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9040" windowHeight="158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CULTURA!$A$1:$N$46</definedName>
    <definedName name="_xlnm._FilterDatabase" localSheetId="8" hidden="1">'DELEGACIONES Y AGENCIAS'!$A$1:$N$46</definedName>
    <definedName name="_xlnm._FilterDatabase" localSheetId="11" hidden="1">'DESARROLLO RURAL'!$A$1:$N$47</definedName>
    <definedName name="_xlnm._FilterDatabase" localSheetId="9" hidden="1">JURIDICO!$A$1:$M$40</definedName>
    <definedName name="_xlnm._FilterDatabase" localSheetId="6" hidden="1">'OBRAS PUBLICAS'!$A$1:$M$66</definedName>
    <definedName name="_xlnm._FilterDatabase" localSheetId="12" hidden="1">'PROMOCION ECONOMICA'!$A$1:$M$39</definedName>
    <definedName name="_xlnm._FilterDatabase" localSheetId="23" hidden="1">SEG.CIUDADANA.!$A$1:$M$74</definedName>
    <definedName name="_xlnm._FilterDatabase" localSheetId="7" hidden="1">'TALLER MECANICO'!$A$1:$M$40</definedName>
    <definedName name="_xlnm.Print_Area" localSheetId="18">'AGUA POTABLE'!$B$1:$N$23</definedName>
    <definedName name="_xlnm.Print_Area" localSheetId="20">'ALUMBRADO PUBLICO'!$B$1:$N$12</definedName>
    <definedName name="_xlnm.Print_Area" localSheetId="22">'ASEO PUBLICO'!$B$1:$N$35</definedName>
    <definedName name="_xlnm.Print_Area" localSheetId="17">'COMUNICACION Y VINCULACION CON '!$B$1:$N$12</definedName>
    <definedName name="_xlnm.Print_Area" localSheetId="10">CULTURA!$B$1:$N$18</definedName>
    <definedName name="_xlnm.Print_Area" localSheetId="8">'DELEGACIONES Y AGENCIAS'!$B$1:$N$18</definedName>
    <definedName name="_xlnm.Print_Area" localSheetId="16">DEPORTES!$B$1:$N$13</definedName>
    <definedName name="_xlnm.Print_Area" localSheetId="13">'DESARROLLO ECONOMICO'!$B$1:$N$12</definedName>
    <definedName name="_xlnm.Print_Area" localSheetId="11">'DESARROLLO RURAL'!$B$1:$N$19</definedName>
    <definedName name="_xlnm.Print_Area" localSheetId="0">DIETAS!$B$1:$M$17</definedName>
    <definedName name="_xlnm.Print_Area" localSheetId="2">H.MPAL!$B$1:$N$25</definedName>
    <definedName name="_xlnm.Print_Area" localSheetId="24">jubilados!$B$1:$J$46</definedName>
    <definedName name="_xlnm.Print_Area" localSheetId="9">JURIDICO!$B$1:$M$12</definedName>
    <definedName name="_xlnm.Print_Area" localSheetId="6">'OBRAS PUBLICAS'!$B$1:$M$38</definedName>
    <definedName name="_xlnm.Print_Area" localSheetId="4">'OFICIALIA MAYOR'!$B$1:$N$12</definedName>
    <definedName name="_xlnm.Print_Area" localSheetId="21">PANTEONES!$B$1:$N$15</definedName>
    <definedName name="_xlnm.Print_Area" localSheetId="19">'PARQUES Y JARDINES'!$B$1:$N$12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RASTRO!$B$1:$N$14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SEG.CIUDADANA.!$A$1:$M$72</definedName>
    <definedName name="_xlnm.Print_Area" localSheetId="5">SINDICATURA!$B$1:$N$8</definedName>
    <definedName name="_xlnm.Print_Area" localSheetId="7">'TALLER MECANICO'!$B$1:$M$12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21" l="1"/>
  <c r="E3" i="21"/>
  <c r="G7" i="21"/>
  <c r="H7" i="21"/>
  <c r="L7" i="21" s="1"/>
  <c r="G8" i="21"/>
  <c r="H8" i="21"/>
  <c r="L8" i="21" s="1"/>
  <c r="G9" i="21"/>
  <c r="H9" i="21"/>
  <c r="G10" i="21"/>
  <c r="H10" i="21"/>
  <c r="L10" i="21" s="1"/>
  <c r="G11" i="21"/>
  <c r="H11" i="21"/>
  <c r="G12" i="21"/>
  <c r="H12" i="21"/>
  <c r="G13" i="21"/>
  <c r="H13" i="21"/>
  <c r="G14" i="21"/>
  <c r="H14" i="21"/>
  <c r="L14" i="21"/>
  <c r="G15" i="21"/>
  <c r="H15" i="21"/>
  <c r="L15" i="21" s="1"/>
  <c r="E17" i="21"/>
  <c r="F17" i="21"/>
  <c r="G17" i="21"/>
  <c r="I17" i="21"/>
  <c r="L12" i="21" l="1"/>
  <c r="L11" i="21"/>
  <c r="L13" i="21"/>
  <c r="L9" i="21"/>
  <c r="L17" i="21" s="1"/>
  <c r="H17" i="21"/>
  <c r="I19" i="50"/>
  <c r="H19" i="50"/>
  <c r="J19" i="50"/>
  <c r="I38" i="7"/>
  <c r="K38" i="7"/>
  <c r="H37" i="7"/>
  <c r="G37" i="7"/>
  <c r="I8" i="51"/>
  <c r="H8" i="51"/>
  <c r="I21" i="8"/>
  <c r="H21" i="8"/>
  <c r="L37" i="7" l="1"/>
  <c r="M21" i="8"/>
  <c r="M19" i="50"/>
  <c r="I35" i="10"/>
  <c r="H35" i="10"/>
  <c r="G35" i="10"/>
  <c r="I10" i="51"/>
  <c r="H10" i="51"/>
  <c r="L35" i="10" l="1"/>
  <c r="M10" i="51"/>
  <c r="J12" i="44"/>
  <c r="J14" i="53" l="1"/>
  <c r="J13" i="53"/>
  <c r="J8" i="53"/>
  <c r="J13" i="50"/>
  <c r="J17" i="43"/>
  <c r="J16" i="41"/>
  <c r="J15" i="41"/>
  <c r="J14" i="41"/>
  <c r="J13" i="4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8" i="7"/>
  <c r="I71" i="10"/>
  <c r="H71" i="10"/>
  <c r="G71" i="10"/>
  <c r="I70" i="10"/>
  <c r="H70" i="10"/>
  <c r="G70" i="10"/>
  <c r="I69" i="10"/>
  <c r="H69" i="10"/>
  <c r="G69" i="10"/>
  <c r="I68" i="10"/>
  <c r="H68" i="10"/>
  <c r="G68" i="10"/>
  <c r="I67" i="10"/>
  <c r="H67" i="10"/>
  <c r="G67" i="10"/>
  <c r="I66" i="10"/>
  <c r="H66" i="10"/>
  <c r="G66" i="10"/>
  <c r="I65" i="10"/>
  <c r="H65" i="10"/>
  <c r="G65" i="10"/>
  <c r="I64" i="10"/>
  <c r="H64" i="10"/>
  <c r="G64" i="10"/>
  <c r="I63" i="10"/>
  <c r="H63" i="10"/>
  <c r="G63" i="10"/>
  <c r="I62" i="10"/>
  <c r="H62" i="10"/>
  <c r="G62" i="10"/>
  <c r="I61" i="10"/>
  <c r="H61" i="10"/>
  <c r="G61" i="10"/>
  <c r="I60" i="10"/>
  <c r="H60" i="10"/>
  <c r="G60" i="10"/>
  <c r="I59" i="10"/>
  <c r="H59" i="10"/>
  <c r="G59" i="10"/>
  <c r="I58" i="10"/>
  <c r="H58" i="10"/>
  <c r="G58" i="10"/>
  <c r="I57" i="10"/>
  <c r="H57" i="10"/>
  <c r="G57" i="10"/>
  <c r="I56" i="10"/>
  <c r="H56" i="10"/>
  <c r="G56" i="10"/>
  <c r="I55" i="10"/>
  <c r="H55" i="10"/>
  <c r="G55" i="10"/>
  <c r="I54" i="10"/>
  <c r="H54" i="10"/>
  <c r="G54" i="10"/>
  <c r="I53" i="10"/>
  <c r="H53" i="10"/>
  <c r="G53" i="10"/>
  <c r="I52" i="10"/>
  <c r="H52" i="10"/>
  <c r="G52" i="10"/>
  <c r="I51" i="10"/>
  <c r="H51" i="10"/>
  <c r="G51" i="10"/>
  <c r="I50" i="10"/>
  <c r="H50" i="10"/>
  <c r="G50" i="10"/>
  <c r="I49" i="10"/>
  <c r="H49" i="10"/>
  <c r="G49" i="10"/>
  <c r="I48" i="10"/>
  <c r="H48" i="10"/>
  <c r="G48" i="10"/>
  <c r="I47" i="10"/>
  <c r="H47" i="10"/>
  <c r="G47" i="10"/>
  <c r="I46" i="10"/>
  <c r="H46" i="10"/>
  <c r="G46" i="10"/>
  <c r="I45" i="10"/>
  <c r="H45" i="10"/>
  <c r="G45" i="10"/>
  <c r="I44" i="10"/>
  <c r="H44" i="10"/>
  <c r="G44" i="10"/>
  <c r="I43" i="10"/>
  <c r="H43" i="10"/>
  <c r="G43" i="10"/>
  <c r="I42" i="10"/>
  <c r="H42" i="10"/>
  <c r="G42" i="10"/>
  <c r="I41" i="10"/>
  <c r="H41" i="10"/>
  <c r="G41" i="10"/>
  <c r="I40" i="10"/>
  <c r="H40" i="10"/>
  <c r="G40" i="10"/>
  <c r="I39" i="10"/>
  <c r="H39" i="10"/>
  <c r="G39" i="10"/>
  <c r="I38" i="10"/>
  <c r="H38" i="10"/>
  <c r="G38" i="10"/>
  <c r="I37" i="10"/>
  <c r="H37" i="10"/>
  <c r="G37" i="10"/>
  <c r="I36" i="10"/>
  <c r="H36" i="10"/>
  <c r="G36" i="10"/>
  <c r="I34" i="10"/>
  <c r="H34" i="10"/>
  <c r="G34" i="10"/>
  <c r="I33" i="10"/>
  <c r="H33" i="10"/>
  <c r="G33" i="10"/>
  <c r="I32" i="10"/>
  <c r="H32" i="10"/>
  <c r="G32" i="10"/>
  <c r="I31" i="10"/>
  <c r="H31" i="10"/>
  <c r="G31" i="10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J34" i="24"/>
  <c r="I34" i="24"/>
  <c r="H34" i="24"/>
  <c r="J33" i="24"/>
  <c r="I33" i="24"/>
  <c r="H33" i="24"/>
  <c r="J32" i="24"/>
  <c r="I32" i="24"/>
  <c r="H32" i="24"/>
  <c r="J31" i="24"/>
  <c r="I31" i="24"/>
  <c r="H31" i="24"/>
  <c r="J30" i="24"/>
  <c r="I30" i="24"/>
  <c r="H30" i="24"/>
  <c r="J29" i="24"/>
  <c r="I29" i="24"/>
  <c r="H29" i="24"/>
  <c r="J28" i="24"/>
  <c r="I28" i="24"/>
  <c r="H28" i="24"/>
  <c r="J27" i="24"/>
  <c r="I27" i="24"/>
  <c r="H27" i="24"/>
  <c r="J26" i="24"/>
  <c r="I26" i="24"/>
  <c r="H26" i="24"/>
  <c r="J25" i="24"/>
  <c r="I25" i="24"/>
  <c r="H25" i="24"/>
  <c r="J24" i="24"/>
  <c r="I24" i="24"/>
  <c r="H24" i="24"/>
  <c r="J23" i="24"/>
  <c r="I23" i="24"/>
  <c r="H23" i="24"/>
  <c r="J22" i="24"/>
  <c r="I22" i="24"/>
  <c r="H22" i="24"/>
  <c r="J21" i="24"/>
  <c r="I21" i="24"/>
  <c r="H21" i="24"/>
  <c r="J20" i="24"/>
  <c r="I20" i="24"/>
  <c r="H20" i="24"/>
  <c r="J19" i="24"/>
  <c r="I19" i="24"/>
  <c r="H19" i="24"/>
  <c r="J18" i="24"/>
  <c r="I18" i="24"/>
  <c r="H18" i="24"/>
  <c r="J17" i="24"/>
  <c r="I17" i="24"/>
  <c r="H17" i="24"/>
  <c r="J16" i="24"/>
  <c r="I16" i="24"/>
  <c r="H16" i="24"/>
  <c r="J15" i="24"/>
  <c r="I15" i="24"/>
  <c r="H15" i="24"/>
  <c r="J14" i="24"/>
  <c r="I14" i="24"/>
  <c r="H14" i="24"/>
  <c r="J13" i="24"/>
  <c r="I13" i="24"/>
  <c r="H13" i="24"/>
  <c r="J12" i="24"/>
  <c r="I12" i="24"/>
  <c r="H12" i="24"/>
  <c r="J11" i="24"/>
  <c r="I11" i="24"/>
  <c r="H11" i="24"/>
  <c r="J10" i="24"/>
  <c r="I10" i="24"/>
  <c r="H10" i="24"/>
  <c r="J9" i="24"/>
  <c r="I9" i="24"/>
  <c r="H9" i="24"/>
  <c r="J8" i="24"/>
  <c r="I8" i="24"/>
  <c r="H8" i="24"/>
  <c r="I11" i="51"/>
  <c r="H11" i="51"/>
  <c r="I9" i="51"/>
  <c r="H9" i="51"/>
  <c r="I7" i="51"/>
  <c r="H7" i="51"/>
  <c r="I22" i="50"/>
  <c r="H22" i="50"/>
  <c r="I21" i="50"/>
  <c r="H21" i="50"/>
  <c r="I20" i="50"/>
  <c r="H20" i="50"/>
  <c r="I18" i="50"/>
  <c r="H18" i="50"/>
  <c r="I17" i="50"/>
  <c r="H17" i="50"/>
  <c r="I16" i="50"/>
  <c r="H16" i="50"/>
  <c r="I15" i="50"/>
  <c r="H15" i="50"/>
  <c r="I14" i="50"/>
  <c r="H14" i="50"/>
  <c r="I13" i="50"/>
  <c r="H13" i="50"/>
  <c r="I12" i="50"/>
  <c r="H12" i="50"/>
  <c r="I11" i="50"/>
  <c r="H11" i="50"/>
  <c r="I10" i="50"/>
  <c r="H10" i="50"/>
  <c r="I9" i="50"/>
  <c r="H9" i="50"/>
  <c r="I8" i="50"/>
  <c r="H8" i="50"/>
  <c r="I7" i="50"/>
  <c r="H7" i="50"/>
  <c r="I12" i="48"/>
  <c r="H12" i="48"/>
  <c r="I11" i="48"/>
  <c r="H11" i="48"/>
  <c r="I10" i="48"/>
  <c r="H10" i="48"/>
  <c r="I9" i="48"/>
  <c r="H9" i="48"/>
  <c r="I8" i="48"/>
  <c r="H8" i="48"/>
  <c r="I7" i="48"/>
  <c r="H7" i="48"/>
  <c r="I11" i="46"/>
  <c r="H11" i="46"/>
  <c r="I10" i="46"/>
  <c r="H10" i="46"/>
  <c r="I9" i="46"/>
  <c r="H9" i="46"/>
  <c r="I8" i="46"/>
  <c r="H8" i="46"/>
  <c r="I7" i="46"/>
  <c r="H7" i="46"/>
  <c r="I18" i="44"/>
  <c r="H18" i="44"/>
  <c r="I17" i="44"/>
  <c r="H17" i="44"/>
  <c r="I16" i="44"/>
  <c r="H16" i="44"/>
  <c r="I15" i="44"/>
  <c r="H15" i="44"/>
  <c r="I14" i="44"/>
  <c r="H14" i="44"/>
  <c r="I13" i="44"/>
  <c r="H13" i="44"/>
  <c r="I12" i="44"/>
  <c r="H12" i="44"/>
  <c r="I11" i="44"/>
  <c r="H11" i="44"/>
  <c r="I10" i="44"/>
  <c r="H10" i="44"/>
  <c r="I9" i="44"/>
  <c r="H9" i="44"/>
  <c r="I17" i="43"/>
  <c r="H17" i="43"/>
  <c r="I16" i="43"/>
  <c r="H16" i="43"/>
  <c r="I15" i="43"/>
  <c r="H15" i="43"/>
  <c r="I14" i="43"/>
  <c r="H14" i="43"/>
  <c r="I13" i="43"/>
  <c r="H13" i="43"/>
  <c r="I12" i="43"/>
  <c r="H12" i="43"/>
  <c r="I11" i="43"/>
  <c r="H11" i="43"/>
  <c r="I10" i="43"/>
  <c r="H10" i="43"/>
  <c r="I9" i="43"/>
  <c r="H9" i="43"/>
  <c r="G36" i="7"/>
  <c r="G35" i="7"/>
  <c r="G34" i="7"/>
  <c r="L34" i="7" s="1"/>
  <c r="G33" i="7"/>
  <c r="L33" i="7" s="1"/>
  <c r="G32" i="7"/>
  <c r="L32" i="7" s="1"/>
  <c r="G31" i="7"/>
  <c r="G30" i="7"/>
  <c r="G29" i="7"/>
  <c r="G28" i="7"/>
  <c r="L28" i="7" s="1"/>
  <c r="G27" i="7"/>
  <c r="L27" i="7" s="1"/>
  <c r="G26" i="7"/>
  <c r="G25" i="7"/>
  <c r="G24" i="7"/>
  <c r="L24" i="7" s="1"/>
  <c r="G23" i="7"/>
  <c r="G22" i="7"/>
  <c r="G21" i="7"/>
  <c r="L21" i="7" s="1"/>
  <c r="G20" i="7"/>
  <c r="L20" i="7" s="1"/>
  <c r="G19" i="7"/>
  <c r="G18" i="7"/>
  <c r="L18" i="7" s="1"/>
  <c r="G17" i="7"/>
  <c r="L17" i="7" s="1"/>
  <c r="G16" i="7"/>
  <c r="G15" i="7"/>
  <c r="G14" i="7"/>
  <c r="G13" i="7"/>
  <c r="L13" i="7" s="1"/>
  <c r="G12" i="7"/>
  <c r="G11" i="7"/>
  <c r="G10" i="7"/>
  <c r="L10" i="7" s="1"/>
  <c r="G9" i="7"/>
  <c r="L9" i="7" s="1"/>
  <c r="M17" i="43" l="1"/>
  <c r="H38" i="7"/>
  <c r="L35" i="7"/>
  <c r="L31" i="7"/>
  <c r="L23" i="7"/>
  <c r="L19" i="7"/>
  <c r="L15" i="7"/>
  <c r="L30" i="7"/>
  <c r="L22" i="7"/>
  <c r="L14" i="7"/>
  <c r="L29" i="7"/>
  <c r="L25" i="7"/>
  <c r="L16" i="7"/>
  <c r="J7" i="50"/>
  <c r="M7" i="50" s="1"/>
  <c r="J12" i="50" l="1"/>
  <c r="M7" i="51"/>
  <c r="M12" i="44"/>
  <c r="J20" i="50"/>
  <c r="M12" i="50" l="1"/>
  <c r="M19" i="24"/>
  <c r="M20" i="50"/>
  <c r="J11" i="47" l="1"/>
  <c r="I11" i="47"/>
  <c r="H11" i="47"/>
  <c r="J12" i="53"/>
  <c r="M12" i="53" s="1"/>
  <c r="H12" i="53"/>
  <c r="M11" i="47" l="1"/>
  <c r="M10" i="44"/>
  <c r="E41" i="20" l="1"/>
  <c r="J17" i="50"/>
  <c r="M17" i="50" s="1"/>
  <c r="K15" i="53"/>
  <c r="L15" i="53"/>
  <c r="J6" i="53"/>
  <c r="I6" i="53"/>
  <c r="H6" i="53"/>
  <c r="M6" i="53" l="1"/>
  <c r="H10" i="47"/>
  <c r="I10" i="47"/>
  <c r="J10" i="47"/>
  <c r="M10" i="47" l="1"/>
  <c r="L51" i="10"/>
  <c r="H11" i="42" l="1"/>
  <c r="G11" i="42"/>
  <c r="L11" i="42" s="1"/>
  <c r="F12" i="42"/>
  <c r="E12" i="42"/>
  <c r="I12" i="42"/>
  <c r="J12" i="42"/>
  <c r="K12" i="42"/>
  <c r="E72" i="10"/>
  <c r="D72" i="10"/>
  <c r="L15" i="10" l="1"/>
  <c r="L62" i="10"/>
  <c r="L18" i="10"/>
  <c r="J72" i="10" l="1"/>
  <c r="K72" i="10"/>
  <c r="L71" i="10" l="1"/>
  <c r="I8" i="41" l="1"/>
  <c r="H8" i="41"/>
  <c r="M8" i="41" l="1"/>
  <c r="I11" i="39"/>
  <c r="H11" i="39"/>
  <c r="M27" i="24" l="1"/>
  <c r="M17" i="44" l="1"/>
  <c r="L33" i="10"/>
  <c r="L69" i="10" l="1"/>
  <c r="J9" i="51" l="1"/>
  <c r="L13" i="48"/>
  <c r="M9" i="51" l="1"/>
  <c r="L12" i="39" l="1"/>
  <c r="J11" i="39" l="1"/>
  <c r="M11" i="39" s="1"/>
  <c r="L39" i="10" l="1"/>
  <c r="L47" i="10"/>
  <c r="L44" i="10"/>
  <c r="L32" i="10"/>
  <c r="L28" i="10"/>
  <c r="L48" i="10"/>
  <c r="L31" i="10"/>
  <c r="L21" i="10"/>
  <c r="E9" i="20" l="1"/>
  <c r="L12" i="10" l="1"/>
  <c r="L58" i="10"/>
  <c r="L43" i="10"/>
  <c r="L14" i="10"/>
  <c r="L22" i="10"/>
  <c r="M34" i="24" l="1"/>
  <c r="I14" i="41" l="1"/>
  <c r="H14" i="41"/>
  <c r="M14" i="41" l="1"/>
  <c r="J36" i="7" l="1"/>
  <c r="L36" i="7" s="1"/>
  <c r="J11" i="51"/>
  <c r="L35" i="24"/>
  <c r="J11" i="53"/>
  <c r="I11" i="53"/>
  <c r="H11" i="53"/>
  <c r="J9" i="53"/>
  <c r="I9" i="53"/>
  <c r="H9" i="53"/>
  <c r="M11" i="53" l="1"/>
  <c r="M9" i="53"/>
  <c r="M10" i="24"/>
  <c r="L37" i="10"/>
  <c r="L45" i="10"/>
  <c r="L52" i="10"/>
  <c r="L55" i="10"/>
  <c r="L10" i="10"/>
  <c r="L24" i="10"/>
  <c r="L20" i="10"/>
  <c r="L56" i="10"/>
  <c r="L17" i="10"/>
  <c r="L8" i="10"/>
  <c r="L11" i="10"/>
  <c r="L9" i="10"/>
  <c r="L36" i="10"/>
  <c r="L61" i="10"/>
  <c r="L63" i="10"/>
  <c r="L59" i="10"/>
  <c r="L49" i="10"/>
  <c r="L27" i="10"/>
  <c r="L16" i="10"/>
  <c r="L40" i="10"/>
  <c r="L26" i="10"/>
  <c r="L13" i="10"/>
  <c r="L29" i="10"/>
  <c r="L46" i="10"/>
  <c r="L38" i="10"/>
  <c r="L30" i="10"/>
  <c r="L54" i="10"/>
  <c r="M33" i="24"/>
  <c r="M17" i="24"/>
  <c r="M32" i="24"/>
  <c r="M20" i="24"/>
  <c r="M18" i="24"/>
  <c r="M31" i="24"/>
  <c r="M11" i="24"/>
  <c r="L70" i="10"/>
  <c r="M28" i="24"/>
  <c r="L42" i="10"/>
  <c r="K12" i="52"/>
  <c r="L12" i="52"/>
  <c r="J9" i="52"/>
  <c r="I9" i="52"/>
  <c r="H9" i="52"/>
  <c r="J8" i="52"/>
  <c r="I8" i="52"/>
  <c r="H8" i="52"/>
  <c r="L23" i="50"/>
  <c r="J24" i="8"/>
  <c r="I24" i="8"/>
  <c r="H24" i="8"/>
  <c r="J21" i="50"/>
  <c r="J16" i="50"/>
  <c r="J14" i="50"/>
  <c r="J11" i="50"/>
  <c r="J10" i="50"/>
  <c r="J9" i="50"/>
  <c r="J8" i="50"/>
  <c r="J10" i="48"/>
  <c r="K10" i="48"/>
  <c r="J9" i="47"/>
  <c r="I9" i="47"/>
  <c r="H9" i="47"/>
  <c r="L14" i="47"/>
  <c r="J8" i="47"/>
  <c r="I8" i="47"/>
  <c r="H8" i="47"/>
  <c r="K12" i="38"/>
  <c r="L12" i="38"/>
  <c r="J9" i="38"/>
  <c r="I9" i="38"/>
  <c r="H9" i="38"/>
  <c r="M8" i="46"/>
  <c r="M9" i="46"/>
  <c r="M10" i="46"/>
  <c r="M11" i="46"/>
  <c r="J7" i="46"/>
  <c r="M7" i="46" s="1"/>
  <c r="L19" i="44"/>
  <c r="J12" i="40"/>
  <c r="G9" i="40"/>
  <c r="H9" i="40"/>
  <c r="J26" i="7"/>
  <c r="L26" i="7" s="1"/>
  <c r="J10" i="1"/>
  <c r="I10" i="1"/>
  <c r="H10" i="1"/>
  <c r="J12" i="7"/>
  <c r="L12" i="7" s="1"/>
  <c r="I9" i="20"/>
  <c r="J11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5" i="8"/>
  <c r="K13" i="1"/>
  <c r="L13" i="1"/>
  <c r="J8" i="1"/>
  <c r="I8" i="1"/>
  <c r="H8" i="1"/>
  <c r="M9" i="52" l="1"/>
  <c r="M8" i="52"/>
  <c r="M9" i="38"/>
  <c r="L9" i="40"/>
  <c r="L11" i="7"/>
  <c r="J38" i="7"/>
  <c r="K13" i="48"/>
  <c r="M8" i="1"/>
  <c r="M10" i="39"/>
  <c r="M10" i="50"/>
  <c r="M11" i="50"/>
  <c r="M9" i="50"/>
  <c r="M14" i="50"/>
  <c r="K16" i="50"/>
  <c r="K23" i="50" s="1"/>
  <c r="M21" i="50"/>
  <c r="M8" i="50"/>
  <c r="K14" i="47"/>
  <c r="M8" i="39"/>
  <c r="K7" i="39"/>
  <c r="K25" i="8"/>
  <c r="M7" i="39" l="1"/>
  <c r="K12" i="39"/>
  <c r="M16" i="50"/>
  <c r="M10" i="8"/>
  <c r="M15" i="24" l="1"/>
  <c r="J18" i="43" l="1"/>
  <c r="E18" i="43"/>
  <c r="J7" i="24" l="1"/>
  <c r="I7" i="24"/>
  <c r="H7" i="24"/>
  <c r="I15" i="41"/>
  <c r="H15" i="41"/>
  <c r="M7" i="24" l="1"/>
  <c r="M15" i="41"/>
  <c r="J18" i="41"/>
  <c r="L18" i="41"/>
  <c r="I16" i="41"/>
  <c r="H16" i="41"/>
  <c r="M16" i="41" l="1"/>
  <c r="J18" i="50"/>
  <c r="M8" i="24" l="1"/>
  <c r="M18" i="50"/>
  <c r="J8" i="49"/>
  <c r="I8" i="49"/>
  <c r="H8" i="49"/>
  <c r="M8" i="49" l="1"/>
  <c r="I11" i="41"/>
  <c r="H11" i="41"/>
  <c r="I10" i="41"/>
  <c r="H10" i="41"/>
  <c r="I9" i="41"/>
  <c r="H9" i="41"/>
  <c r="M9" i="41" l="1"/>
  <c r="M11" i="41"/>
  <c r="M9" i="44"/>
  <c r="M10" i="41"/>
  <c r="H10" i="22" l="1"/>
  <c r="I10" i="22"/>
  <c r="M10" i="22" s="1"/>
  <c r="J10" i="22"/>
  <c r="M10" i="1" l="1"/>
  <c r="L65" i="10" l="1"/>
  <c r="M26" i="24"/>
  <c r="M16" i="24"/>
  <c r="M14" i="24"/>
  <c r="M21" i="24"/>
  <c r="M24" i="24"/>
  <c r="M23" i="24"/>
  <c r="M13" i="24"/>
  <c r="M9" i="24"/>
  <c r="M30" i="24"/>
  <c r="H10" i="53"/>
  <c r="I10" i="53"/>
  <c r="J10" i="53"/>
  <c r="H14" i="53"/>
  <c r="M14" i="53" s="1"/>
  <c r="H13" i="53"/>
  <c r="M13" i="53" s="1"/>
  <c r="H8" i="53"/>
  <c r="M8" i="53" s="1"/>
  <c r="F15" i="53"/>
  <c r="E15" i="53"/>
  <c r="J7" i="53"/>
  <c r="J15" i="53" s="1"/>
  <c r="I7" i="53"/>
  <c r="I15" i="53" s="1"/>
  <c r="H7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I6" i="52"/>
  <c r="H6" i="52"/>
  <c r="E3" i="52"/>
  <c r="N2" i="52"/>
  <c r="F12" i="51"/>
  <c r="E12" i="51"/>
  <c r="J6" i="51"/>
  <c r="I6" i="51"/>
  <c r="H6" i="51"/>
  <c r="E3" i="51"/>
  <c r="N2" i="51"/>
  <c r="J12" i="52" l="1"/>
  <c r="M11" i="52"/>
  <c r="M10" i="52"/>
  <c r="M7" i="52"/>
  <c r="M7" i="53"/>
  <c r="H15" i="53"/>
  <c r="M10" i="53"/>
  <c r="M6" i="52"/>
  <c r="H12" i="51"/>
  <c r="L53" i="10"/>
  <c r="L34" i="10"/>
  <c r="L67" i="10"/>
  <c r="L68" i="10"/>
  <c r="L57" i="10"/>
  <c r="L41" i="10"/>
  <c r="L60" i="10"/>
  <c r="L19" i="10"/>
  <c r="L23" i="10"/>
  <c r="L66" i="10"/>
  <c r="L50" i="10"/>
  <c r="L25" i="10"/>
  <c r="M29" i="24"/>
  <c r="J35" i="24"/>
  <c r="M22" i="24"/>
  <c r="K35" i="24"/>
  <c r="M25" i="24"/>
  <c r="L64" i="10"/>
  <c r="I35" i="24"/>
  <c r="H35" i="24"/>
  <c r="M8" i="51"/>
  <c r="H12" i="52"/>
  <c r="I12" i="52"/>
  <c r="I12" i="51"/>
  <c r="M11" i="51"/>
  <c r="M6" i="51"/>
  <c r="J12" i="51"/>
  <c r="M15" i="53" l="1"/>
  <c r="M12" i="24"/>
  <c r="M35" i="24" s="1"/>
  <c r="M12" i="51"/>
  <c r="M12" i="52"/>
  <c r="F23" i="50"/>
  <c r="E23" i="50"/>
  <c r="J15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J12" i="48"/>
  <c r="J9" i="48"/>
  <c r="J8" i="48"/>
  <c r="J7" i="48"/>
  <c r="J11" i="48"/>
  <c r="M10" i="48"/>
  <c r="F13" i="48"/>
  <c r="E13" i="48"/>
  <c r="J6" i="48"/>
  <c r="I6" i="48"/>
  <c r="H6" i="48"/>
  <c r="E3" i="48"/>
  <c r="N2" i="48"/>
  <c r="H12" i="47"/>
  <c r="I12" i="47"/>
  <c r="J12" i="47"/>
  <c r="H13" i="47"/>
  <c r="I13" i="47"/>
  <c r="J13" i="47"/>
  <c r="H7" i="47"/>
  <c r="I7" i="47"/>
  <c r="J7" i="47"/>
  <c r="F14" i="47"/>
  <c r="E14" i="47"/>
  <c r="J6" i="47"/>
  <c r="I6" i="47"/>
  <c r="H6" i="47"/>
  <c r="E3" i="47"/>
  <c r="N2" i="47"/>
  <c r="H7" i="38"/>
  <c r="I7" i="38"/>
  <c r="J7" i="38"/>
  <c r="H10" i="38"/>
  <c r="I10" i="38"/>
  <c r="M10" i="38" s="1"/>
  <c r="J10" i="38"/>
  <c r="H11" i="38"/>
  <c r="I11" i="38"/>
  <c r="J11" i="38"/>
  <c r="H8" i="38"/>
  <c r="I8" i="38"/>
  <c r="M8" i="38" s="1"/>
  <c r="J8" i="38"/>
  <c r="J6" i="38"/>
  <c r="J12" i="38" s="1"/>
  <c r="I6" i="38"/>
  <c r="H6" i="38"/>
  <c r="M6" i="38" s="1"/>
  <c r="J12" i="46"/>
  <c r="K12" i="46"/>
  <c r="L12" i="46"/>
  <c r="I6" i="46"/>
  <c r="I12" i="46" s="1"/>
  <c r="H6" i="46"/>
  <c r="F12" i="46"/>
  <c r="E12" i="46"/>
  <c r="E3" i="46"/>
  <c r="N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J19" i="44"/>
  <c r="F19" i="44"/>
  <c r="E19" i="44"/>
  <c r="I8" i="44"/>
  <c r="H8" i="44"/>
  <c r="E3" i="44"/>
  <c r="N2" i="44"/>
  <c r="M9" i="43"/>
  <c r="F18" i="43"/>
  <c r="I8" i="43"/>
  <c r="I18" i="43" s="1"/>
  <c r="H8" i="43"/>
  <c r="E3" i="43"/>
  <c r="N2" i="43"/>
  <c r="H10" i="42"/>
  <c r="G10" i="42"/>
  <c r="H9" i="42"/>
  <c r="G9" i="42"/>
  <c r="H8" i="42"/>
  <c r="G8" i="42"/>
  <c r="G12" i="42" s="1"/>
  <c r="E3" i="42"/>
  <c r="M2" i="42"/>
  <c r="H13" i="41"/>
  <c r="M13" i="41" s="1"/>
  <c r="I13" i="41"/>
  <c r="H12" i="41"/>
  <c r="I12" i="41"/>
  <c r="F18" i="41"/>
  <c r="E18" i="41"/>
  <c r="E3" i="41"/>
  <c r="N2" i="41"/>
  <c r="I12" i="40"/>
  <c r="G10" i="40"/>
  <c r="H10" i="40"/>
  <c r="G11" i="40"/>
  <c r="H11" i="40"/>
  <c r="G8" i="40"/>
  <c r="H8" i="40"/>
  <c r="L8" i="40" s="1"/>
  <c r="H7" i="40"/>
  <c r="G7" i="40"/>
  <c r="F12" i="40"/>
  <c r="E12" i="40"/>
  <c r="E3" i="40"/>
  <c r="M2" i="40"/>
  <c r="G8" i="7"/>
  <c r="J6" i="25"/>
  <c r="I6" i="25"/>
  <c r="H6" i="25"/>
  <c r="J9" i="39"/>
  <c r="I9" i="39"/>
  <c r="H9" i="39"/>
  <c r="J6" i="39"/>
  <c r="I6" i="39"/>
  <c r="I12" i="39" s="1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M11" i="38" l="1"/>
  <c r="M7" i="38"/>
  <c r="M6" i="46"/>
  <c r="H12" i="42"/>
  <c r="L8" i="7"/>
  <c r="L38" i="7" s="1"/>
  <c r="G38" i="7"/>
  <c r="J12" i="39"/>
  <c r="M7" i="22"/>
  <c r="J11" i="22"/>
  <c r="G12" i="40"/>
  <c r="L7" i="40"/>
  <c r="H12" i="40"/>
  <c r="L11" i="40"/>
  <c r="L10" i="40"/>
  <c r="L9" i="45"/>
  <c r="I18" i="41"/>
  <c r="H18" i="41"/>
  <c r="M15" i="44"/>
  <c r="M8" i="44"/>
  <c r="M14" i="44"/>
  <c r="M6" i="47"/>
  <c r="I13" i="48"/>
  <c r="H12" i="39"/>
  <c r="J13" i="48"/>
  <c r="H13" i="48"/>
  <c r="H11" i="22"/>
  <c r="M12" i="43"/>
  <c r="H18" i="43"/>
  <c r="M6" i="50"/>
  <c r="K19" i="44"/>
  <c r="M11" i="44"/>
  <c r="M16" i="44"/>
  <c r="M18" i="44"/>
  <c r="M13" i="44"/>
  <c r="M6" i="39"/>
  <c r="M13" i="50"/>
  <c r="M22" i="50"/>
  <c r="M15" i="50"/>
  <c r="M9" i="48"/>
  <c r="M6" i="48"/>
  <c r="M11" i="48"/>
  <c r="J8" i="25"/>
  <c r="M6" i="25"/>
  <c r="M12" i="41"/>
  <c r="K18" i="41"/>
  <c r="M15" i="43"/>
  <c r="M11" i="43"/>
  <c r="M13" i="8"/>
  <c r="M9" i="22"/>
  <c r="I11" i="22"/>
  <c r="L10" i="42"/>
  <c r="L12" i="42" s="1"/>
  <c r="M12" i="47"/>
  <c r="M12" i="48"/>
  <c r="M6" i="49"/>
  <c r="M13" i="47"/>
  <c r="M7" i="47"/>
  <c r="M8" i="47"/>
  <c r="M9" i="47"/>
  <c r="M7" i="48"/>
  <c r="H14" i="47"/>
  <c r="H12" i="46"/>
  <c r="M12" i="46"/>
  <c r="L10" i="45"/>
  <c r="M14" i="43"/>
  <c r="M16" i="43"/>
  <c r="M9" i="39"/>
  <c r="M15" i="8"/>
  <c r="M10" i="49"/>
  <c r="H23" i="50"/>
  <c r="I23" i="50"/>
  <c r="J23" i="50"/>
  <c r="J12" i="49"/>
  <c r="I12" i="49"/>
  <c r="M9" i="49"/>
  <c r="M11" i="49"/>
  <c r="H12" i="49"/>
  <c r="M7" i="49"/>
  <c r="M8" i="48"/>
  <c r="I14" i="47"/>
  <c r="J14" i="47"/>
  <c r="L8" i="45"/>
  <c r="L11" i="45" s="1"/>
  <c r="H11" i="45"/>
  <c r="M10" i="43"/>
  <c r="M13" i="43"/>
  <c r="H19" i="44"/>
  <c r="I19" i="44"/>
  <c r="M8" i="43"/>
  <c r="L8" i="42"/>
  <c r="L9" i="42"/>
  <c r="M8" i="22"/>
  <c r="M11" i="22" s="1"/>
  <c r="M14" i="8"/>
  <c r="M18" i="43" l="1"/>
  <c r="M12" i="39"/>
  <c r="M13" i="48"/>
  <c r="M19" i="44"/>
  <c r="M18" i="41"/>
  <c r="L12" i="40"/>
  <c r="M23" i="50"/>
  <c r="M12" i="49"/>
  <c r="M14" i="47"/>
  <c r="J18" i="8" l="1"/>
  <c r="I18" i="8"/>
  <c r="H18" i="8"/>
  <c r="J20" i="8"/>
  <c r="I20" i="8"/>
  <c r="H20" i="8"/>
  <c r="J23" i="8"/>
  <c r="I23" i="8"/>
  <c r="H23" i="8"/>
  <c r="J22" i="8"/>
  <c r="I22" i="8"/>
  <c r="H22" i="8"/>
  <c r="J19" i="8"/>
  <c r="I19" i="8"/>
  <c r="H19" i="8"/>
  <c r="J17" i="8"/>
  <c r="I17" i="8"/>
  <c r="H17" i="8"/>
  <c r="J16" i="8"/>
  <c r="I16" i="8"/>
  <c r="H16" i="8"/>
  <c r="J12" i="8"/>
  <c r="I12" i="8"/>
  <c r="H12" i="8"/>
  <c r="M12" i="8" s="1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23" i="8" l="1"/>
  <c r="M18" i="8"/>
  <c r="M16" i="8"/>
  <c r="M6" i="8"/>
  <c r="M8" i="8"/>
  <c r="M24" i="8"/>
  <c r="M12" i="1"/>
  <c r="M19" i="8"/>
  <c r="M7" i="8"/>
  <c r="M11" i="8"/>
  <c r="M22" i="8"/>
  <c r="M9" i="8"/>
  <c r="M20" i="8"/>
  <c r="M17" i="8"/>
  <c r="H9" i="1"/>
  <c r="I9" i="1"/>
  <c r="J9" i="1"/>
  <c r="M9" i="1" l="1"/>
  <c r="F12" i="38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I31" i="20" l="1"/>
  <c r="I13" i="20" l="1"/>
  <c r="I33" i="20" l="1"/>
  <c r="I22" i="20"/>
  <c r="H25" i="8" l="1"/>
  <c r="I25" i="8"/>
  <c r="J25" i="8"/>
  <c r="H8" i="25"/>
  <c r="J11" i="1"/>
  <c r="M11" i="1" s="1"/>
  <c r="I7" i="10" l="1"/>
  <c r="I72" i="10" s="1"/>
  <c r="I12" i="20" l="1"/>
  <c r="M25" i="8" l="1"/>
  <c r="M8" i="25" l="1"/>
  <c r="E38" i="20" l="1"/>
  <c r="I43" i="20"/>
  <c r="I42" i="20" l="1"/>
  <c r="I10" i="20"/>
  <c r="I38" i="20"/>
  <c r="F46" i="20" l="1"/>
  <c r="G46" i="20"/>
  <c r="E5" i="20" l="1"/>
  <c r="I5" i="20" s="1"/>
  <c r="F72" i="10" l="1"/>
  <c r="F13" i="1" l="1"/>
  <c r="G13" i="1"/>
  <c r="J13" i="1"/>
  <c r="E13" i="1"/>
  <c r="H7" i="10" l="1"/>
  <c r="H72" i="10" s="1"/>
  <c r="G7" i="10"/>
  <c r="G72" i="10" s="1"/>
  <c r="L7" i="10" l="1"/>
  <c r="L72" i="10" s="1"/>
  <c r="E30" i="20" l="1"/>
  <c r="I30" i="20" s="1"/>
  <c r="E11" i="20"/>
  <c r="I11" i="20" s="1"/>
  <c r="E8" i="20"/>
  <c r="I8" i="20" l="1"/>
  <c r="I37" i="20" l="1"/>
  <c r="I13" i="1"/>
  <c r="H13" i="1" l="1"/>
  <c r="E26" i="20"/>
  <c r="I26" i="20" s="1"/>
  <c r="H19" i="20"/>
  <c r="H46" i="20" s="1"/>
  <c r="M7" i="1" l="1"/>
  <c r="M13" i="1" s="1"/>
  <c r="I19" i="20"/>
  <c r="F38" i="7" l="1"/>
  <c r="E38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8" i="25" l="1"/>
  <c r="F8" i="25"/>
  <c r="E8" i="25"/>
  <c r="E3" i="25"/>
  <c r="N2" i="25"/>
  <c r="F35" i="24"/>
  <c r="E35" i="24"/>
  <c r="E3" i="24"/>
  <c r="N2" i="24"/>
  <c r="F11" i="22"/>
  <c r="E11" i="22"/>
  <c r="E3" i="22"/>
  <c r="N2" i="22"/>
  <c r="I27" i="20" l="1"/>
  <c r="I44" i="20"/>
  <c r="E3" i="20"/>
  <c r="J2" i="20"/>
  <c r="F25" i="8"/>
  <c r="E25" i="8"/>
  <c r="I46" i="20" l="1"/>
  <c r="M2" i="10"/>
  <c r="D3" i="10"/>
  <c r="M2" i="7"/>
  <c r="E3" i="7"/>
  <c r="N2" i="8"/>
  <c r="E3" i="8"/>
</calcChain>
</file>

<file path=xl/sharedStrings.xml><?xml version="1.0" encoding="utf-8"?>
<sst xmlns="http://schemas.openxmlformats.org/spreadsheetml/2006/main" count="1060" uniqueCount="523">
  <si>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</si>
  <si>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</si>
  <si>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</si>
  <si>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</si>
  <si>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</si>
  <si>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</si>
  <si>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</si>
  <si>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</si>
  <si>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</si>
  <si>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</si>
  <si>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</si>
  <si>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</si>
  <si>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</si>
  <si>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</si>
  <si>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</si>
  <si>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</si>
  <si>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</si>
  <si>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</si>
  <si>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</si>
  <si>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</si>
  <si>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</si>
  <si>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</si>
  <si>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</si>
  <si>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</si>
  <si>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</si>
  <si>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</si>
  <si>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</si>
  <si>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</si>
  <si>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</si>
  <si>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</si>
  <si>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</si>
  <si>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</si>
  <si>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</si>
  <si>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</si>
  <si>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</si>
  <si>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</si>
  <si>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</si>
  <si>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</si>
  <si>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</si>
  <si>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</si>
  <si>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</si>
  <si>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</si>
  <si>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</si>
  <si>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</si>
  <si>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</si>
  <si>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</si>
  <si>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</si>
  <si>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</si>
  <si>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</si>
  <si>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</si>
  <si>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</si>
  <si>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</si>
  <si>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</si>
  <si>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</si>
  <si>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</si>
  <si>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</si>
  <si>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</si>
  <si>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</si>
  <si>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</si>
  <si>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</si>
  <si>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</si>
  <si>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</si>
  <si>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</si>
  <si>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</si>
  <si>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</si>
  <si>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</si>
  <si>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</si>
  <si>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</si>
  <si>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</si>
  <si>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</si>
  <si>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</si>
  <si>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</si>
  <si>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</si>
  <si>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</si>
  <si>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</si>
  <si>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</si>
  <si>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</si>
  <si>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</si>
  <si>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</si>
  <si>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</si>
  <si>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</si>
  <si>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</si>
  <si>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</si>
  <si>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</si>
  <si>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</si>
  <si>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</si>
  <si>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</si>
  <si>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</si>
  <si>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</si>
  <si>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</si>
  <si>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</si>
  <si>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</si>
  <si>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</si>
  <si>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</si>
  <si>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</si>
  <si>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</si>
  <si>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</si>
  <si>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</si>
  <si>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</si>
  <si>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</si>
  <si>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</si>
  <si>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</si>
  <si>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</si>
  <si>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</si>
  <si>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</si>
  <si>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</si>
  <si>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</si>
  <si>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</si>
  <si>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</si>
  <si>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</si>
  <si>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</si>
  <si>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</si>
  <si>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</si>
  <si>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</si>
  <si>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</si>
  <si>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</si>
  <si>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</si>
  <si>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JACOBO CALLEROS CLEMENTE</t>
  </si>
  <si>
    <t>GOMEZ MERCADO JOSE ARTURO</t>
  </si>
  <si>
    <t>VILLEGAS NAVARRO ALEJANDRO</t>
  </si>
  <si>
    <t>CAMACHO GOMEZ LUCINA</t>
  </si>
  <si>
    <t>VALDEZ CAMACHO JONATHAN</t>
  </si>
  <si>
    <t>GAETA ARELLANO ALAN</t>
  </si>
  <si>
    <t>OPERADOR</t>
  </si>
  <si>
    <t>LIMON AGUAYO ALFONSO</t>
  </si>
  <si>
    <t>RODRIGUEZ CASILLAS CARLOS</t>
  </si>
  <si>
    <t>SUAREZ HERNANDEZ CITLALI</t>
  </si>
  <si>
    <t>RODRIGUEZ GONZALEZ ESTHELA</t>
  </si>
  <si>
    <t>MERCADO GARCIA JOSE ANGEL</t>
  </si>
  <si>
    <t>SANCHEZ ORTIZ DIEGO ARMANDO</t>
  </si>
  <si>
    <t>FLORES CAMACHO ISAAC ALEJANDRO</t>
  </si>
  <si>
    <t>ORTEGA PLASCENCIA JOSE ALBERTO</t>
  </si>
  <si>
    <t>SANCHEZ DURAN DANIELA</t>
  </si>
  <si>
    <t>YANEZ JIMENEZ BRENDA MICHEL</t>
  </si>
  <si>
    <t>GALLEGOS RODRIGUEZ CESAR</t>
  </si>
  <si>
    <t>MORA GONZALEZ REYNA</t>
  </si>
  <si>
    <t>SANCHEZ MORA MARIA GUADALUPE</t>
  </si>
  <si>
    <t>MERCADO PLASCENCIA SOFIA</t>
  </si>
  <si>
    <t>URIBE LOZANO ALFREDO</t>
  </si>
  <si>
    <t>DIAZ VALDIVIA ELIOENAI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</si>
  <si>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</si>
  <si>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</si>
  <si>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</si>
  <si>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</si>
  <si>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</si>
  <si>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</si>
  <si>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</si>
  <si>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</si>
  <si>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</si>
  <si>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</si>
  <si>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</si>
  <si>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</si>
  <si>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</si>
  <si>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</si>
  <si>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</si>
  <si>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</si>
  <si>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</si>
  <si>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</si>
  <si>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</si>
  <si>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</si>
  <si>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</si>
  <si>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</si>
  <si>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</si>
  <si>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</si>
  <si>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</si>
  <si>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</si>
  <si>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</si>
  <si>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</si>
  <si>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</si>
  <si>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</si>
  <si>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</si>
  <si>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</si>
  <si>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</si>
  <si>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</si>
  <si>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</si>
  <si>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</si>
  <si>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</si>
  <si>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</si>
  <si>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</si>
  <si>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</si>
  <si>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</si>
  <si>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</si>
  <si>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</si>
  <si>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</si>
  <si>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</si>
  <si>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</si>
  <si>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</si>
  <si>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</si>
  <si>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</si>
  <si>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</si>
  <si>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</si>
  <si>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</si>
  <si>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</si>
  <si>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</si>
  <si>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</si>
  <si>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</si>
  <si>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</si>
  <si>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</si>
  <si>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</si>
  <si>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</si>
  <si>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</si>
  <si>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</si>
  <si>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</si>
  <si>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</si>
  <si>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</si>
  <si>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</si>
  <si>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</si>
  <si>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</si>
  <si>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</si>
  <si>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</si>
  <si>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</si>
  <si>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</si>
  <si>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</si>
  <si>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</si>
  <si>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</si>
  <si>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</si>
  <si>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</si>
  <si>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</si>
  <si>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</si>
  <si>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</si>
  <si>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</si>
  <si>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</si>
  <si>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</si>
  <si>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</si>
  <si>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</si>
  <si>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</si>
  <si>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</si>
  <si>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</si>
  <si>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</si>
  <si>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</si>
  <si>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</si>
  <si>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</si>
  <si>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</si>
  <si>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</si>
  <si>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</si>
  <si>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</si>
  <si>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</si>
  <si>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</si>
  <si>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</si>
  <si>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</si>
  <si>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</si>
  <si>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</si>
  <si>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</si>
  <si>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</si>
  <si>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</si>
  <si>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</si>
  <si>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</si>
  <si>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</si>
  <si>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</si>
  <si>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</si>
  <si>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</si>
  <si>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</si>
  <si>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</si>
  <si>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</si>
  <si>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</si>
  <si>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</si>
  <si>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</si>
  <si>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</si>
  <si>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</si>
  <si>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</si>
  <si>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</si>
  <si>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</si>
  <si>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</si>
  <si>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</si>
  <si>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</si>
  <si>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</si>
  <si>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</si>
  <si>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</si>
  <si>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</si>
  <si>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</si>
  <si>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</si>
  <si>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</si>
  <si>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</si>
  <si>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</si>
  <si>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</si>
  <si>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</si>
  <si>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</si>
  <si>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</si>
  <si>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</si>
  <si>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</si>
  <si>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</si>
  <si>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</si>
  <si>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</si>
  <si>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</si>
  <si>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</si>
  <si>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</si>
  <si>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</si>
  <si>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</si>
  <si>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</si>
  <si>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</si>
  <si>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</si>
  <si>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</si>
  <si>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</si>
  <si>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</si>
  <si>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</si>
  <si>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</si>
  <si>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</si>
  <si>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</si>
  <si>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</si>
  <si>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</si>
  <si>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</si>
  <si>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</si>
  <si>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</si>
  <si>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</si>
  <si>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</si>
  <si>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</si>
  <si>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</si>
  <si>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</si>
  <si>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</si>
  <si>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</si>
  <si>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</si>
  <si>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</si>
  <si>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</si>
  <si>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</si>
  <si>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</si>
  <si>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</si>
  <si>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</si>
  <si>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</si>
  <si>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</si>
  <si>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</si>
  <si>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</si>
  <si>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</si>
  <si>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</si>
  <si>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</si>
  <si>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</si>
  <si>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</si>
  <si>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</si>
  <si>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</si>
  <si>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</si>
  <si>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</si>
  <si>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</si>
  <si>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</si>
  <si>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</si>
  <si>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</si>
  <si>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</si>
  <si>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</si>
  <si>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</si>
  <si>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</si>
  <si>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</si>
  <si>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</si>
  <si>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</si>
  <si>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</si>
  <si>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</si>
  <si>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</si>
  <si>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INT. MERCADO MUNICIPAL</t>
  </si>
  <si>
    <t>SANCHEZ DIAZ PALEMON</t>
  </si>
  <si>
    <t>INT. PLAZA TLACOTAN</t>
  </si>
  <si>
    <t>BARBIER SOTO RICARDO</t>
  </si>
  <si>
    <t>PORTILLO PAREDES JOSE DAVID</t>
  </si>
  <si>
    <t>ASESOR GENERAL</t>
  </si>
  <si>
    <t>POLICIA EN LINEA</t>
  </si>
  <si>
    <t>CAMACHO FLORES MARIO</t>
  </si>
  <si>
    <t>ORTIZ MACIAS MARIA ELENA</t>
  </si>
  <si>
    <t>SANCHEZ ROJO JOSE PEDRO</t>
  </si>
  <si>
    <t>ALEMAN PORTILLO JAVIER EMMANUEL</t>
  </si>
  <si>
    <t>VAZQUEZ ALVAREZ CLAUDIA TERESA</t>
  </si>
  <si>
    <t>FLORES RUVALCABA ROBERTO ALEJANDRO</t>
  </si>
  <si>
    <t>MACIAS HERNANDEZ SALVADOR</t>
  </si>
  <si>
    <t>RAMIREZ ARELLANO JOSE ANTONIO</t>
  </si>
  <si>
    <t>SANCHEZ SANCHEZ MA MAGDALENA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</si>
  <si>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</si>
  <si>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</si>
  <si>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</si>
  <si>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</si>
  <si>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</si>
  <si>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</si>
  <si>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</si>
  <si>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</si>
  <si>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</si>
  <si>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</si>
  <si>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</si>
  <si>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</si>
  <si>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</si>
  <si>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</si>
  <si>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</si>
  <si>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</si>
  <si>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</si>
  <si>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</si>
  <si>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</si>
  <si>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</si>
  <si>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</si>
  <si>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</si>
  <si>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</si>
  <si>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</si>
  <si>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</si>
  <si>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</si>
  <si>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</si>
  <si>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</si>
  <si>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</si>
  <si>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</si>
  <si>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</si>
  <si>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</si>
  <si>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</si>
  <si>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</si>
  <si>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</si>
  <si>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</si>
  <si>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</si>
  <si>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</si>
  <si>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</si>
  <si>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</si>
  <si>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</si>
  <si>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</si>
  <si>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</si>
  <si>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</si>
  <si>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</si>
  <si>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</si>
  <si>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</si>
  <si>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</si>
  <si>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</si>
  <si>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</si>
  <si>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</si>
  <si>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</si>
  <si>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</si>
  <si>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</si>
  <si>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>QUEZADA RIVERA MARIA DEL ROSARIO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</si>
  <si>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</si>
  <si>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</si>
  <si>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</si>
  <si>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</si>
  <si>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</si>
  <si>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</si>
  <si>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</si>
  <si>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</si>
  <si>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</si>
  <si>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</si>
  <si>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</si>
  <si>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</si>
  <si>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</si>
  <si>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</si>
  <si>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</si>
  <si>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</si>
  <si>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</si>
  <si>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</si>
  <si>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</si>
  <si>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</si>
  <si>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</si>
  <si>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</si>
  <si>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</si>
  <si>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</si>
  <si>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</si>
  <si>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</si>
  <si>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</si>
  <si>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</si>
  <si>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</si>
  <si>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</si>
  <si>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</si>
  <si>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</si>
  <si>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</si>
  <si>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</si>
  <si>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</si>
  <si>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</si>
  <si>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</si>
  <si>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</si>
  <si>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</si>
  <si>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</si>
  <si>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</si>
  <si>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</si>
  <si>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</si>
  <si>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</si>
  <si>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</si>
  <si>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</si>
  <si>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</si>
  <si>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</si>
  <si>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</si>
  <si>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</si>
  <si>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</si>
  <si>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</si>
  <si>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</si>
  <si>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</si>
  <si>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</si>
  <si>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</si>
  <si>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</si>
  <si>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</si>
  <si>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</si>
  <si>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</si>
  <si>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</si>
  <si>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CAMACHO TORRES CAIN</t>
  </si>
  <si>
    <t>AGENTE DE MASCUALA</t>
  </si>
  <si>
    <t>DIRECTOR DE SERVICIOS MUNICIPALES</t>
  </si>
  <si>
    <t>ZAVALA AVALOS MA INES</t>
  </si>
  <si>
    <t>AUXILIAR JURIDICO</t>
  </si>
  <si>
    <t>TORRES ROJAS MARIA MONTSERRAT</t>
  </si>
  <si>
    <t>FLORES CARRILLO MARIA GEMA</t>
  </si>
  <si>
    <t>INTENDENTE DE SEGURIDAD CIUDADANA</t>
  </si>
  <si>
    <t>VALENZUELA ALVARADO RIGOBERTO</t>
  </si>
  <si>
    <t>ESPARZA GONZALEZ RICARDO</t>
  </si>
  <si>
    <t>RUVALCABA IÑIGUEZ JUDITH</t>
  </si>
  <si>
    <t>INTENDENTE SALA DE URGENCIAS</t>
  </si>
  <si>
    <t>FLORES CAMACHO GENARO</t>
  </si>
  <si>
    <t>RENTERIA SUAREZ JESUS ALEJANDRO</t>
  </si>
  <si>
    <t>INSPECTOR DE GANADERIA</t>
  </si>
  <si>
    <t>GONZALEZ MANCILLA ERIK RODRIGO</t>
  </si>
  <si>
    <t>SANCHEZ GONZALEZ MA VIRGINIA</t>
  </si>
  <si>
    <t>VILLEGAS GARZA JUAN</t>
  </si>
  <si>
    <t>MUÑOZ YAÑEZ ROSALIO</t>
  </si>
  <si>
    <t>CRUZ FRIAS LIDIA</t>
  </si>
  <si>
    <t>CHOFER DE OBRAS PUBLICAS</t>
  </si>
  <si>
    <t>DIAZ AVILA VICTOR EDUARDO</t>
  </si>
  <si>
    <t>BARCENAS GOMEZ GUILLERMO</t>
  </si>
  <si>
    <t>LOPEZ VAZQUEZ RAMON</t>
  </si>
  <si>
    <t>INT. PANTEON MASCUALA</t>
  </si>
  <si>
    <t>REYES PEREZ RAFAEL</t>
  </si>
  <si>
    <t>VELADOR DE TIF</t>
  </si>
  <si>
    <t>RODRIGUEZ VAZQUEZ YESSICA ROCIO</t>
  </si>
  <si>
    <t>MARIN MOJARRO BONIFACIO</t>
  </si>
  <si>
    <t>HUERTA CARDENAS JAVIER ALEJANDRO</t>
  </si>
  <si>
    <t>CONTRERAS GOMEZ CRISTIAN ADOLFO</t>
  </si>
  <si>
    <t>GARCIA CAMACHO FATIMA DENISSE</t>
  </si>
  <si>
    <t>RAMIREZ MORA ROSA ANGELA</t>
  </si>
  <si>
    <t>ESPINOZA AGUAYO CRISTAL MARISOL</t>
  </si>
  <si>
    <t>CHOFER DE MAQUINARIA</t>
  </si>
  <si>
    <t>LEDESMA GONZALEZ JAIME</t>
  </si>
  <si>
    <t>SUB DIRECTOR DE AGUA POTABLE</t>
  </si>
  <si>
    <t>SEGUNDA QUINCENA DE ENERO DE 2025</t>
  </si>
  <si>
    <t>31 DE ENERO DE 2025</t>
  </si>
  <si>
    <t>DIRECTORA DE PADRON Y LICENCIAS</t>
  </si>
  <si>
    <t>RUVALCABA URIBE ALFREDO</t>
  </si>
  <si>
    <t>COMISARIO</t>
  </si>
  <si>
    <t>MARTINEZ CASTILLO VICTOR HUGO</t>
  </si>
  <si>
    <t>VAZQUEZ SIORDIA ALEJANDRA</t>
  </si>
  <si>
    <t>DIRECTORA DE INGRESOS</t>
  </si>
  <si>
    <t>VILLEGAS RAMIREZ ANTONIO</t>
  </si>
  <si>
    <t>RODRIGUEZ MERCADO RAUL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</si>
</sst>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0" borderId="0" xfId="1" applyFont="1"/>
    <xf numFmtId="165" fontId="12" fillId="0" borderId="0" xfId="1" applyFont="1" applyFill="1"/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20" fillId="0" borderId="0" xfId="1" applyFont="1"/>
    <xf numFmtId="0" fontId="18" fillId="0" borderId="3" xfId="0" applyFont="1" applyBorder="1" applyAlignment="1">
      <alignment horizontal="center" vertical="center" wrapText="1"/>
    </xf>
    <xf numFmtId="0" fontId="15" fillId="0" borderId="0" xfId="0" applyFont="1"/>
    <xf numFmtId="165" fontId="19" fillId="0" borderId="0" xfId="1" applyFont="1" applyFill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2" borderId="3" xfId="0" applyFont="1" applyFill="1" applyBorder="1" applyAlignment="1">
      <alignment horizontal="center" vertical="center" wrapText="1"/>
    </xf>
    <xf numFmtId="164" fontId="13" fillId="0" borderId="0" xfId="2" applyFont="1" applyFill="1" applyBorder="1"/>
    <xf numFmtId="165" fontId="14" fillId="3" borderId="0" xfId="1" applyFont="1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M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Q14" sqref="Q14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  <col min="14" max="14" width="20.7109375" bestFit="1" customWidth="1"/>
  </cols>
  <sheetData>
    <row r="1" spans="2:13" ht="18" x14ac:dyDescent="0.25">
      <c r="E1" s="10" t="s">
        <v>0</v>
      </c>
      <c r="I1" s="10"/>
      <c r="M1" s="12" t="s">
        <v>1</v>
      </c>
    </row>
    <row r="2" spans="2:13" ht="15" x14ac:dyDescent="0.25">
      <c r="E2" s="13" t="s">
        <v>54</v>
      </c>
      <c r="I2" s="13"/>
      <c r="M2" s="14" t="str">
        <f>+PRESIDENCIA!N2</f>
        <v>31 DE ENERO DE 2025</v>
      </c>
    </row>
    <row r="3" spans="2:13" x14ac:dyDescent="0.2">
      <c r="E3" s="28" t="str">
        <f>+PRESIDENCIA!E3</f>
        <v>SEGUNDA QUINCENA DE ENERO DE 2025</v>
      </c>
      <c r="I3" s="29"/>
    </row>
    <row r="4" spans="2:13" x14ac:dyDescent="0.2">
      <c r="E4" s="29" t="s">
        <v>19</v>
      </c>
      <c r="I4" s="29"/>
    </row>
    <row r="5" spans="2:13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16" t="s">
        <v>3</v>
      </c>
      <c r="H5" s="16" t="s">
        <v>21</v>
      </c>
      <c r="I5" s="31" t="s">
        <v>24</v>
      </c>
      <c r="J5" s="71"/>
      <c r="K5" s="72"/>
      <c r="L5" s="16" t="s">
        <v>4</v>
      </c>
      <c r="M5" s="15" t="s">
        <v>5</v>
      </c>
    </row>
    <row r="6" spans="2:13" x14ac:dyDescent="0.2">
      <c r="B6" s="12"/>
      <c r="C6" s="12"/>
      <c r="D6" s="12"/>
      <c r="E6" s="32"/>
      <c r="F6" s="32"/>
      <c r="G6" s="32"/>
      <c r="H6" s="32"/>
      <c r="I6" s="32"/>
      <c r="J6" s="32"/>
      <c r="K6" s="32"/>
      <c r="L6" s="32"/>
      <c r="M6" s="12"/>
    </row>
    <row r="7" spans="2:13" ht="24.95" customHeight="1" x14ac:dyDescent="0.2">
      <c r="B7" s="1" t="s">
        <v>471</v>
      </c>
      <c r="C7" s="1" t="s">
        <v>471</v>
      </c>
      <c r="D7" s="2" t="s">
        <v>111</v>
      </c>
      <c r="E7" s="11">
        <v>22644.48</v>
      </c>
      <c r="F7" s="25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</row>
    <row r="8" spans="2:13" s="37" customFormat="1" ht="24.95" customHeight="1" x14ac:dyDescent="0.2">
      <c r="B8" s="1" t="s">
        <v>153</v>
      </c>
      <c r="C8" s="1" t="s">
        <v>153</v>
      </c>
      <c r="D8" s="2" t="s">
        <v>111</v>
      </c>
      <c r="E8" s="11">
        <v>22644.48</v>
      </c>
      <c r="F8" s="25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</row>
    <row r="9" spans="2:13" ht="24.95" customHeight="1" x14ac:dyDescent="0.2">
      <c r="B9" s="1" t="s">
        <v>151</v>
      </c>
      <c r="C9" s="1" t="s">
        <v>151</v>
      </c>
      <c r="D9" s="2" t="s">
        <v>111</v>
      </c>
      <c r="E9" s="11">
        <v>22644.48</v>
      </c>
      <c r="F9" s="25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</row>
    <row r="10" spans="2:13" ht="24.95" customHeight="1" x14ac:dyDescent="0.2">
      <c r="B10" s="8" t="s">
        <v>155</v>
      </c>
      <c r="C10" s="8" t="s">
        <v>155</v>
      </c>
      <c r="D10" s="2" t="s">
        <v>111</v>
      </c>
      <c r="E10" s="11">
        <v>22644.48</v>
      </c>
      <c r="F10" s="25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</row>
    <row r="11" spans="2:13" ht="24.95" customHeight="1" x14ac:dyDescent="0.2">
      <c r="B11" s="1" t="s">
        <v>156</v>
      </c>
      <c r="C11" s="1" t="s">
        <v>156</v>
      </c>
      <c r="D11" s="2" t="s">
        <v>111</v>
      </c>
      <c r="E11" s="11">
        <v>22644.48</v>
      </c>
      <c r="F11" s="25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</row>
    <row r="12" spans="2:13" ht="24.95" customHeight="1" x14ac:dyDescent="0.2">
      <c r="B12" s="1" t="s">
        <v>154</v>
      </c>
      <c r="C12" s="1" t="s">
        <v>154</v>
      </c>
      <c r="D12" s="2" t="s">
        <v>111</v>
      </c>
      <c r="E12" s="11">
        <v>22644.48</v>
      </c>
      <c r="F12" s="25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</row>
    <row r="13" spans="2:13" ht="24.95" customHeight="1" x14ac:dyDescent="0.2">
      <c r="B13" s="1" t="s">
        <v>152</v>
      </c>
      <c r="C13" s="1" t="s">
        <v>152</v>
      </c>
      <c r="D13" s="2" t="s">
        <v>111</v>
      </c>
      <c r="E13" s="11">
        <v>22644.48</v>
      </c>
      <c r="F13" s="25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</row>
    <row r="14" spans="2:13" ht="24.95" customHeight="1" x14ac:dyDescent="0.2">
      <c r="B14" s="1" t="s">
        <v>158</v>
      </c>
      <c r="C14" s="1" t="s">
        <v>158</v>
      </c>
      <c r="D14" s="2" t="s">
        <v>111</v>
      </c>
      <c r="E14" s="11">
        <v>22644.48</v>
      </c>
      <c r="F14" s="25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</row>
    <row r="15" spans="2:13" ht="24.95" customHeight="1" x14ac:dyDescent="0.2">
      <c r="B15" s="1" t="s">
        <v>157</v>
      </c>
      <c r="C15" s="1" t="s">
        <v>157</v>
      </c>
      <c r="D15" s="2" t="s">
        <v>111</v>
      </c>
      <c r="E15" s="11">
        <v>22644.48</v>
      </c>
      <c r="F15" s="25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</row>
    <row r="16" spans="2:13" ht="21.95" customHeight="1" x14ac:dyDescent="0.2">
      <c r="B16" s="1"/>
      <c r="C16" s="1"/>
      <c r="D16" s="2"/>
      <c r="E16" s="5"/>
      <c r="F16" s="5"/>
      <c r="G16" s="5"/>
      <c r="H16" s="5"/>
      <c r="I16" s="26"/>
      <c r="J16" s="26"/>
      <c r="K16" s="26"/>
      <c r="L16" s="5"/>
      <c r="M16" s="9"/>
    </row>
    <row r="17" spans="2:13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>SUM(H7:H16)</f>
        <v>14259.87</v>
      </c>
      <c r="I17" s="22">
        <f>SUM(I7:I16)</f>
        <v>0</v>
      </c>
      <c r="J17" s="22"/>
      <c r="K17" s="22"/>
      <c r="L17" s="22">
        <f>SUM(L7:L16)</f>
        <v>87640.29</v>
      </c>
      <c r="M17" s="33"/>
    </row>
    <row r="19" spans="2:13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20"/>
  <sheetViews>
    <sheetView topLeftCell="B1" zoomScale="80" zoomScaleNormal="80" workbookViewId="0">
      <selection activeCell="N3" sqref="N3:O17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4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4" ht="15" x14ac:dyDescent="0.25">
      <c r="E2" s="13" t="s">
        <v>382</v>
      </c>
      <c r="F2" s="11"/>
      <c r="G2" s="11"/>
      <c r="H2" s="11"/>
      <c r="I2" s="13"/>
      <c r="J2" s="11"/>
      <c r="K2" s="11"/>
      <c r="L2" s="11"/>
      <c r="M2" s="14" t="str">
        <f>PRESIDENCIA!N2</f>
        <v>31 DE ENERO DE 2025</v>
      </c>
    </row>
    <row r="3" spans="2:14" x14ac:dyDescent="0.2">
      <c r="E3" s="14" t="str">
        <f>PRESIDENCIA!E3</f>
        <v>SEGUNDA QUINCENA DE ENERO DE 2025</v>
      </c>
      <c r="F3" s="11"/>
      <c r="G3" s="11"/>
      <c r="H3" s="11"/>
      <c r="I3" s="14"/>
      <c r="J3" s="11"/>
      <c r="K3" s="11"/>
      <c r="L3" s="11"/>
    </row>
    <row r="4" spans="2:14" ht="1.5" customHeight="1" x14ac:dyDescent="0.2">
      <c r="E4" s="29"/>
      <c r="F4" s="11"/>
      <c r="G4" s="11"/>
      <c r="H4" s="11"/>
      <c r="I4" s="29"/>
      <c r="J4" s="11"/>
      <c r="K4" s="11"/>
      <c r="L4" s="11"/>
    </row>
    <row r="5" spans="2:14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16" t="s">
        <v>3</v>
      </c>
      <c r="H5" s="16" t="s">
        <v>21</v>
      </c>
      <c r="I5" s="31" t="s">
        <v>24</v>
      </c>
      <c r="J5" s="81"/>
      <c r="K5" s="77"/>
      <c r="L5" s="16" t="s">
        <v>4</v>
      </c>
      <c r="M5" s="15" t="s">
        <v>5</v>
      </c>
    </row>
    <row r="6" spans="2:14" ht="1.5" customHeight="1" x14ac:dyDescent="0.2">
      <c r="E6" s="25"/>
      <c r="F6" s="25"/>
    </row>
    <row r="7" spans="2:14" x14ac:dyDescent="0.2">
      <c r="B7" s="37"/>
      <c r="C7" s="37"/>
      <c r="D7" s="64"/>
      <c r="E7" s="70"/>
      <c r="F7" s="25"/>
      <c r="G7" s="5"/>
      <c r="H7" s="5"/>
      <c r="I7" s="5"/>
      <c r="J7" s="5"/>
      <c r="K7" s="5"/>
      <c r="L7" s="5"/>
      <c r="M7" s="9"/>
    </row>
    <row r="8" spans="2:14" ht="24.75" customHeight="1" x14ac:dyDescent="0.25">
      <c r="B8" t="s">
        <v>233</v>
      </c>
      <c r="D8" s="79" t="s">
        <v>234</v>
      </c>
      <c r="E8" s="80">
        <v>28397.77</v>
      </c>
      <c r="F8" s="80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  <c r="N8" s="37"/>
    </row>
    <row r="9" spans="2:14" ht="24.75" customHeight="1" x14ac:dyDescent="0.25">
      <c r="B9" t="s">
        <v>235</v>
      </c>
      <c r="D9" s="79" t="s">
        <v>190</v>
      </c>
      <c r="E9" s="80">
        <v>22548.33</v>
      </c>
      <c r="F9" s="80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  <c r="N9" s="37"/>
    </row>
    <row r="10" spans="2:14" ht="24.75" customHeight="1" x14ac:dyDescent="0.25">
      <c r="B10" t="s">
        <v>238</v>
      </c>
      <c r="D10" s="79" t="s">
        <v>237</v>
      </c>
      <c r="E10" s="80">
        <v>8620.85</v>
      </c>
      <c r="F10" s="80">
        <v>145.85</v>
      </c>
      <c r="G10" s="5">
        <f t="shared" si="1"/>
        <v>4310.4250000000002</v>
      </c>
      <c r="H10" s="5">
        <f t="shared" si="1"/>
        <v>72.924999999999997</v>
      </c>
      <c r="I10" s="5"/>
      <c r="J10" s="5"/>
      <c r="K10" s="5"/>
      <c r="L10" s="5">
        <f>+G10-H10+I10</f>
        <v>4237.5</v>
      </c>
      <c r="M10" s="9"/>
      <c r="N10" s="37"/>
    </row>
    <row r="11" spans="2:14" ht="24.75" customHeight="1" x14ac:dyDescent="0.25">
      <c r="B11" t="s">
        <v>481</v>
      </c>
      <c r="D11" s="79" t="s">
        <v>480</v>
      </c>
      <c r="E11" s="80">
        <v>18224.830000000002</v>
      </c>
      <c r="F11" s="80">
        <v>2224.83</v>
      </c>
      <c r="G11" s="5">
        <f t="shared" ref="G11" si="2">+E11/2</f>
        <v>9112.4150000000009</v>
      </c>
      <c r="H11" s="5">
        <f t="shared" ref="H11" si="3">+F11/2</f>
        <v>1112.415</v>
      </c>
      <c r="I11" s="5"/>
      <c r="J11" s="5"/>
      <c r="K11" s="5"/>
      <c r="L11" s="5">
        <f>+G11-H11+I11</f>
        <v>8000.0000000000009</v>
      </c>
      <c r="M11" s="9"/>
      <c r="N11" s="37"/>
    </row>
    <row r="12" spans="2:14" ht="21.95" customHeight="1" x14ac:dyDescent="0.2">
      <c r="D12" s="21" t="s">
        <v>50</v>
      </c>
      <c r="E12" s="27">
        <f>SUM(E7:E11)</f>
        <v>77791.78</v>
      </c>
      <c r="F12" s="27">
        <f>SUM(F7:F11)</f>
        <v>9916.7800000000007</v>
      </c>
      <c r="G12" s="22">
        <f>SUM(G7:G11)</f>
        <v>38895.89</v>
      </c>
      <c r="H12" s="22">
        <f>SUM(H7:H11)</f>
        <v>4958.3900000000003</v>
      </c>
      <c r="I12" s="88">
        <f t="shared" ref="I12:K12" si="4">SUM(I7:I11)</f>
        <v>0</v>
      </c>
      <c r="J12" s="88">
        <f t="shared" si="4"/>
        <v>0</v>
      </c>
      <c r="K12" s="88">
        <f t="shared" si="4"/>
        <v>0</v>
      </c>
      <c r="L12" s="22">
        <f>SUM(L7:L11)</f>
        <v>33937.5</v>
      </c>
      <c r="M12" s="37"/>
      <c r="N12" s="37"/>
    </row>
    <row r="13" spans="2:14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7"/>
      <c r="N13" s="37"/>
    </row>
    <row r="14" spans="2:14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7"/>
      <c r="N14" s="37"/>
    </row>
    <row r="15" spans="2:14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4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58"/>
      <c r="C20" s="58"/>
      <c r="D20" s="58"/>
      <c r="E20" s="46"/>
      <c r="F20" s="46"/>
      <c r="G20" s="46"/>
      <c r="H20" s="5"/>
      <c r="I20" s="5"/>
      <c r="J20" s="46"/>
      <c r="K20" s="46"/>
      <c r="L20" s="46"/>
      <c r="M20" s="46"/>
    </row>
  </sheetData>
  <autoFilter ref="A1:M40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I26" sqref="I26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4" width="24.140625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383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6" x14ac:dyDescent="0.2">
      <c r="E3" s="14" t="str">
        <f>PRESIDENCIA!E3</f>
        <v>SEGUNDA QUINCENA DE ENERO DE 2025</v>
      </c>
      <c r="F3" s="11"/>
      <c r="G3" s="11"/>
      <c r="H3" s="11"/>
      <c r="I3" s="11"/>
      <c r="J3" s="14"/>
      <c r="K3" s="11"/>
      <c r="L3" s="11"/>
      <c r="M3" s="11"/>
    </row>
    <row r="4" spans="2:16" ht="1.5" customHeight="1" x14ac:dyDescent="0.2">
      <c r="E4" s="29"/>
      <c r="F4" s="11"/>
      <c r="G4" s="11"/>
      <c r="H4" s="11"/>
      <c r="I4" s="11"/>
      <c r="J4" s="29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1"/>
      <c r="L5" s="77"/>
      <c r="M5" s="16" t="s">
        <v>4</v>
      </c>
      <c r="N5" s="15" t="s">
        <v>5</v>
      </c>
    </row>
    <row r="6" spans="2:16" ht="1.5" customHeight="1" x14ac:dyDescent="0.2">
      <c r="E6" s="25"/>
      <c r="F6" s="25"/>
      <c r="G6" s="25"/>
    </row>
    <row r="7" spans="2:16" x14ac:dyDescent="0.2">
      <c r="B7" s="37"/>
      <c r="C7" s="37"/>
      <c r="D7" s="64"/>
      <c r="E7" s="70"/>
      <c r="F7" s="25"/>
      <c r="G7" s="25"/>
      <c r="H7" s="5"/>
      <c r="I7" s="5"/>
      <c r="J7" s="5"/>
      <c r="K7" s="5"/>
      <c r="L7" s="5"/>
      <c r="M7" s="5"/>
      <c r="N7" s="9"/>
    </row>
    <row r="8" spans="2:16" ht="24.75" customHeight="1" x14ac:dyDescent="0.2">
      <c r="B8" t="s">
        <v>239</v>
      </c>
      <c r="D8" s="79" t="s">
        <v>240</v>
      </c>
      <c r="E8" s="70">
        <v>14455.14</v>
      </c>
      <c r="F8" s="25">
        <v>1455.14</v>
      </c>
      <c r="G8" s="25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P8" s="39"/>
    </row>
    <row r="9" spans="2:16" ht="24.75" customHeight="1" x14ac:dyDescent="0.25">
      <c r="B9" s="37" t="s">
        <v>448</v>
      </c>
      <c r="D9" s="79" t="s">
        <v>160</v>
      </c>
      <c r="E9" s="80">
        <v>8620.85</v>
      </c>
      <c r="F9" s="80">
        <v>145.85</v>
      </c>
      <c r="G9" s="80"/>
      <c r="H9" s="5">
        <f t="shared" ref="H9:H17" si="3">+E9/2</f>
        <v>4310.4250000000002</v>
      </c>
      <c r="I9" s="5">
        <f t="shared" ref="I9:I17" si="4">+F9/2</f>
        <v>72.924999999999997</v>
      </c>
      <c r="J9" s="5"/>
      <c r="K9" s="5"/>
      <c r="L9" s="5"/>
      <c r="M9" s="5">
        <f t="shared" ref="M9:M16" si="5">+H9-I9+J9</f>
        <v>4237.5</v>
      </c>
      <c r="N9" s="9"/>
      <c r="P9" s="39"/>
    </row>
    <row r="10" spans="2:16" ht="29.25" customHeight="1" x14ac:dyDescent="0.25">
      <c r="B10" t="s">
        <v>247</v>
      </c>
      <c r="D10" s="79" t="s">
        <v>182</v>
      </c>
      <c r="E10" s="80">
        <v>10865.02</v>
      </c>
      <c r="F10" s="80">
        <v>865.02</v>
      </c>
      <c r="G10" s="80"/>
      <c r="H10" s="5">
        <f t="shared" si="3"/>
        <v>5432.51</v>
      </c>
      <c r="I10" s="5">
        <f t="shared" si="4"/>
        <v>432.51</v>
      </c>
      <c r="J10" s="5"/>
      <c r="K10" s="5"/>
      <c r="L10" s="5"/>
      <c r="M10" s="5">
        <f t="shared" si="5"/>
        <v>5000</v>
      </c>
      <c r="N10" s="9"/>
      <c r="P10" s="39"/>
    </row>
    <row r="11" spans="2:16" ht="39.75" customHeight="1" x14ac:dyDescent="0.25">
      <c r="B11" t="s">
        <v>245</v>
      </c>
      <c r="D11" s="79" t="s">
        <v>418</v>
      </c>
      <c r="E11" s="80">
        <v>12039.46</v>
      </c>
      <c r="F11" s="80">
        <v>1039.46</v>
      </c>
      <c r="G11" s="80"/>
      <c r="H11" s="5">
        <f t="shared" si="3"/>
        <v>6019.73</v>
      </c>
      <c r="I11" s="5">
        <f t="shared" si="4"/>
        <v>519.73</v>
      </c>
      <c r="J11" s="5"/>
      <c r="K11" s="5"/>
      <c r="L11" s="5"/>
      <c r="M11" s="5">
        <f t="shared" si="5"/>
        <v>5500</v>
      </c>
      <c r="N11" s="9"/>
      <c r="P11" s="39"/>
    </row>
    <row r="12" spans="2:16" ht="39.75" customHeight="1" x14ac:dyDescent="0.25">
      <c r="B12" t="s">
        <v>459</v>
      </c>
      <c r="D12" s="79" t="s">
        <v>182</v>
      </c>
      <c r="E12" s="80">
        <v>10865.02</v>
      </c>
      <c r="F12" s="80">
        <v>865.02</v>
      </c>
      <c r="G12" s="80"/>
      <c r="H12" s="5">
        <f t="shared" si="3"/>
        <v>5432.51</v>
      </c>
      <c r="I12" s="5">
        <f t="shared" si="4"/>
        <v>432.51</v>
      </c>
      <c r="J12" s="5"/>
      <c r="K12" s="5"/>
      <c r="L12" s="5"/>
      <c r="M12" s="5">
        <f t="shared" si="5"/>
        <v>5000</v>
      </c>
      <c r="N12" s="9"/>
      <c r="P12" s="39"/>
    </row>
    <row r="13" spans="2:16" ht="28.5" customHeight="1" x14ac:dyDescent="0.25">
      <c r="B13" s="37" t="s">
        <v>428</v>
      </c>
      <c r="D13" s="79" t="s">
        <v>160</v>
      </c>
      <c r="E13" s="80">
        <v>8620.85</v>
      </c>
      <c r="F13" s="80">
        <v>145.85</v>
      </c>
      <c r="G13" s="80"/>
      <c r="H13" s="5">
        <f t="shared" si="3"/>
        <v>4310.4250000000002</v>
      </c>
      <c r="I13" s="5">
        <f t="shared" si="4"/>
        <v>72.924999999999997</v>
      </c>
      <c r="J13" s="5"/>
      <c r="K13" s="5"/>
      <c r="L13" s="5"/>
      <c r="M13" s="5">
        <f t="shared" si="5"/>
        <v>4237.5</v>
      </c>
      <c r="N13" s="9"/>
      <c r="P13" s="39"/>
    </row>
    <row r="14" spans="2:16" ht="24.75" customHeight="1" x14ac:dyDescent="0.2">
      <c r="B14" t="s">
        <v>241</v>
      </c>
      <c r="D14" s="79" t="s">
        <v>242</v>
      </c>
      <c r="E14" s="70">
        <v>14455.14</v>
      </c>
      <c r="F14" s="25">
        <v>1455.14</v>
      </c>
      <c r="G14" s="25"/>
      <c r="H14" s="5">
        <f t="shared" si="3"/>
        <v>7227.57</v>
      </c>
      <c r="I14" s="5">
        <f t="shared" si="4"/>
        <v>727.57</v>
      </c>
      <c r="J14" s="5"/>
      <c r="K14" s="5"/>
      <c r="L14" s="5"/>
      <c r="M14" s="5">
        <f t="shared" si="5"/>
        <v>6500</v>
      </c>
      <c r="N14" s="9"/>
      <c r="P14" s="39"/>
    </row>
    <row r="15" spans="2:16" ht="24.75" customHeight="1" x14ac:dyDescent="0.2">
      <c r="B15" t="s">
        <v>243</v>
      </c>
      <c r="D15" s="79" t="s">
        <v>244</v>
      </c>
      <c r="E15" s="70">
        <v>14455.14</v>
      </c>
      <c r="F15" s="25">
        <v>1455.14</v>
      </c>
      <c r="G15" s="25"/>
      <c r="H15" s="5">
        <f t="shared" si="3"/>
        <v>7227.57</v>
      </c>
      <c r="I15" s="5">
        <f t="shared" si="4"/>
        <v>727.57</v>
      </c>
      <c r="J15" s="5"/>
      <c r="K15" s="5"/>
      <c r="L15" s="5"/>
      <c r="M15" s="5">
        <f t="shared" si="5"/>
        <v>6500</v>
      </c>
      <c r="N15" s="9"/>
      <c r="P15" s="39"/>
    </row>
    <row r="16" spans="2:16" ht="24.75" customHeight="1" x14ac:dyDescent="0.25">
      <c r="B16" t="s">
        <v>246</v>
      </c>
      <c r="D16" s="79" t="s">
        <v>160</v>
      </c>
      <c r="E16" s="80">
        <v>8620.85</v>
      </c>
      <c r="F16" s="80">
        <v>145.85</v>
      </c>
      <c r="G16" s="80"/>
      <c r="H16" s="5">
        <f t="shared" si="3"/>
        <v>4310.4250000000002</v>
      </c>
      <c r="I16" s="5">
        <f t="shared" si="4"/>
        <v>72.924999999999997</v>
      </c>
      <c r="J16" s="5"/>
      <c r="K16" s="5"/>
      <c r="L16" s="5"/>
      <c r="M16" s="5">
        <f t="shared" si="5"/>
        <v>4237.5</v>
      </c>
      <c r="N16" s="9"/>
      <c r="P16" s="39"/>
    </row>
    <row r="17" spans="2:16" ht="24.75" customHeight="1" x14ac:dyDescent="0.25">
      <c r="B17" s="37" t="s">
        <v>453</v>
      </c>
      <c r="D17" s="64" t="s">
        <v>454</v>
      </c>
      <c r="E17" s="80">
        <v>3829.18</v>
      </c>
      <c r="F17" s="80"/>
      <c r="G17" s="80">
        <v>263.36</v>
      </c>
      <c r="H17" s="5">
        <f t="shared" si="3"/>
        <v>1914.59</v>
      </c>
      <c r="I17" s="5">
        <f t="shared" si="4"/>
        <v>0</v>
      </c>
      <c r="J17" s="5">
        <f>+G17/2</f>
        <v>131.68</v>
      </c>
      <c r="K17" s="5"/>
      <c r="L17" s="5"/>
      <c r="M17" s="5">
        <f>+H17-I17+J17</f>
        <v>2046.27</v>
      </c>
      <c r="N17" s="9"/>
      <c r="P17" s="39"/>
    </row>
    <row r="18" spans="2:16" ht="21.95" customHeight="1" x14ac:dyDescent="0.2">
      <c r="D18" s="21" t="s">
        <v>50</v>
      </c>
      <c r="E18" s="27">
        <f>SUM(E7:E17)</f>
        <v>106826.64999999998</v>
      </c>
      <c r="F18" s="27">
        <f>SUM(F7:F16)</f>
        <v>7572.4700000000012</v>
      </c>
      <c r="G18" s="27"/>
      <c r="H18" s="22">
        <f>SUM(H7:H17)</f>
        <v>53413.32499999999</v>
      </c>
      <c r="I18" s="22">
        <f t="shared" ref="I18:M18" si="6">SUM(I7:I17)</f>
        <v>3786.2350000000006</v>
      </c>
      <c r="J18" s="22">
        <f t="shared" si="6"/>
        <v>131.68</v>
      </c>
      <c r="K18" s="22"/>
      <c r="L18" s="22"/>
      <c r="M18" s="22">
        <f t="shared" si="6"/>
        <v>49758.77</v>
      </c>
      <c r="N18" s="37"/>
    </row>
    <row r="19" spans="2:16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7"/>
    </row>
    <row r="20" spans="2:16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7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7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7"/>
    </row>
    <row r="23" spans="2:16" x14ac:dyDescent="0.2">
      <c r="H23" s="37"/>
      <c r="I23" s="37"/>
      <c r="J23" s="37"/>
      <c r="K23" s="37"/>
      <c r="L23" s="37"/>
      <c r="M23" s="37"/>
      <c r="N23" s="37"/>
    </row>
    <row r="26" spans="2:16" ht="24.95" customHeight="1" x14ac:dyDescent="0.2">
      <c r="B26" s="58"/>
      <c r="C26" s="58"/>
      <c r="D26" s="58"/>
      <c r="E26" s="46"/>
      <c r="F26" s="46"/>
      <c r="G26" s="46"/>
      <c r="H26" s="46"/>
      <c r="I26" s="5"/>
      <c r="J26" s="5"/>
      <c r="K26" s="46"/>
      <c r="L26" s="46"/>
      <c r="M26" s="46"/>
      <c r="N26" s="46"/>
      <c r="O26" s="20"/>
    </row>
  </sheetData>
  <autoFilter ref="A1:N46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27"/>
  <sheetViews>
    <sheetView topLeftCell="B1" zoomScale="80" zoomScaleNormal="80" workbookViewId="0">
      <selection activeCell="L24" sqref="L2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1" width="8.140625" bestFit="1" customWidth="1"/>
    <col min="12" max="12" width="5" customWidth="1"/>
    <col min="13" max="13" width="12.28515625" bestFit="1" customWidth="1"/>
    <col min="14" max="14" width="24.14062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384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4" x14ac:dyDescent="0.2">
      <c r="E3" s="14" t="str">
        <f>PRESIDENCIA!E3</f>
        <v>SEGUNDA QUINCENA DE ENERO DE 2025</v>
      </c>
      <c r="F3" s="11"/>
      <c r="G3" s="11"/>
      <c r="H3" s="11"/>
      <c r="I3" s="11"/>
      <c r="J3" s="14"/>
      <c r="K3" s="11"/>
      <c r="L3" s="11"/>
      <c r="M3" s="11"/>
    </row>
    <row r="4" spans="2:14" ht="1.5" customHeight="1" x14ac:dyDescent="0.2">
      <c r="E4" s="29"/>
      <c r="F4" s="11"/>
      <c r="G4" s="11"/>
      <c r="H4" s="11"/>
      <c r="I4" s="11"/>
      <c r="J4" s="29"/>
      <c r="K4" s="11"/>
      <c r="L4" s="11"/>
      <c r="M4" s="11"/>
    </row>
    <row r="5" spans="2:14" ht="38.2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2:14" ht="1.5" customHeight="1" x14ac:dyDescent="0.2">
      <c r="E6" s="25"/>
      <c r="F6" s="25"/>
      <c r="G6" s="25"/>
    </row>
    <row r="7" spans="2:14" x14ac:dyDescent="0.2">
      <c r="B7" s="37"/>
      <c r="C7" s="37"/>
      <c r="D7" s="64"/>
      <c r="E7" s="70"/>
      <c r="F7" s="25"/>
      <c r="G7" s="25"/>
      <c r="H7" s="5"/>
      <c r="I7" s="5"/>
      <c r="J7" s="5"/>
      <c r="K7" s="5"/>
      <c r="L7" s="5"/>
      <c r="M7" s="5"/>
      <c r="N7" s="9"/>
    </row>
    <row r="8" spans="2:14" ht="24.75" customHeight="1" x14ac:dyDescent="0.2">
      <c r="B8" t="s">
        <v>248</v>
      </c>
      <c r="D8" s="79" t="s">
        <v>249</v>
      </c>
      <c r="E8" s="70">
        <v>14455.14</v>
      </c>
      <c r="F8" s="25">
        <v>1455.14</v>
      </c>
      <c r="G8" s="25"/>
      <c r="H8" s="5">
        <f>+E8/2</f>
        <v>7227.57</v>
      </c>
      <c r="I8" s="5">
        <f>+F8/2</f>
        <v>727.57</v>
      </c>
      <c r="J8" s="5"/>
      <c r="K8" s="5"/>
      <c r="L8" s="5"/>
      <c r="M8" s="5">
        <f>+H8-I8+J8-K8-L8</f>
        <v>6500</v>
      </c>
      <c r="N8" s="9"/>
    </row>
    <row r="9" spans="2:14" ht="24.95" customHeight="1" x14ac:dyDescent="0.25">
      <c r="B9" s="1" t="s">
        <v>420</v>
      </c>
      <c r="C9" s="4"/>
      <c r="D9" s="40" t="s">
        <v>446</v>
      </c>
      <c r="E9" s="80">
        <v>12039.46</v>
      </c>
      <c r="F9" s="80">
        <v>1039.46</v>
      </c>
      <c r="G9" s="80"/>
      <c r="H9" s="5">
        <f t="shared" ref="H9:H18" si="0">+E9/2</f>
        <v>6019.73</v>
      </c>
      <c r="I9" s="5">
        <f t="shared" ref="I9:I18" si="1">+F9/2</f>
        <v>519.73</v>
      </c>
      <c r="J9" s="5"/>
      <c r="K9" s="5"/>
      <c r="L9" s="18"/>
      <c r="M9" s="5">
        <f t="shared" ref="M9:M18" si="2">+H9-I9+J9-K9-L9</f>
        <v>5500</v>
      </c>
      <c r="N9" s="9"/>
    </row>
    <row r="10" spans="2:14" ht="24.95" customHeight="1" x14ac:dyDescent="0.25">
      <c r="B10" s="1" t="s">
        <v>498</v>
      </c>
      <c r="C10" s="4"/>
      <c r="D10" s="79" t="s">
        <v>254</v>
      </c>
      <c r="E10" s="80">
        <v>8620.85</v>
      </c>
      <c r="F10" s="80">
        <v>145.85</v>
      </c>
      <c r="G10" s="80"/>
      <c r="H10" s="5">
        <f t="shared" si="0"/>
        <v>4310.4250000000002</v>
      </c>
      <c r="I10" s="5">
        <f t="shared" si="1"/>
        <v>72.924999999999997</v>
      </c>
      <c r="J10" s="5"/>
      <c r="K10" s="5"/>
      <c r="L10" s="5"/>
      <c r="M10" s="5">
        <f t="shared" si="2"/>
        <v>4237.5</v>
      </c>
      <c r="N10" s="9"/>
    </row>
    <row r="11" spans="2:14" ht="24.75" customHeight="1" x14ac:dyDescent="0.25">
      <c r="B11" t="s">
        <v>250</v>
      </c>
      <c r="D11" s="79" t="s">
        <v>160</v>
      </c>
      <c r="E11" s="80">
        <v>8620.85</v>
      </c>
      <c r="F11" s="80">
        <v>145.85</v>
      </c>
      <c r="G11" s="80"/>
      <c r="H11" s="5">
        <f t="shared" si="0"/>
        <v>4310.4250000000002</v>
      </c>
      <c r="I11" s="5">
        <f t="shared" si="1"/>
        <v>72.924999999999997</v>
      </c>
      <c r="J11" s="5"/>
      <c r="K11" s="5"/>
      <c r="L11" s="5"/>
      <c r="M11" s="5">
        <f t="shared" si="2"/>
        <v>4237.5</v>
      </c>
      <c r="N11" s="9"/>
    </row>
    <row r="12" spans="2:14" ht="24.75" customHeight="1" x14ac:dyDescent="0.25">
      <c r="B12" t="s">
        <v>504</v>
      </c>
      <c r="D12" s="79" t="s">
        <v>254</v>
      </c>
      <c r="E12" s="80">
        <v>5730.78</v>
      </c>
      <c r="F12" s="80"/>
      <c r="G12" s="80">
        <v>141.66</v>
      </c>
      <c r="H12" s="5">
        <f t="shared" si="0"/>
        <v>2865.39</v>
      </c>
      <c r="I12" s="5">
        <f t="shared" si="1"/>
        <v>0</v>
      </c>
      <c r="J12" s="5">
        <f>+G12/2</f>
        <v>70.83</v>
      </c>
      <c r="K12" s="5"/>
      <c r="L12" s="5"/>
      <c r="M12" s="5">
        <f t="shared" ref="M12" si="3">+H12-I12+J12-K12-L12</f>
        <v>2936.22</v>
      </c>
      <c r="N12" s="9"/>
    </row>
    <row r="13" spans="2:14" ht="24.75" customHeight="1" x14ac:dyDescent="0.25">
      <c r="B13" t="s">
        <v>408</v>
      </c>
      <c r="D13" s="79" t="s">
        <v>160</v>
      </c>
      <c r="E13" s="80">
        <v>8620.85</v>
      </c>
      <c r="F13" s="80">
        <v>145.85</v>
      </c>
      <c r="G13" s="80"/>
      <c r="H13" s="5">
        <f t="shared" si="0"/>
        <v>4310.4250000000002</v>
      </c>
      <c r="I13" s="5">
        <f t="shared" si="1"/>
        <v>72.924999999999997</v>
      </c>
      <c r="J13" s="5"/>
      <c r="K13" s="5"/>
      <c r="L13" s="5"/>
      <c r="M13" s="5">
        <f t="shared" si="2"/>
        <v>4237.5</v>
      </c>
      <c r="N13" s="9"/>
    </row>
    <row r="14" spans="2:14" ht="24.75" customHeight="1" x14ac:dyDescent="0.25">
      <c r="B14" t="s">
        <v>251</v>
      </c>
      <c r="D14" s="79" t="s">
        <v>252</v>
      </c>
      <c r="E14" s="80">
        <v>9742.94</v>
      </c>
      <c r="F14" s="80">
        <v>267.93</v>
      </c>
      <c r="G14" s="80"/>
      <c r="H14" s="5">
        <f t="shared" si="0"/>
        <v>4871.47</v>
      </c>
      <c r="I14" s="5">
        <f t="shared" si="1"/>
        <v>133.965</v>
      </c>
      <c r="J14" s="5"/>
      <c r="K14" s="5"/>
      <c r="L14" s="5"/>
      <c r="M14" s="5">
        <f t="shared" si="2"/>
        <v>4737.5050000000001</v>
      </c>
      <c r="N14" s="9"/>
    </row>
    <row r="15" spans="2:14" ht="24.75" customHeight="1" x14ac:dyDescent="0.25">
      <c r="B15" t="s">
        <v>255</v>
      </c>
      <c r="D15" s="79" t="s">
        <v>419</v>
      </c>
      <c r="E15" s="80">
        <v>12039.46</v>
      </c>
      <c r="F15" s="80">
        <v>1039.46</v>
      </c>
      <c r="G15" s="80"/>
      <c r="H15" s="5">
        <f t="shared" si="0"/>
        <v>6019.73</v>
      </c>
      <c r="I15" s="5">
        <f t="shared" si="1"/>
        <v>519.73</v>
      </c>
      <c r="J15" s="5"/>
      <c r="K15" s="5"/>
      <c r="L15" s="5"/>
      <c r="M15" s="5">
        <f t="shared" si="2"/>
        <v>5500</v>
      </c>
      <c r="N15" s="9"/>
    </row>
    <row r="16" spans="2:14" ht="24.75" customHeight="1" x14ac:dyDescent="0.25">
      <c r="B16" t="s">
        <v>253</v>
      </c>
      <c r="D16" s="79" t="s">
        <v>254</v>
      </c>
      <c r="E16" s="80">
        <v>8620.85</v>
      </c>
      <c r="F16" s="80">
        <v>145.85</v>
      </c>
      <c r="G16" s="80"/>
      <c r="H16" s="5">
        <f t="shared" si="0"/>
        <v>4310.4250000000002</v>
      </c>
      <c r="I16" s="5">
        <f t="shared" si="1"/>
        <v>72.924999999999997</v>
      </c>
      <c r="J16" s="5"/>
      <c r="K16" s="5"/>
      <c r="L16" s="5"/>
      <c r="M16" s="5">
        <f t="shared" si="2"/>
        <v>4237.5</v>
      </c>
      <c r="N16" s="9"/>
    </row>
    <row r="17" spans="2:14" ht="24.75" customHeight="1" x14ac:dyDescent="0.25">
      <c r="B17" s="37" t="s">
        <v>475</v>
      </c>
      <c r="D17" s="79" t="s">
        <v>254</v>
      </c>
      <c r="E17" s="80">
        <v>8620.85</v>
      </c>
      <c r="F17" s="80">
        <v>145.85</v>
      </c>
      <c r="G17" s="80"/>
      <c r="H17" s="5">
        <f t="shared" si="0"/>
        <v>4310.4250000000002</v>
      </c>
      <c r="I17" s="5">
        <f t="shared" si="1"/>
        <v>72.924999999999997</v>
      </c>
      <c r="J17" s="5"/>
      <c r="K17" s="5"/>
      <c r="L17" s="5"/>
      <c r="M17" s="5">
        <f t="shared" ref="M17" si="4">+H17-I17+J17-K17-L17</f>
        <v>4237.5</v>
      </c>
      <c r="N17" s="9"/>
    </row>
    <row r="18" spans="2:14" ht="24.75" customHeight="1" x14ac:dyDescent="0.25">
      <c r="B18" s="37" t="s">
        <v>425</v>
      </c>
      <c r="D18" s="79" t="s">
        <v>254</v>
      </c>
      <c r="E18" s="80">
        <v>8620.85</v>
      </c>
      <c r="F18" s="80">
        <v>145.85</v>
      </c>
      <c r="G18" s="80"/>
      <c r="H18" s="5">
        <f t="shared" si="0"/>
        <v>4310.4250000000002</v>
      </c>
      <c r="I18" s="5">
        <f t="shared" si="1"/>
        <v>72.924999999999997</v>
      </c>
      <c r="J18" s="5"/>
      <c r="K18" s="5"/>
      <c r="L18" s="5"/>
      <c r="M18" s="5">
        <f t="shared" si="2"/>
        <v>4237.5</v>
      </c>
      <c r="N18" s="9"/>
    </row>
    <row r="19" spans="2:14" ht="21.95" customHeight="1" x14ac:dyDescent="0.2">
      <c r="D19" s="21" t="s">
        <v>50</v>
      </c>
      <c r="E19" s="27">
        <f t="shared" ref="E19:M19" si="5">SUM(E7:E18)</f>
        <v>105732.88</v>
      </c>
      <c r="F19" s="27">
        <f t="shared" si="5"/>
        <v>4677.0900000000011</v>
      </c>
      <c r="G19" s="27"/>
      <c r="H19" s="22">
        <f t="shared" si="5"/>
        <v>52866.44</v>
      </c>
      <c r="I19" s="22">
        <f t="shared" si="5"/>
        <v>2338.5450000000005</v>
      </c>
      <c r="J19" s="22">
        <f t="shared" si="5"/>
        <v>70.83</v>
      </c>
      <c r="K19" s="22">
        <f t="shared" si="5"/>
        <v>0</v>
      </c>
      <c r="L19" s="22">
        <f t="shared" si="5"/>
        <v>0</v>
      </c>
      <c r="M19" s="22">
        <f t="shared" si="5"/>
        <v>50598.725000000006</v>
      </c>
      <c r="N19" s="37"/>
    </row>
    <row r="20" spans="2:14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7"/>
    </row>
    <row r="21" spans="2:14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7"/>
    </row>
    <row r="22" spans="2:14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</row>
    <row r="23" spans="2:14" x14ac:dyDescent="0.2">
      <c r="B23" s="1"/>
      <c r="C23" s="1"/>
      <c r="D23" s="4"/>
      <c r="E23" s="5"/>
      <c r="F23" s="5"/>
      <c r="G23" s="5"/>
      <c r="H23" s="5"/>
      <c r="I23" s="5"/>
      <c r="J23" s="5"/>
      <c r="K23" s="5"/>
      <c r="L23" s="5"/>
      <c r="M23" s="5"/>
    </row>
    <row r="27" spans="2:14" ht="24.95" customHeight="1" x14ac:dyDescent="0.2">
      <c r="B27" s="58"/>
      <c r="C27" s="58"/>
      <c r="D27" s="58"/>
      <c r="E27" s="46"/>
      <c r="F27" s="46"/>
      <c r="G27" s="46"/>
      <c r="H27" s="46"/>
      <c r="I27" s="5"/>
      <c r="J27" s="5"/>
      <c r="K27" s="46"/>
      <c r="L27" s="46"/>
      <c r="M27" s="46"/>
      <c r="N27" s="46"/>
    </row>
  </sheetData>
  <autoFilter ref="A1:N47"/>
  <sortState ref="A9:V18">
    <sortCondition ref="B9:B18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9"/>
  <sheetViews>
    <sheetView topLeftCell="B1" zoomScale="80" zoomScaleNormal="80" workbookViewId="0">
      <selection activeCell="N3" sqref="N3:P16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385</v>
      </c>
      <c r="F2" s="11"/>
      <c r="G2" s="11"/>
      <c r="H2" s="11"/>
      <c r="I2" s="13"/>
      <c r="J2" s="11"/>
      <c r="K2" s="11"/>
      <c r="L2" s="11"/>
      <c r="M2" s="14" t="str">
        <f>PRESIDENCIA!N2</f>
        <v>31 DE ENERO DE 2025</v>
      </c>
    </row>
    <row r="3" spans="2:16" x14ac:dyDescent="0.2">
      <c r="E3" s="14" t="str">
        <f>PRESIDENCIA!E3</f>
        <v>SEGUNDA QUINCENA DE ENERO DE 2025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29"/>
      <c r="F4" s="11"/>
      <c r="G4" s="11"/>
      <c r="H4" s="11"/>
      <c r="I4" s="29"/>
      <c r="J4" s="11"/>
      <c r="K4" s="11"/>
      <c r="L4" s="11"/>
    </row>
    <row r="5" spans="2:16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16" t="s">
        <v>3</v>
      </c>
      <c r="H5" s="16" t="s">
        <v>21</v>
      </c>
      <c r="I5" s="31" t="s">
        <v>24</v>
      </c>
      <c r="J5" s="81"/>
      <c r="K5" s="77"/>
      <c r="L5" s="16" t="s">
        <v>4</v>
      </c>
      <c r="M5" s="15" t="s">
        <v>5</v>
      </c>
    </row>
    <row r="6" spans="2:16" ht="1.5" customHeight="1" x14ac:dyDescent="0.2">
      <c r="E6" s="25"/>
      <c r="F6" s="25"/>
    </row>
    <row r="7" spans="2:16" x14ac:dyDescent="0.2">
      <c r="B7" s="37"/>
      <c r="C7" s="37"/>
      <c r="D7" s="64"/>
      <c r="E7" s="70"/>
      <c r="F7" s="25"/>
      <c r="G7" s="5"/>
      <c r="H7" s="5"/>
      <c r="I7" s="5"/>
      <c r="J7" s="5"/>
      <c r="K7" s="5"/>
      <c r="L7" s="5"/>
      <c r="M7" s="9"/>
      <c r="N7" s="20"/>
    </row>
    <row r="8" spans="2:16" ht="24.75" customHeight="1" x14ac:dyDescent="0.25">
      <c r="B8" t="s">
        <v>256</v>
      </c>
      <c r="C8" t="s">
        <v>256</v>
      </c>
      <c r="D8" s="79" t="s">
        <v>257</v>
      </c>
      <c r="E8" s="80">
        <v>14455.14</v>
      </c>
      <c r="F8" s="80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/>
      <c r="P8" s="39"/>
    </row>
    <row r="9" spans="2:16" ht="24.75" customHeight="1" x14ac:dyDescent="0.25">
      <c r="B9" t="s">
        <v>404</v>
      </c>
      <c r="C9" t="s">
        <v>404</v>
      </c>
      <c r="D9" s="79" t="s">
        <v>160</v>
      </c>
      <c r="E9" s="80">
        <v>8620.85</v>
      </c>
      <c r="F9" s="80">
        <v>145.85</v>
      </c>
      <c r="G9" s="5">
        <f>+E9/2</f>
        <v>4310.4250000000002</v>
      </c>
      <c r="H9" s="5">
        <f>+F9/2</f>
        <v>72.924999999999997</v>
      </c>
      <c r="I9" s="5"/>
      <c r="J9" s="5"/>
      <c r="K9" s="5"/>
      <c r="L9" s="5">
        <f>+G9-H9+I9</f>
        <v>4237.5</v>
      </c>
      <c r="M9" s="9"/>
      <c r="N9"/>
      <c r="P9" s="39"/>
    </row>
    <row r="10" spans="2:16" ht="24.75" customHeight="1" x14ac:dyDescent="0.25">
      <c r="B10" t="s">
        <v>424</v>
      </c>
      <c r="C10" t="s">
        <v>258</v>
      </c>
      <c r="D10" s="79" t="s">
        <v>160</v>
      </c>
      <c r="E10" s="80">
        <v>8620.85</v>
      </c>
      <c r="F10" s="80">
        <v>145.85</v>
      </c>
      <c r="G10" s="5">
        <f>+E10/2</f>
        <v>4310.4250000000002</v>
      </c>
      <c r="H10" s="5">
        <f>+F10/2</f>
        <v>72.924999999999997</v>
      </c>
      <c r="I10" s="5"/>
      <c r="J10" s="5"/>
      <c r="K10" s="5"/>
      <c r="L10" s="5">
        <f>+G10-H10+I10</f>
        <v>4237.5</v>
      </c>
      <c r="M10" s="9"/>
      <c r="N10"/>
      <c r="P10" s="39"/>
    </row>
    <row r="11" spans="2:16" ht="21.95" customHeight="1" x14ac:dyDescent="0.2">
      <c r="D11" s="21" t="s">
        <v>50</v>
      </c>
      <c r="E11" s="27">
        <f>SUM(E7:E10)</f>
        <v>31696.839999999997</v>
      </c>
      <c r="F11" s="27">
        <f>SUM(F7:F10)</f>
        <v>1746.84</v>
      </c>
      <c r="G11" s="22">
        <f>SUM(G7:G10)</f>
        <v>15848.419999999998</v>
      </c>
      <c r="H11" s="22">
        <f>SUM(H7:H10)</f>
        <v>873.42</v>
      </c>
      <c r="I11" s="22">
        <f>SUM(I7:I10)</f>
        <v>0</v>
      </c>
      <c r="J11" s="22"/>
      <c r="K11" s="22"/>
      <c r="L11" s="22">
        <f>SUM(L7:L10)</f>
        <v>14975</v>
      </c>
      <c r="M11" s="37"/>
    </row>
    <row r="12" spans="2:16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7"/>
    </row>
    <row r="13" spans="2:16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7"/>
    </row>
    <row r="14" spans="2:16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7"/>
    </row>
    <row r="15" spans="2:16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5" ht="24.95" customHeight="1" x14ac:dyDescent="0.2">
      <c r="B19" s="58"/>
      <c r="C19" s="58"/>
      <c r="D19" s="58"/>
      <c r="E19" s="46"/>
      <c r="F19" s="46"/>
      <c r="G19" s="46"/>
      <c r="H19" s="5"/>
      <c r="I19" s="5"/>
      <c r="J19" s="46"/>
      <c r="K19" s="46"/>
      <c r="L19" s="46"/>
      <c r="M19" s="46"/>
      <c r="N19" s="20"/>
      <c r="O19" s="20"/>
    </row>
  </sheetData>
  <autoFilter ref="A1:M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6"/>
  <sheetViews>
    <sheetView topLeftCell="B1" zoomScale="80" zoomScaleNormal="80" workbookViewId="0">
      <selection activeCell="X13" sqref="X1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386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21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21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1" t="s">
        <v>456</v>
      </c>
      <c r="L5" s="72" t="s">
        <v>457</v>
      </c>
      <c r="M5" s="16" t="s">
        <v>4</v>
      </c>
      <c r="N5" s="15" t="s">
        <v>5</v>
      </c>
    </row>
    <row r="6" spans="2:21" ht="24.95" customHeight="1" x14ac:dyDescent="0.25">
      <c r="B6" t="s">
        <v>259</v>
      </c>
      <c r="D6" s="79" t="s">
        <v>260</v>
      </c>
      <c r="E6" s="80">
        <v>14455.14</v>
      </c>
      <c r="F6" s="80">
        <v>1455.14</v>
      </c>
      <c r="G6" s="25"/>
      <c r="H6" s="46">
        <f t="shared" ref="H6:I6" si="0">+E6/2</f>
        <v>7227.57</v>
      </c>
      <c r="I6" s="46">
        <f t="shared" si="0"/>
        <v>727.57</v>
      </c>
      <c r="J6" s="46"/>
      <c r="K6" s="46"/>
      <c r="L6" s="46"/>
      <c r="M6" s="46">
        <f>+H6-I6+J6-K6-L6</f>
        <v>6500</v>
      </c>
      <c r="N6" s="9"/>
      <c r="O6" s="20"/>
    </row>
    <row r="7" spans="2:21" ht="24.95" customHeight="1" x14ac:dyDescent="0.25">
      <c r="B7" t="s">
        <v>409</v>
      </c>
      <c r="D7" s="79" t="s">
        <v>160</v>
      </c>
      <c r="E7" s="80">
        <v>8620.85</v>
      </c>
      <c r="F7" s="80">
        <v>145.85</v>
      </c>
      <c r="G7" s="25"/>
      <c r="H7" s="46">
        <f t="shared" ref="H7:H11" si="1">+E7/2</f>
        <v>4310.4250000000002</v>
      </c>
      <c r="I7" s="46">
        <f t="shared" ref="I7:I11" si="2">+F7/2</f>
        <v>72.924999999999997</v>
      </c>
      <c r="J7" s="46">
        <f t="shared" ref="J7" si="3">G7/2</f>
        <v>0</v>
      </c>
      <c r="K7" s="46"/>
      <c r="L7" s="46"/>
      <c r="M7" s="46">
        <f t="shared" ref="M7:M11" si="4">+H7-I7+J7-K7-L7</f>
        <v>4237.5</v>
      </c>
      <c r="N7" s="9"/>
    </row>
    <row r="8" spans="2:21" s="37" customFormat="1" ht="29.25" customHeight="1" x14ac:dyDescent="0.25">
      <c r="B8" t="s">
        <v>265</v>
      </c>
      <c r="C8"/>
      <c r="D8" s="79" t="s">
        <v>182</v>
      </c>
      <c r="E8" s="80">
        <v>8620.85</v>
      </c>
      <c r="F8" s="80">
        <v>145.85</v>
      </c>
      <c r="G8" s="25"/>
      <c r="H8" s="46">
        <f t="shared" si="1"/>
        <v>4310.4250000000002</v>
      </c>
      <c r="I8" s="46">
        <f t="shared" si="2"/>
        <v>72.924999999999997</v>
      </c>
      <c r="J8" s="46"/>
      <c r="K8" s="46"/>
      <c r="L8" s="46"/>
      <c r="M8" s="46">
        <f t="shared" si="4"/>
        <v>4237.5</v>
      </c>
      <c r="N8" s="56"/>
      <c r="O8" s="46"/>
      <c r="P8" s="46"/>
      <c r="Q8" s="46"/>
      <c r="R8" s="46"/>
      <c r="S8" s="46"/>
      <c r="T8" s="46"/>
      <c r="U8" s="46"/>
    </row>
    <row r="9" spans="2:21" ht="24.95" customHeight="1" x14ac:dyDescent="0.25">
      <c r="B9" t="s">
        <v>261</v>
      </c>
      <c r="D9" s="79" t="s">
        <v>262</v>
      </c>
      <c r="E9" s="80">
        <v>8620.85</v>
      </c>
      <c r="F9" s="80">
        <v>145.85</v>
      </c>
      <c r="G9" s="25"/>
      <c r="H9" s="46">
        <f t="shared" si="1"/>
        <v>4310.4250000000002</v>
      </c>
      <c r="I9" s="46">
        <f t="shared" si="2"/>
        <v>72.924999999999997</v>
      </c>
      <c r="J9" s="46"/>
      <c r="K9" s="46"/>
      <c r="L9" s="46"/>
      <c r="M9" s="46">
        <f t="shared" si="4"/>
        <v>4237.5</v>
      </c>
      <c r="N9" s="9"/>
    </row>
    <row r="10" spans="2:21" s="37" customFormat="1" ht="26.1" customHeight="1" x14ac:dyDescent="0.25">
      <c r="B10" s="37" t="s">
        <v>434</v>
      </c>
      <c r="C10"/>
      <c r="D10" s="79" t="s">
        <v>182</v>
      </c>
      <c r="E10" s="80">
        <v>8620.85</v>
      </c>
      <c r="F10" s="80">
        <v>145.85</v>
      </c>
      <c r="G10" s="25"/>
      <c r="H10" s="46">
        <f t="shared" si="1"/>
        <v>4310.4250000000002</v>
      </c>
      <c r="I10" s="46">
        <f t="shared" si="2"/>
        <v>72.924999999999997</v>
      </c>
      <c r="J10" s="46"/>
      <c r="K10" s="46"/>
      <c r="L10" s="46"/>
      <c r="M10" s="46">
        <f t="shared" si="4"/>
        <v>4237.5</v>
      </c>
      <c r="N10" s="56"/>
      <c r="O10" s="39"/>
    </row>
    <row r="11" spans="2:21" ht="24.95" customHeight="1" x14ac:dyDescent="0.2">
      <c r="B11" t="s">
        <v>263</v>
      </c>
      <c r="D11" s="79" t="s">
        <v>264</v>
      </c>
      <c r="E11" s="70">
        <v>7498.77</v>
      </c>
      <c r="F11" s="25">
        <v>23.77</v>
      </c>
      <c r="G11" s="25"/>
      <c r="H11" s="46">
        <f t="shared" si="1"/>
        <v>3749.3850000000002</v>
      </c>
      <c r="I11" s="46">
        <f t="shared" si="2"/>
        <v>11.885</v>
      </c>
      <c r="J11" s="46"/>
      <c r="K11" s="46"/>
      <c r="L11" s="46"/>
      <c r="M11" s="46">
        <f t="shared" si="4"/>
        <v>3737.5</v>
      </c>
      <c r="N11" s="9"/>
    </row>
    <row r="12" spans="2:21" ht="21.95" customHeight="1" x14ac:dyDescent="0.2">
      <c r="D12" s="21" t="s">
        <v>6</v>
      </c>
      <c r="E12" s="22">
        <f>SUM(E6:E11)</f>
        <v>56437.31</v>
      </c>
      <c r="F12" s="22">
        <f>SUM(F6:F11)</f>
        <v>2062.31</v>
      </c>
      <c r="G12" s="22"/>
      <c r="H12" s="22">
        <f>SUM(H6:H11)</f>
        <v>28218.654999999999</v>
      </c>
      <c r="I12" s="22">
        <f t="shared" ref="I12:M12" si="5">SUM(I6:I11)</f>
        <v>1031.155</v>
      </c>
      <c r="J12" s="22">
        <f t="shared" si="5"/>
        <v>0</v>
      </c>
      <c r="K12" s="22">
        <f t="shared" si="5"/>
        <v>0</v>
      </c>
      <c r="L12" s="22">
        <f t="shared" si="5"/>
        <v>0</v>
      </c>
      <c r="M12" s="22">
        <f t="shared" si="5"/>
        <v>27187.5</v>
      </c>
      <c r="N12" s="37"/>
    </row>
    <row r="13" spans="2:21" ht="21.95" customHeight="1" x14ac:dyDescent="0.2">
      <c r="B13" s="8"/>
      <c r="C13" s="8"/>
      <c r="D13" s="2"/>
      <c r="E13" s="5"/>
      <c r="H13" s="37"/>
      <c r="I13" s="37"/>
      <c r="J13" s="5"/>
      <c r="K13" s="37"/>
      <c r="L13" s="37"/>
      <c r="M13" s="37"/>
      <c r="N13" s="37"/>
    </row>
    <row r="14" spans="2:21" x14ac:dyDescent="0.2">
      <c r="B14" s="8"/>
      <c r="C14" s="8"/>
      <c r="D14" s="2"/>
      <c r="E14" s="5"/>
      <c r="H14" s="37"/>
      <c r="I14" s="37"/>
      <c r="J14" s="5"/>
      <c r="K14" s="37"/>
      <c r="L14" s="37"/>
      <c r="M14" s="37"/>
      <c r="N14" s="37"/>
    </row>
    <row r="15" spans="2:21" x14ac:dyDescent="0.2">
      <c r="B15" s="8"/>
      <c r="C15" s="8"/>
      <c r="D15" s="2"/>
      <c r="E15" s="5"/>
      <c r="J15" s="5"/>
    </row>
    <row r="16" spans="2:21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5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O2" sqref="O2:Q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387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22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22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1" t="s">
        <v>456</v>
      </c>
      <c r="L5" s="72" t="s">
        <v>457</v>
      </c>
      <c r="M5" s="16" t="s">
        <v>4</v>
      </c>
      <c r="N5" s="15" t="s">
        <v>5</v>
      </c>
    </row>
    <row r="6" spans="2:22" ht="24.95" customHeight="1" x14ac:dyDescent="0.2">
      <c r="B6" s="37" t="s">
        <v>432</v>
      </c>
      <c r="D6" s="79" t="s">
        <v>266</v>
      </c>
      <c r="E6" s="70">
        <v>10865.02</v>
      </c>
      <c r="F6" s="25">
        <v>865.02</v>
      </c>
      <c r="G6" s="25"/>
      <c r="H6" s="46">
        <f t="shared" ref="H6:J6" si="0">E6/2</f>
        <v>5432.51</v>
      </c>
      <c r="I6" s="46">
        <f t="shared" si="0"/>
        <v>432.51</v>
      </c>
      <c r="J6" s="46">
        <f t="shared" si="0"/>
        <v>0</v>
      </c>
      <c r="K6" s="46"/>
      <c r="L6" s="46"/>
      <c r="M6" s="46">
        <f>H6-I6+J6-K6-L6</f>
        <v>5000</v>
      </c>
      <c r="N6" s="9"/>
      <c r="O6" s="20"/>
      <c r="P6" s="20"/>
      <c r="Q6" s="20"/>
    </row>
    <row r="7" spans="2:22" ht="24.95" customHeight="1" x14ac:dyDescent="0.25">
      <c r="B7" t="s">
        <v>268</v>
      </c>
      <c r="D7" s="79" t="s">
        <v>160</v>
      </c>
      <c r="E7" s="80">
        <v>8620.85</v>
      </c>
      <c r="F7" s="80">
        <v>145.85</v>
      </c>
      <c r="G7" s="25"/>
      <c r="H7" s="46">
        <f t="shared" ref="H7:J11" si="1">E7/2</f>
        <v>4310.4250000000002</v>
      </c>
      <c r="I7" s="46">
        <f t="shared" si="1"/>
        <v>72.924999999999997</v>
      </c>
      <c r="J7" s="46">
        <f t="shared" si="1"/>
        <v>0</v>
      </c>
      <c r="K7" s="46"/>
      <c r="L7" s="46"/>
      <c r="M7" s="46">
        <f t="shared" ref="M7:M11" si="2">H7-I7+J7-K7-L7</f>
        <v>4237.5</v>
      </c>
      <c r="N7" s="9"/>
      <c r="O7" s="20"/>
    </row>
    <row r="8" spans="2:22" s="37" customFormat="1" ht="29.25" customHeight="1" x14ac:dyDescent="0.2">
      <c r="B8" t="s">
        <v>272</v>
      </c>
      <c r="C8"/>
      <c r="D8" s="79" t="s">
        <v>273</v>
      </c>
      <c r="E8" s="70">
        <v>8620.85</v>
      </c>
      <c r="F8" s="25">
        <v>145.85</v>
      </c>
      <c r="G8" s="25"/>
      <c r="H8" s="46">
        <f t="shared" si="1"/>
        <v>4310.4250000000002</v>
      </c>
      <c r="I8" s="46">
        <f t="shared" si="1"/>
        <v>72.924999999999997</v>
      </c>
      <c r="J8" s="46">
        <f t="shared" si="1"/>
        <v>0</v>
      </c>
      <c r="K8" s="46"/>
      <c r="L8" s="46"/>
      <c r="M8" s="46">
        <f t="shared" si="2"/>
        <v>4237.5</v>
      </c>
      <c r="N8" s="56"/>
      <c r="O8" s="46"/>
      <c r="P8" s="46"/>
      <c r="Q8" s="46"/>
      <c r="R8" s="46"/>
      <c r="S8" s="46"/>
      <c r="T8" s="46"/>
      <c r="U8" s="46"/>
      <c r="V8" s="46"/>
    </row>
    <row r="9" spans="2:22" ht="24.95" customHeight="1" x14ac:dyDescent="0.2">
      <c r="B9" t="s">
        <v>267</v>
      </c>
      <c r="D9" s="79" t="s">
        <v>160</v>
      </c>
      <c r="E9" s="70">
        <v>8895.58</v>
      </c>
      <c r="F9" s="25">
        <v>175.74</v>
      </c>
      <c r="G9" s="25"/>
      <c r="H9" s="46">
        <f t="shared" si="1"/>
        <v>4447.79</v>
      </c>
      <c r="I9" s="46">
        <f t="shared" si="1"/>
        <v>87.87</v>
      </c>
      <c r="J9" s="46">
        <f t="shared" si="1"/>
        <v>0</v>
      </c>
      <c r="K9" s="46"/>
      <c r="L9" s="46"/>
      <c r="M9" s="46">
        <f t="shared" si="2"/>
        <v>4359.92</v>
      </c>
      <c r="N9" s="9"/>
      <c r="O9" s="20"/>
    </row>
    <row r="10" spans="2:22" s="37" customFormat="1" ht="26.1" customHeight="1" x14ac:dyDescent="0.2">
      <c r="B10" t="s">
        <v>430</v>
      </c>
      <c r="C10"/>
      <c r="D10" s="79" t="s">
        <v>269</v>
      </c>
      <c r="E10" s="70">
        <v>8620.85</v>
      </c>
      <c r="F10" s="25">
        <v>145.85</v>
      </c>
      <c r="G10" s="25"/>
      <c r="H10" s="46">
        <f t="shared" si="1"/>
        <v>4310.4250000000002</v>
      </c>
      <c r="I10" s="46">
        <f t="shared" si="1"/>
        <v>72.924999999999997</v>
      </c>
      <c r="J10" s="46">
        <f t="shared" si="1"/>
        <v>0</v>
      </c>
      <c r="K10" s="46"/>
      <c r="L10" s="46"/>
      <c r="M10" s="46">
        <f t="shared" si="2"/>
        <v>4237.5</v>
      </c>
      <c r="N10" s="56"/>
      <c r="O10" s="46"/>
      <c r="P10" s="39"/>
    </row>
    <row r="11" spans="2:22" ht="24.95" customHeight="1" x14ac:dyDescent="0.2">
      <c r="B11" t="s">
        <v>270</v>
      </c>
      <c r="D11" s="79" t="s">
        <v>271</v>
      </c>
      <c r="E11" s="70">
        <v>8620.85</v>
      </c>
      <c r="F11" s="25">
        <v>145.85</v>
      </c>
      <c r="G11" s="25"/>
      <c r="H11" s="46">
        <f t="shared" si="1"/>
        <v>4310.4250000000002</v>
      </c>
      <c r="I11" s="46">
        <f t="shared" si="1"/>
        <v>72.924999999999997</v>
      </c>
      <c r="J11" s="46">
        <f t="shared" si="1"/>
        <v>0</v>
      </c>
      <c r="K11" s="46"/>
      <c r="L11" s="46"/>
      <c r="M11" s="46">
        <f t="shared" si="2"/>
        <v>4237.5</v>
      </c>
      <c r="N11" s="9"/>
      <c r="O11" s="20"/>
    </row>
    <row r="12" spans="2:22" ht="21.95" customHeight="1" x14ac:dyDescent="0.2">
      <c r="D12" s="21" t="s">
        <v>6</v>
      </c>
      <c r="E12" s="22">
        <f>SUM(E6:E11)</f>
        <v>54244</v>
      </c>
      <c r="F12" s="22">
        <f>SUM(F6:F11)</f>
        <v>1624.1599999999999</v>
      </c>
      <c r="G12" s="22"/>
      <c r="H12" s="22">
        <f>SUM(H6:H11)</f>
        <v>27122</v>
      </c>
      <c r="I12" s="22">
        <f>SUM(I6:I11)</f>
        <v>812.07999999999993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26309.919999999998</v>
      </c>
      <c r="N12" s="37"/>
    </row>
    <row r="13" spans="2:22" ht="21.95" customHeight="1" x14ac:dyDescent="0.2">
      <c r="B13" s="8"/>
      <c r="C13" s="8"/>
      <c r="D13" s="2"/>
      <c r="E13" s="5"/>
      <c r="H13" s="37"/>
      <c r="I13" s="37"/>
      <c r="J13" s="5"/>
      <c r="K13" s="37"/>
      <c r="L13" s="37"/>
      <c r="M13" s="37"/>
      <c r="N13" s="37"/>
    </row>
    <row r="14" spans="2:22" x14ac:dyDescent="0.2">
      <c r="B14" s="8"/>
      <c r="C14" s="8"/>
      <c r="D14" s="2"/>
      <c r="E14" s="5"/>
      <c r="J14" s="5"/>
    </row>
    <row r="15" spans="2:22" x14ac:dyDescent="0.2">
      <c r="B15" s="8"/>
      <c r="C15" s="8"/>
      <c r="D15" s="2"/>
      <c r="E15" s="5"/>
      <c r="J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5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8"/>
  <sheetViews>
    <sheetView topLeftCell="B4" zoomScale="80" zoomScaleNormal="80" workbookViewId="0">
      <selection activeCell="B4" sqref="B4:B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9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9" ht="15" x14ac:dyDescent="0.25">
      <c r="E2" s="13" t="s">
        <v>388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9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9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9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2:19" ht="24.95" customHeight="1" x14ac:dyDescent="0.25">
      <c r="B6" t="s">
        <v>274</v>
      </c>
      <c r="D6" s="79" t="s">
        <v>187</v>
      </c>
      <c r="E6" s="80">
        <v>14455.14</v>
      </c>
      <c r="F6" s="80">
        <v>1455.14</v>
      </c>
      <c r="G6" s="25"/>
      <c r="H6" s="46">
        <f t="shared" ref="H6:J6" si="0">E6/2</f>
        <v>7227.57</v>
      </c>
      <c r="I6" s="46">
        <f t="shared" si="0"/>
        <v>727.57</v>
      </c>
      <c r="J6" s="46">
        <f t="shared" si="0"/>
        <v>0</v>
      </c>
      <c r="K6" s="46"/>
      <c r="L6" s="46"/>
      <c r="M6" s="46">
        <f>H6-I6+J6-K6-L6</f>
        <v>6500</v>
      </c>
      <c r="N6" s="9"/>
    </row>
    <row r="7" spans="2:19" ht="24.95" customHeight="1" x14ac:dyDescent="0.2">
      <c r="B7" t="s">
        <v>279</v>
      </c>
      <c r="D7" s="79" t="s">
        <v>160</v>
      </c>
      <c r="E7" s="70">
        <v>7498.77</v>
      </c>
      <c r="F7" s="25">
        <v>23.77</v>
      </c>
      <c r="G7" s="25"/>
      <c r="H7" s="46">
        <f t="shared" ref="H7:J13" si="1">E7/2</f>
        <v>3749.3850000000002</v>
      </c>
      <c r="I7" s="46">
        <f t="shared" si="1"/>
        <v>11.885</v>
      </c>
      <c r="J7" s="46">
        <f t="shared" si="1"/>
        <v>0</v>
      </c>
      <c r="K7" s="46"/>
      <c r="L7" s="46"/>
      <c r="M7" s="46">
        <f t="shared" ref="M7:M13" si="2">H7-I7+J7-K7-L7</f>
        <v>3737.5</v>
      </c>
      <c r="N7" s="9"/>
    </row>
    <row r="8" spans="2:19" ht="24.95" customHeight="1" x14ac:dyDescent="0.2">
      <c r="B8" t="s">
        <v>134</v>
      </c>
      <c r="D8" s="79" t="s">
        <v>9</v>
      </c>
      <c r="E8" s="70">
        <v>9358.69</v>
      </c>
      <c r="F8" s="25">
        <v>226.13</v>
      </c>
      <c r="G8" s="25"/>
      <c r="H8" s="5">
        <f t="shared" ref="H8:J9" si="3">+E8/2</f>
        <v>4679.3450000000003</v>
      </c>
      <c r="I8" s="5">
        <f t="shared" si="3"/>
        <v>113.065</v>
      </c>
      <c r="J8" s="5">
        <f t="shared" si="3"/>
        <v>0</v>
      </c>
      <c r="K8" s="18"/>
      <c r="L8" s="46"/>
      <c r="M8" s="46">
        <f t="shared" si="2"/>
        <v>4566.2800000000007</v>
      </c>
      <c r="N8" s="9"/>
    </row>
    <row r="9" spans="2:19" s="37" customFormat="1" ht="29.25" customHeight="1" x14ac:dyDescent="0.2">
      <c r="B9" t="s">
        <v>280</v>
      </c>
      <c r="C9"/>
      <c r="D9" s="79" t="s">
        <v>9</v>
      </c>
      <c r="E9" s="70">
        <v>9938.18</v>
      </c>
      <c r="F9" s="25">
        <v>289.18</v>
      </c>
      <c r="G9" s="25"/>
      <c r="H9" s="5">
        <f t="shared" si="3"/>
        <v>4969.09</v>
      </c>
      <c r="I9" s="5">
        <f t="shared" si="3"/>
        <v>144.59</v>
      </c>
      <c r="J9" s="5">
        <f t="shared" si="3"/>
        <v>0</v>
      </c>
      <c r="K9" s="18"/>
      <c r="L9" s="46"/>
      <c r="M9" s="46">
        <f t="shared" si="2"/>
        <v>4824.5</v>
      </c>
      <c r="N9" s="56"/>
      <c r="O9" s="46"/>
      <c r="P9" s="46"/>
      <c r="Q9" s="46"/>
      <c r="R9" s="46"/>
      <c r="S9" s="46"/>
    </row>
    <row r="10" spans="2:19" s="37" customFormat="1" ht="29.25" customHeight="1" x14ac:dyDescent="0.2">
      <c r="B10" t="s">
        <v>489</v>
      </c>
      <c r="C10"/>
      <c r="D10" s="79" t="s">
        <v>490</v>
      </c>
      <c r="E10" s="70">
        <v>9742.93</v>
      </c>
      <c r="F10" s="25">
        <v>267.93</v>
      </c>
      <c r="G10" s="25"/>
      <c r="H10" s="5">
        <f t="shared" ref="H10" si="4">+E10/2</f>
        <v>4871.4650000000001</v>
      </c>
      <c r="I10" s="5">
        <f t="shared" ref="I10" si="5">+F10/2</f>
        <v>133.965</v>
      </c>
      <c r="J10" s="5">
        <f t="shared" ref="J10" si="6">+G10/2</f>
        <v>0</v>
      </c>
      <c r="K10" s="18"/>
      <c r="L10" s="46"/>
      <c r="M10" s="46">
        <f t="shared" ref="M10" si="7">H10-I10+J10-K10-L10</f>
        <v>4737.5</v>
      </c>
      <c r="N10" s="56"/>
      <c r="O10" s="46"/>
      <c r="P10" s="46"/>
      <c r="Q10" s="46"/>
      <c r="R10" s="46"/>
      <c r="S10" s="46"/>
    </row>
    <row r="11" spans="2:19" s="37" customFormat="1" ht="29.25" customHeight="1" x14ac:dyDescent="0.2">
      <c r="B11" t="s">
        <v>501</v>
      </c>
      <c r="C11"/>
      <c r="D11" s="79" t="s">
        <v>502</v>
      </c>
      <c r="E11" s="70">
        <v>5604.45</v>
      </c>
      <c r="F11" s="25"/>
      <c r="G11" s="25">
        <v>149.74</v>
      </c>
      <c r="H11" s="5">
        <f t="shared" ref="H11" si="8">+E11/2</f>
        <v>2802.2249999999999</v>
      </c>
      <c r="I11" s="5">
        <f t="shared" ref="I11" si="9">+F11/2</f>
        <v>0</v>
      </c>
      <c r="J11" s="5">
        <f t="shared" ref="J11" si="10">+G11/2</f>
        <v>74.87</v>
      </c>
      <c r="K11" s="18"/>
      <c r="L11" s="46"/>
      <c r="M11" s="46">
        <f t="shared" ref="M11" si="11">H11-I11+J11-K11-L11</f>
        <v>2877.0949999999998</v>
      </c>
      <c r="N11" s="56"/>
      <c r="O11" s="46"/>
      <c r="P11" s="46"/>
      <c r="Q11" s="46"/>
      <c r="R11" s="46"/>
      <c r="S11" s="46"/>
    </row>
    <row r="12" spans="2:19" s="37" customFormat="1" ht="26.1" customHeight="1" x14ac:dyDescent="0.2">
      <c r="B12" t="s">
        <v>275</v>
      </c>
      <c r="C12"/>
      <c r="D12" s="79" t="s">
        <v>276</v>
      </c>
      <c r="E12" s="70">
        <v>8620.85</v>
      </c>
      <c r="F12" s="25">
        <v>145.85</v>
      </c>
      <c r="G12" s="25"/>
      <c r="H12" s="46">
        <f t="shared" si="1"/>
        <v>4310.4250000000002</v>
      </c>
      <c r="I12" s="46">
        <f t="shared" si="1"/>
        <v>72.924999999999997</v>
      </c>
      <c r="J12" s="46">
        <f t="shared" si="1"/>
        <v>0</v>
      </c>
      <c r="K12" s="46"/>
      <c r="L12" s="46"/>
      <c r="M12" s="46">
        <f t="shared" si="2"/>
        <v>4237.5</v>
      </c>
      <c r="N12" s="56"/>
    </row>
    <row r="13" spans="2:19" ht="24.95" customHeight="1" x14ac:dyDescent="0.2">
      <c r="B13" t="s">
        <v>277</v>
      </c>
      <c r="D13" s="79" t="s">
        <v>278</v>
      </c>
      <c r="E13" s="70">
        <v>8620.85</v>
      </c>
      <c r="F13" s="25">
        <v>145.85</v>
      </c>
      <c r="G13" s="25"/>
      <c r="H13" s="46">
        <f t="shared" si="1"/>
        <v>4310.4250000000002</v>
      </c>
      <c r="I13" s="46">
        <f t="shared" si="1"/>
        <v>72.924999999999997</v>
      </c>
      <c r="J13" s="46">
        <f t="shared" si="1"/>
        <v>0</v>
      </c>
      <c r="K13" s="46"/>
      <c r="L13" s="46"/>
      <c r="M13" s="46">
        <f t="shared" si="2"/>
        <v>4237.5</v>
      </c>
      <c r="N13" s="9"/>
    </row>
    <row r="14" spans="2:19" ht="21.95" customHeight="1" x14ac:dyDescent="0.2">
      <c r="D14" s="21" t="s">
        <v>6</v>
      </c>
      <c r="E14" s="22">
        <f>SUM(E6:E13)</f>
        <v>73839.86</v>
      </c>
      <c r="F14" s="22">
        <f>SUM(F6:F13)</f>
        <v>2553.85</v>
      </c>
      <c r="G14" s="22"/>
      <c r="H14" s="22">
        <f>SUM(H6:H13)</f>
        <v>36919.93</v>
      </c>
      <c r="I14" s="22">
        <f>SUM(I6:I13)</f>
        <v>1276.925</v>
      </c>
      <c r="J14" s="22">
        <f>SUM(J6:J13)</f>
        <v>74.87</v>
      </c>
      <c r="K14" s="22">
        <f t="shared" ref="K14:L14" si="12">SUM(K6:K13)</f>
        <v>0</v>
      </c>
      <c r="L14" s="22">
        <f t="shared" si="12"/>
        <v>0</v>
      </c>
      <c r="M14" s="22">
        <f>SUM(M6:M13)</f>
        <v>35717.875</v>
      </c>
      <c r="N14" s="37"/>
    </row>
    <row r="15" spans="2:19" ht="21.95" customHeight="1" x14ac:dyDescent="0.2">
      <c r="B15" s="8"/>
      <c r="C15" s="8"/>
      <c r="D15" s="2"/>
      <c r="E15" s="5"/>
      <c r="H15" s="37"/>
      <c r="I15" s="37"/>
      <c r="J15" s="5"/>
      <c r="K15" s="37"/>
      <c r="L15" s="37"/>
      <c r="M15" s="37"/>
      <c r="N15" s="37"/>
    </row>
    <row r="16" spans="2:19" x14ac:dyDescent="0.2">
      <c r="B16" s="8"/>
      <c r="C16" s="8"/>
      <c r="D16" s="2"/>
      <c r="E16" s="5"/>
      <c r="H16" s="37"/>
      <c r="I16" s="37"/>
      <c r="J16" s="5"/>
      <c r="K16" s="37"/>
      <c r="L16" s="37"/>
      <c r="M16" s="37"/>
      <c r="N16" s="37"/>
    </row>
    <row r="17" spans="2:14" x14ac:dyDescent="0.2">
      <c r="B17" s="8"/>
      <c r="C17" s="8"/>
      <c r="D17" s="2"/>
      <c r="E17" s="5"/>
      <c r="H17" s="37"/>
      <c r="I17" s="37"/>
      <c r="J17" s="5"/>
      <c r="K17" s="37"/>
      <c r="L17" s="37"/>
      <c r="M17" s="37"/>
      <c r="N17" s="37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6" spans="2:14" x14ac:dyDescent="0.2">
      <c r="B26" s="8"/>
      <c r="C26" s="8"/>
      <c r="D26" s="2"/>
      <c r="E26" s="5"/>
      <c r="J26" s="5"/>
    </row>
    <row r="28" spans="2:14" ht="18" x14ac:dyDescent="0.25">
      <c r="B28" s="35"/>
    </row>
  </sheetData>
  <sortState ref="A7:Z13">
    <sortCondition ref="B7:B13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7"/>
  <sheetViews>
    <sheetView topLeftCell="B1" zoomScale="80" zoomScaleNormal="80" workbookViewId="0">
      <selection activeCell="O3" sqref="O3:Q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389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22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22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2:22" ht="24.95" customHeight="1" x14ac:dyDescent="0.25">
      <c r="B6" t="s">
        <v>281</v>
      </c>
      <c r="D6" s="79" t="s">
        <v>187</v>
      </c>
      <c r="E6" s="80">
        <v>14455.14</v>
      </c>
      <c r="F6" s="80">
        <v>1455.14</v>
      </c>
      <c r="G6" s="25"/>
      <c r="H6" s="46">
        <f t="shared" ref="H6" si="0">E6/2</f>
        <v>7227.57</v>
      </c>
      <c r="I6" s="46">
        <f t="shared" ref="I6" si="1">F6/2</f>
        <v>727.57</v>
      </c>
      <c r="J6" s="46">
        <f t="shared" ref="J6" si="2">G6/2</f>
        <v>0</v>
      </c>
      <c r="K6" s="46"/>
      <c r="L6" s="46"/>
      <c r="M6" s="46">
        <f>H6-I6+J6-K6-L6</f>
        <v>6500</v>
      </c>
      <c r="N6" s="9"/>
      <c r="O6" s="20"/>
      <c r="P6" s="20"/>
    </row>
    <row r="7" spans="2:22" ht="24.95" customHeight="1" x14ac:dyDescent="0.2">
      <c r="B7" t="s">
        <v>410</v>
      </c>
      <c r="D7" s="79" t="s">
        <v>160</v>
      </c>
      <c r="E7" s="70">
        <v>8620.85</v>
      </c>
      <c r="F7" s="25">
        <v>145.85</v>
      </c>
      <c r="G7" s="25"/>
      <c r="H7" s="46">
        <f t="shared" ref="H7:H12" si="3">E7/2</f>
        <v>4310.4250000000002</v>
      </c>
      <c r="I7" s="46">
        <f t="shared" ref="I7:I12" si="4">F7/2</f>
        <v>72.924999999999997</v>
      </c>
      <c r="J7" s="46">
        <f t="shared" ref="J7:J12" si="5">G7/2</f>
        <v>0</v>
      </c>
      <c r="K7" s="46"/>
      <c r="L7" s="46"/>
      <c r="M7" s="46">
        <f t="shared" ref="M7:M12" si="6">H7-I7+J7-K7-L7</f>
        <v>4237.5</v>
      </c>
      <c r="N7" s="9"/>
      <c r="O7" s="20"/>
    </row>
    <row r="8" spans="2:22" ht="24.95" customHeight="1" x14ac:dyDescent="0.2">
      <c r="B8" t="s">
        <v>286</v>
      </c>
      <c r="D8" s="79" t="s">
        <v>283</v>
      </c>
      <c r="E8" s="70">
        <v>9742.93</v>
      </c>
      <c r="F8" s="25">
        <v>267.93</v>
      </c>
      <c r="G8" s="25"/>
      <c r="H8" s="46">
        <f t="shared" si="3"/>
        <v>4871.4650000000001</v>
      </c>
      <c r="I8" s="46">
        <f t="shared" si="4"/>
        <v>133.965</v>
      </c>
      <c r="J8" s="46">
        <f t="shared" si="5"/>
        <v>0</v>
      </c>
      <c r="K8" s="46"/>
      <c r="L8" s="46"/>
      <c r="M8" s="46">
        <f t="shared" si="6"/>
        <v>4737.5</v>
      </c>
      <c r="N8" s="9"/>
      <c r="O8" s="20"/>
    </row>
    <row r="9" spans="2:22" ht="24.95" customHeight="1" x14ac:dyDescent="0.2">
      <c r="B9" t="s">
        <v>284</v>
      </c>
      <c r="D9" s="79" t="s">
        <v>285</v>
      </c>
      <c r="E9" s="70">
        <v>12039.46</v>
      </c>
      <c r="F9" s="25">
        <v>1039.46</v>
      </c>
      <c r="G9" s="25"/>
      <c r="H9" s="46">
        <f t="shared" si="3"/>
        <v>6019.73</v>
      </c>
      <c r="I9" s="46">
        <f t="shared" si="4"/>
        <v>519.73</v>
      </c>
      <c r="J9" s="46">
        <f t="shared" si="5"/>
        <v>0</v>
      </c>
      <c r="K9" s="46"/>
      <c r="L9" s="46"/>
      <c r="M9" s="46">
        <f t="shared" si="6"/>
        <v>5500</v>
      </c>
      <c r="N9" s="9"/>
      <c r="O9" s="20"/>
    </row>
    <row r="10" spans="2:22" s="37" customFormat="1" ht="29.25" customHeight="1" x14ac:dyDescent="0.2">
      <c r="B10" t="s">
        <v>291</v>
      </c>
      <c r="C10"/>
      <c r="D10" s="79" t="s">
        <v>288</v>
      </c>
      <c r="E10" s="69">
        <v>11622.091</v>
      </c>
      <c r="F10" s="25">
        <v>972.68</v>
      </c>
      <c r="G10" s="25"/>
      <c r="H10" s="46">
        <f t="shared" si="3"/>
        <v>5811.0455000000002</v>
      </c>
      <c r="I10" s="46">
        <f t="shared" si="4"/>
        <v>486.34</v>
      </c>
      <c r="J10" s="46">
        <f t="shared" ref="J10" si="7">+G10/2</f>
        <v>0</v>
      </c>
      <c r="K10" s="46">
        <f t="shared" ref="K10" si="8">+H10*0.115</f>
        <v>668.27023250000002</v>
      </c>
      <c r="L10" s="46">
        <v>1066</v>
      </c>
      <c r="M10" s="46">
        <f t="shared" si="6"/>
        <v>3590.4352675</v>
      </c>
      <c r="N10" s="56"/>
      <c r="O10" s="46"/>
      <c r="P10" s="46"/>
      <c r="Q10" s="46"/>
      <c r="R10" s="46"/>
      <c r="S10" s="46"/>
      <c r="T10" s="46"/>
      <c r="U10" s="46"/>
      <c r="V10" s="46"/>
    </row>
    <row r="11" spans="2:22" ht="24.95" customHeight="1" x14ac:dyDescent="0.2">
      <c r="B11" t="s">
        <v>289</v>
      </c>
      <c r="D11" s="79" t="s">
        <v>283</v>
      </c>
      <c r="E11" s="70">
        <v>9742.93</v>
      </c>
      <c r="F11" s="25">
        <v>267.93</v>
      </c>
      <c r="G11" s="25"/>
      <c r="H11" s="46">
        <f t="shared" si="3"/>
        <v>4871.4650000000001</v>
      </c>
      <c r="I11" s="46">
        <f t="shared" si="4"/>
        <v>133.965</v>
      </c>
      <c r="J11" s="46">
        <f t="shared" si="5"/>
        <v>0</v>
      </c>
      <c r="K11" s="46"/>
      <c r="L11" s="46"/>
      <c r="M11" s="46">
        <f t="shared" si="6"/>
        <v>4737.5</v>
      </c>
      <c r="N11" s="9"/>
      <c r="O11" s="20"/>
    </row>
    <row r="12" spans="2:22" s="37" customFormat="1" ht="26.1" customHeight="1" x14ac:dyDescent="0.2">
      <c r="B12" t="s">
        <v>282</v>
      </c>
      <c r="C12"/>
      <c r="D12" s="79" t="s">
        <v>283</v>
      </c>
      <c r="E12" s="70">
        <v>9742.93</v>
      </c>
      <c r="F12" s="25">
        <v>267.93</v>
      </c>
      <c r="G12" s="25"/>
      <c r="H12" s="46">
        <f t="shared" si="3"/>
        <v>4871.4650000000001</v>
      </c>
      <c r="I12" s="46">
        <f t="shared" si="4"/>
        <v>133.965</v>
      </c>
      <c r="J12" s="46">
        <f t="shared" si="5"/>
        <v>0</v>
      </c>
      <c r="K12" s="46"/>
      <c r="L12" s="46"/>
      <c r="M12" s="46">
        <f t="shared" si="6"/>
        <v>4737.5</v>
      </c>
      <c r="N12" s="56"/>
      <c r="O12" s="46"/>
      <c r="P12" s="39"/>
    </row>
    <row r="13" spans="2:22" ht="21.95" customHeight="1" x14ac:dyDescent="0.2">
      <c r="D13" s="21" t="s">
        <v>6</v>
      </c>
      <c r="E13" s="22">
        <f>SUM(E6:E12)</f>
        <v>75966.331000000006</v>
      </c>
      <c r="F13" s="22">
        <f>SUM(F6:F12)</f>
        <v>4416.92</v>
      </c>
      <c r="G13" s="22"/>
      <c r="H13" s="22">
        <f t="shared" ref="H13:M13" si="9">SUM(H6:H12)</f>
        <v>37983.165500000003</v>
      </c>
      <c r="I13" s="22">
        <f t="shared" si="9"/>
        <v>2208.46</v>
      </c>
      <c r="J13" s="22">
        <f t="shared" si="9"/>
        <v>0</v>
      </c>
      <c r="K13" s="22">
        <f t="shared" si="9"/>
        <v>668.27023250000002</v>
      </c>
      <c r="L13" s="22">
        <f t="shared" si="9"/>
        <v>1066</v>
      </c>
      <c r="M13" s="22">
        <f t="shared" si="9"/>
        <v>34040.435267499997</v>
      </c>
      <c r="N13" s="37"/>
    </row>
    <row r="14" spans="2:22" ht="21.95" customHeight="1" x14ac:dyDescent="0.2">
      <c r="B14" s="8"/>
      <c r="C14" s="8"/>
      <c r="D14" s="2"/>
      <c r="E14" s="5"/>
      <c r="H14" s="37"/>
      <c r="I14" s="37"/>
      <c r="J14" s="5"/>
      <c r="K14" s="37"/>
      <c r="L14" s="37"/>
      <c r="M14" s="37"/>
      <c r="N14" s="37"/>
    </row>
    <row r="15" spans="2:22" x14ac:dyDescent="0.2">
      <c r="B15" s="8"/>
      <c r="C15" s="8"/>
      <c r="D15" s="2"/>
      <c r="E15" s="5"/>
      <c r="H15" s="37"/>
      <c r="I15" s="37"/>
      <c r="J15" s="5"/>
      <c r="K15" s="37"/>
      <c r="L15" s="37"/>
      <c r="M15" s="37"/>
      <c r="N15" s="37"/>
    </row>
    <row r="16" spans="2:22" x14ac:dyDescent="0.2">
      <c r="B16" s="8"/>
      <c r="C16" s="8"/>
      <c r="D16" s="2"/>
      <c r="E16" s="5"/>
      <c r="H16" s="37"/>
      <c r="I16" s="37"/>
      <c r="J16" s="5"/>
      <c r="K16" s="37"/>
      <c r="L16" s="37"/>
      <c r="M16" s="37"/>
      <c r="N16" s="37"/>
    </row>
    <row r="17" spans="2:14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7"/>
      <c r="N17" s="37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8"/>
      <c r="D19" s="2"/>
      <c r="E19" s="5"/>
      <c r="J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7" spans="2:14" ht="18" x14ac:dyDescent="0.25">
      <c r="B27" s="35"/>
    </row>
  </sheetData>
  <sortState ref="A7:Z12">
    <sortCondition ref="B7:B12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Normal="100" workbookViewId="0">
      <selection activeCell="B2" sqref="B2:B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390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6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6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6"/>
      <c r="L5" s="77"/>
      <c r="M5" s="16" t="s">
        <v>4</v>
      </c>
      <c r="N5" s="15" t="s">
        <v>5</v>
      </c>
    </row>
    <row r="6" spans="2:16" ht="24.95" customHeight="1" x14ac:dyDescent="0.25">
      <c r="B6" t="s">
        <v>411</v>
      </c>
      <c r="C6" s="79" t="s">
        <v>234</v>
      </c>
      <c r="D6" s="79" t="s">
        <v>234</v>
      </c>
      <c r="E6" s="80">
        <v>14455.14</v>
      </c>
      <c r="F6" s="80">
        <v>1455.14</v>
      </c>
      <c r="G6" s="25"/>
      <c r="H6" s="46">
        <f t="shared" ref="H6:J6" si="0">E6/2</f>
        <v>7227.57</v>
      </c>
      <c r="I6" s="46">
        <f t="shared" si="0"/>
        <v>727.57</v>
      </c>
      <c r="J6" s="46">
        <f t="shared" si="0"/>
        <v>0</v>
      </c>
      <c r="K6" s="46"/>
      <c r="L6" s="46"/>
      <c r="M6" s="46">
        <f t="shared" ref="M6" si="1">H6-I6+J6-K6-L6</f>
        <v>6500</v>
      </c>
      <c r="N6" s="9"/>
      <c r="O6" s="20"/>
      <c r="P6" s="20"/>
    </row>
    <row r="7" spans="2:16" ht="24.95" customHeight="1" x14ac:dyDescent="0.2">
      <c r="B7" t="s">
        <v>402</v>
      </c>
      <c r="C7" s="79" t="s">
        <v>403</v>
      </c>
      <c r="D7" s="79" t="s">
        <v>403</v>
      </c>
      <c r="E7" s="70">
        <v>10111.719999999999</v>
      </c>
      <c r="F7" s="25">
        <v>308.06</v>
      </c>
      <c r="G7" s="25"/>
      <c r="H7" s="46">
        <f t="shared" ref="H7:J11" si="2">E7/2</f>
        <v>5055.8599999999997</v>
      </c>
      <c r="I7" s="46">
        <f t="shared" si="2"/>
        <v>154.03</v>
      </c>
      <c r="J7" s="46">
        <f t="shared" si="2"/>
        <v>0</v>
      </c>
      <c r="K7" s="46"/>
      <c r="L7" s="46"/>
      <c r="M7" s="46">
        <f>H7-I7+J7-K7-L7</f>
        <v>4901.83</v>
      </c>
      <c r="N7" s="9"/>
      <c r="O7" s="20"/>
    </row>
    <row r="8" spans="2:16" ht="24.95" customHeight="1" x14ac:dyDescent="0.2">
      <c r="B8" t="s">
        <v>312</v>
      </c>
      <c r="D8" s="64" t="s">
        <v>423</v>
      </c>
      <c r="E8" s="70">
        <v>8620.85</v>
      </c>
      <c r="F8" s="25">
        <v>145.85</v>
      </c>
      <c r="G8" s="25"/>
      <c r="H8" s="46">
        <f t="shared" si="2"/>
        <v>4310.4250000000002</v>
      </c>
      <c r="I8" s="46">
        <f t="shared" si="2"/>
        <v>72.924999999999997</v>
      </c>
      <c r="J8" s="46">
        <f t="shared" si="2"/>
        <v>0</v>
      </c>
      <c r="K8" s="46"/>
      <c r="L8" s="46"/>
      <c r="M8" s="46">
        <f>H8-I8+J8-K8-L8</f>
        <v>4237.5</v>
      </c>
      <c r="N8" s="9"/>
      <c r="O8" s="20"/>
    </row>
    <row r="9" spans="2:16" ht="24.95" customHeight="1" x14ac:dyDescent="0.2">
      <c r="B9" t="s">
        <v>400</v>
      </c>
      <c r="C9" s="79" t="s">
        <v>401</v>
      </c>
      <c r="D9" s="79" t="s">
        <v>401</v>
      </c>
      <c r="E9" s="70">
        <v>9742.93</v>
      </c>
      <c r="F9" s="25">
        <v>267.93</v>
      </c>
      <c r="G9" s="25"/>
      <c r="H9" s="46">
        <f t="shared" si="2"/>
        <v>4871.4650000000001</v>
      </c>
      <c r="I9" s="46">
        <f t="shared" si="2"/>
        <v>133.965</v>
      </c>
      <c r="J9" s="46">
        <f t="shared" si="2"/>
        <v>0</v>
      </c>
      <c r="K9" s="46"/>
      <c r="L9" s="46"/>
      <c r="M9" s="46">
        <f>H9-I9+J9-K9-L9</f>
        <v>4737.5</v>
      </c>
      <c r="N9" s="9"/>
      <c r="O9" s="20"/>
    </row>
    <row r="10" spans="2:16" ht="24.95" customHeight="1" x14ac:dyDescent="0.2">
      <c r="B10" t="s">
        <v>398</v>
      </c>
      <c r="C10" s="79" t="s">
        <v>399</v>
      </c>
      <c r="D10" s="79" t="s">
        <v>399</v>
      </c>
      <c r="E10" s="70">
        <v>9742.93</v>
      </c>
      <c r="F10" s="25">
        <v>267.93</v>
      </c>
      <c r="G10" s="25"/>
      <c r="H10" s="46">
        <f t="shared" si="2"/>
        <v>4871.4650000000001</v>
      </c>
      <c r="I10" s="46">
        <f t="shared" si="2"/>
        <v>133.965</v>
      </c>
      <c r="J10" s="46">
        <f t="shared" si="2"/>
        <v>0</v>
      </c>
      <c r="K10" s="46"/>
      <c r="L10" s="46"/>
      <c r="M10" s="46">
        <f>H10-I10+J10-K10-L10</f>
        <v>4737.5</v>
      </c>
      <c r="N10" s="9"/>
      <c r="O10" s="20"/>
    </row>
    <row r="11" spans="2:16" ht="24.95" customHeight="1" x14ac:dyDescent="0.2">
      <c r="B11" t="s">
        <v>396</v>
      </c>
      <c r="C11" s="79" t="s">
        <v>397</v>
      </c>
      <c r="D11" s="79" t="s">
        <v>397</v>
      </c>
      <c r="E11" s="70">
        <v>9742.93</v>
      </c>
      <c r="F11" s="25">
        <v>267.93</v>
      </c>
      <c r="G11" s="25"/>
      <c r="H11" s="46">
        <f t="shared" si="2"/>
        <v>4871.4650000000001</v>
      </c>
      <c r="I11" s="46">
        <f t="shared" si="2"/>
        <v>133.965</v>
      </c>
      <c r="J11" s="46">
        <f t="shared" si="2"/>
        <v>0</v>
      </c>
      <c r="K11" s="46"/>
      <c r="L11" s="46"/>
      <c r="M11" s="46">
        <f>H11-I11+J11-K11-L11</f>
        <v>4737.5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62416.5</v>
      </c>
      <c r="F12" s="22">
        <f>SUM(F6:F11)</f>
        <v>2712.8399999999997</v>
      </c>
      <c r="G12" s="22"/>
      <c r="H12" s="22">
        <f>SUM(H6:H11)</f>
        <v>31208.25</v>
      </c>
      <c r="I12" s="22">
        <f>SUM(I6:I11)</f>
        <v>1356.4199999999998</v>
      </c>
      <c r="J12" s="22">
        <f>SUM(J6:J11)</f>
        <v>0</v>
      </c>
      <c r="K12" s="22"/>
      <c r="L12" s="22"/>
      <c r="M12" s="22">
        <f>SUM(M6:M11)</f>
        <v>29851.83</v>
      </c>
      <c r="N12" s="37"/>
    </row>
    <row r="13" spans="2:16" ht="21.95" customHeight="1" x14ac:dyDescent="0.2">
      <c r="B13" s="8"/>
      <c r="C13" s="8"/>
      <c r="D13" s="2"/>
      <c r="E13" s="5"/>
      <c r="H13" s="37"/>
      <c r="I13" s="37"/>
      <c r="J13" s="5"/>
      <c r="K13" s="37"/>
      <c r="L13" s="37"/>
      <c r="M13" s="37"/>
      <c r="N13" s="37"/>
    </row>
    <row r="14" spans="2:16" x14ac:dyDescent="0.2">
      <c r="B14" s="8"/>
      <c r="C14" s="8"/>
      <c r="D14" s="2"/>
      <c r="E14" s="5"/>
      <c r="J14" s="5"/>
    </row>
    <row r="15" spans="2:16" x14ac:dyDescent="0.2">
      <c r="B15" s="8"/>
      <c r="C15" s="8"/>
      <c r="D15" s="2"/>
      <c r="E15" s="5"/>
      <c r="J15" s="5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5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7"/>
  <sheetViews>
    <sheetView topLeftCell="B1" zoomScaleNormal="100" workbookViewId="0">
      <selection activeCell="B12" sqref="B12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2:17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391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7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7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7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2:17" ht="40.5" customHeight="1" x14ac:dyDescent="0.25">
      <c r="B6" t="s">
        <v>304</v>
      </c>
      <c r="D6" s="79" t="s">
        <v>478</v>
      </c>
      <c r="E6" s="80">
        <v>14455.14</v>
      </c>
      <c r="F6" s="80">
        <v>1455.14</v>
      </c>
      <c r="G6" s="25"/>
      <c r="H6" s="46">
        <f>E6/2</f>
        <v>7227.57</v>
      </c>
      <c r="I6" s="46">
        <f>F6/2</f>
        <v>727.57</v>
      </c>
      <c r="J6" s="46">
        <f>G6/2</f>
        <v>0</v>
      </c>
      <c r="K6" s="46"/>
      <c r="L6" s="46"/>
      <c r="M6" s="46">
        <f>H6-I6+J6-K6-L6</f>
        <v>6500</v>
      </c>
      <c r="N6" s="9"/>
      <c r="O6" s="20"/>
      <c r="P6" s="20"/>
    </row>
    <row r="7" spans="2:17" ht="30" customHeight="1" x14ac:dyDescent="0.2">
      <c r="B7" t="s">
        <v>511</v>
      </c>
      <c r="D7" s="78" t="s">
        <v>512</v>
      </c>
      <c r="E7" s="70">
        <v>13236.82</v>
      </c>
      <c r="F7" s="25">
        <v>1236.82</v>
      </c>
      <c r="G7" s="25"/>
      <c r="H7" s="46">
        <f t="shared" ref="H7:H22" si="0">E7/2</f>
        <v>6618.41</v>
      </c>
      <c r="I7" s="46">
        <f t="shared" ref="I7:J22" si="1">F7/2</f>
        <v>618.41</v>
      </c>
      <c r="J7" s="46">
        <f>G7/2</f>
        <v>0</v>
      </c>
      <c r="K7" s="46"/>
      <c r="L7" s="46"/>
      <c r="M7" s="46">
        <f>H7-I7+J7-K7-L7</f>
        <v>6000</v>
      </c>
      <c r="N7" s="9"/>
      <c r="O7" s="20"/>
      <c r="P7" s="20"/>
    </row>
    <row r="8" spans="2:17" ht="24.95" customHeight="1" x14ac:dyDescent="0.2">
      <c r="B8" t="s">
        <v>452</v>
      </c>
      <c r="D8" s="79" t="s">
        <v>293</v>
      </c>
      <c r="E8" s="69">
        <v>7268.19</v>
      </c>
      <c r="F8" s="25"/>
      <c r="G8" s="25">
        <v>1.32</v>
      </c>
      <c r="H8" s="46">
        <f t="shared" si="0"/>
        <v>3634.0949999999998</v>
      </c>
      <c r="I8" s="46">
        <f t="shared" si="1"/>
        <v>0</v>
      </c>
      <c r="J8" s="5">
        <f t="shared" ref="J8:J12" si="2">+G8/2</f>
        <v>0.66</v>
      </c>
      <c r="K8" s="18"/>
      <c r="L8" s="18"/>
      <c r="M8" s="46">
        <f t="shared" ref="M8:M22" si="3">H8-I8+J8-K8-L8</f>
        <v>3634.7549999999997</v>
      </c>
      <c r="N8" s="9"/>
      <c r="O8" s="20"/>
      <c r="P8" s="20"/>
      <c r="Q8" s="20"/>
    </row>
    <row r="9" spans="2:17" ht="24.95" customHeight="1" x14ac:dyDescent="0.2">
      <c r="B9" t="s">
        <v>299</v>
      </c>
      <c r="D9" s="79" t="s">
        <v>293</v>
      </c>
      <c r="E9" s="70">
        <v>13530.24</v>
      </c>
      <c r="F9" s="25">
        <v>1289.4000000000001</v>
      </c>
      <c r="G9" s="25"/>
      <c r="H9" s="46">
        <f t="shared" si="0"/>
        <v>6765.12</v>
      </c>
      <c r="I9" s="46">
        <f t="shared" si="1"/>
        <v>644.70000000000005</v>
      </c>
      <c r="J9" s="5">
        <f t="shared" si="2"/>
        <v>0</v>
      </c>
      <c r="K9" s="18"/>
      <c r="L9" s="46"/>
      <c r="M9" s="46">
        <f t="shared" si="3"/>
        <v>6120.42</v>
      </c>
      <c r="N9" s="9"/>
      <c r="O9" s="20"/>
    </row>
    <row r="10" spans="2:17" ht="24.95" customHeight="1" x14ac:dyDescent="0.2">
      <c r="B10" t="s">
        <v>296</v>
      </c>
      <c r="D10" s="79" t="s">
        <v>293</v>
      </c>
      <c r="E10" s="70">
        <v>10385.93</v>
      </c>
      <c r="F10" s="25">
        <v>812.89</v>
      </c>
      <c r="G10" s="25"/>
      <c r="H10" s="46">
        <f t="shared" si="0"/>
        <v>5192.9650000000001</v>
      </c>
      <c r="I10" s="46">
        <f t="shared" si="1"/>
        <v>406.44499999999999</v>
      </c>
      <c r="J10" s="5">
        <f t="shared" si="2"/>
        <v>0</v>
      </c>
      <c r="K10" s="18"/>
      <c r="L10" s="46"/>
      <c r="M10" s="46">
        <f t="shared" si="3"/>
        <v>4786.5200000000004</v>
      </c>
      <c r="N10" s="9"/>
      <c r="O10" s="20"/>
    </row>
    <row r="11" spans="2:17" ht="24.95" customHeight="1" x14ac:dyDescent="0.2">
      <c r="B11" s="8" t="s">
        <v>439</v>
      </c>
      <c r="C11" s="34"/>
      <c r="D11" s="40" t="s">
        <v>51</v>
      </c>
      <c r="E11" s="69">
        <v>8638.69</v>
      </c>
      <c r="F11" s="25">
        <v>147.79</v>
      </c>
      <c r="G11" s="25"/>
      <c r="H11" s="46">
        <f t="shared" si="0"/>
        <v>4319.3450000000003</v>
      </c>
      <c r="I11" s="46">
        <f t="shared" si="1"/>
        <v>73.894999999999996</v>
      </c>
      <c r="J11" s="5">
        <f t="shared" si="2"/>
        <v>0</v>
      </c>
      <c r="K11" s="18"/>
      <c r="L11" s="18"/>
      <c r="M11" s="46">
        <f t="shared" si="3"/>
        <v>4245.45</v>
      </c>
      <c r="N11" s="9"/>
      <c r="O11" s="20"/>
      <c r="Q11" s="20"/>
    </row>
    <row r="12" spans="2:17" ht="24.95" customHeight="1" x14ac:dyDescent="0.2">
      <c r="B12" s="8" t="s">
        <v>507</v>
      </c>
      <c r="C12" s="34"/>
      <c r="D12" s="40" t="s">
        <v>160</v>
      </c>
      <c r="E12" s="70">
        <v>8620.85</v>
      </c>
      <c r="F12" s="25">
        <v>145.85</v>
      </c>
      <c r="G12" s="25"/>
      <c r="H12" s="46">
        <f t="shared" si="0"/>
        <v>4310.4250000000002</v>
      </c>
      <c r="I12" s="46">
        <f t="shared" si="1"/>
        <v>72.924999999999997</v>
      </c>
      <c r="J12" s="5">
        <f t="shared" si="2"/>
        <v>0</v>
      </c>
      <c r="K12" s="5"/>
      <c r="L12" s="5"/>
      <c r="M12" s="46">
        <f t="shared" si="3"/>
        <v>4237.5</v>
      </c>
      <c r="N12" s="9"/>
      <c r="O12" s="20"/>
      <c r="Q12" s="20"/>
    </row>
    <row r="13" spans="2:17" ht="24.95" customHeight="1" x14ac:dyDescent="0.2">
      <c r="B13" t="s">
        <v>298</v>
      </c>
      <c r="D13" s="79" t="s">
        <v>182</v>
      </c>
      <c r="E13" s="70">
        <v>6059.77</v>
      </c>
      <c r="F13" s="25"/>
      <c r="G13" s="25">
        <v>120.6</v>
      </c>
      <c r="H13" s="46">
        <f t="shared" si="0"/>
        <v>3029.8850000000002</v>
      </c>
      <c r="I13" s="46">
        <f t="shared" si="1"/>
        <v>0</v>
      </c>
      <c r="J13" s="46">
        <f t="shared" si="1"/>
        <v>60.3</v>
      </c>
      <c r="K13" s="46"/>
      <c r="L13" s="46"/>
      <c r="M13" s="46">
        <f t="shared" si="3"/>
        <v>3090.1850000000004</v>
      </c>
      <c r="N13" s="9"/>
      <c r="O13" s="20"/>
    </row>
    <row r="14" spans="2:17" ht="24.95" customHeight="1" x14ac:dyDescent="0.2">
      <c r="B14" t="s">
        <v>295</v>
      </c>
      <c r="D14" s="79" t="s">
        <v>293</v>
      </c>
      <c r="E14" s="69">
        <v>13762.45</v>
      </c>
      <c r="F14" s="25">
        <v>1331.01</v>
      </c>
      <c r="G14" s="25"/>
      <c r="H14" s="46">
        <f t="shared" si="0"/>
        <v>6881.2250000000004</v>
      </c>
      <c r="I14" s="46">
        <f t="shared" si="1"/>
        <v>665.505</v>
      </c>
      <c r="J14" s="5">
        <f t="shared" ref="J14" si="4">+G14/2</f>
        <v>0</v>
      </c>
      <c r="K14" s="18">
        <v>441.03</v>
      </c>
      <c r="L14" s="18">
        <v>640</v>
      </c>
      <c r="M14" s="46">
        <f t="shared" si="3"/>
        <v>5134.6900000000005</v>
      </c>
      <c r="N14" s="9"/>
      <c r="O14" s="20"/>
    </row>
    <row r="15" spans="2:17" ht="24.95" customHeight="1" x14ac:dyDescent="0.2">
      <c r="B15" t="s">
        <v>292</v>
      </c>
      <c r="D15" s="79" t="s">
        <v>293</v>
      </c>
      <c r="E15" s="70">
        <v>8638.69</v>
      </c>
      <c r="F15" s="25">
        <v>147.79</v>
      </c>
      <c r="G15" s="25"/>
      <c r="H15" s="46">
        <f t="shared" si="0"/>
        <v>4319.3450000000003</v>
      </c>
      <c r="I15" s="46">
        <f t="shared" si="1"/>
        <v>73.894999999999996</v>
      </c>
      <c r="J15" s="46">
        <f>G15/2</f>
        <v>0</v>
      </c>
      <c r="K15" s="46"/>
      <c r="L15" s="46"/>
      <c r="M15" s="46">
        <f t="shared" si="3"/>
        <v>4245.45</v>
      </c>
      <c r="N15" s="9"/>
      <c r="O15" s="20"/>
    </row>
    <row r="16" spans="2:17" ht="24.95" customHeight="1" x14ac:dyDescent="0.2">
      <c r="B16" t="s">
        <v>300</v>
      </c>
      <c r="D16" s="79" t="s">
        <v>293</v>
      </c>
      <c r="E16" s="69">
        <v>15844.9305</v>
      </c>
      <c r="F16" s="25">
        <v>1716.48</v>
      </c>
      <c r="G16" s="25"/>
      <c r="H16" s="46">
        <f t="shared" si="0"/>
        <v>7922.4652500000002</v>
      </c>
      <c r="I16" s="46">
        <f t="shared" si="1"/>
        <v>858.24</v>
      </c>
      <c r="J16" s="5">
        <f t="shared" ref="J16:J17" si="5">+G16/2</f>
        <v>0</v>
      </c>
      <c r="K16" s="18">
        <f t="shared" ref="K16" si="6">+H16*0.115</f>
        <v>911.08350375000009</v>
      </c>
      <c r="L16" s="18">
        <v>477</v>
      </c>
      <c r="M16" s="46">
        <f t="shared" si="3"/>
        <v>5676.1417462500003</v>
      </c>
      <c r="N16" s="9"/>
      <c r="O16" s="20"/>
    </row>
    <row r="17" spans="1:15" ht="24.95" customHeight="1" x14ac:dyDescent="0.2">
      <c r="B17" t="s">
        <v>494</v>
      </c>
      <c r="D17" s="79" t="s">
        <v>293</v>
      </c>
      <c r="E17" s="70">
        <v>8620.85</v>
      </c>
      <c r="F17" s="25">
        <v>145.85</v>
      </c>
      <c r="G17" s="25"/>
      <c r="H17" s="46">
        <f t="shared" si="0"/>
        <v>4310.4250000000002</v>
      </c>
      <c r="I17" s="46">
        <f t="shared" si="1"/>
        <v>72.924999999999997</v>
      </c>
      <c r="J17" s="5">
        <f t="shared" si="5"/>
        <v>0</v>
      </c>
      <c r="K17" s="5"/>
      <c r="L17" s="5"/>
      <c r="M17" s="46">
        <f t="shared" ref="M17" si="7">H17-I17+J17-K17-L17</f>
        <v>4237.5</v>
      </c>
      <c r="N17" s="9"/>
      <c r="O17" s="20"/>
    </row>
    <row r="18" spans="1:15" ht="24.95" customHeight="1" x14ac:dyDescent="0.2">
      <c r="B18" s="1" t="s">
        <v>441</v>
      </c>
      <c r="C18" s="4"/>
      <c r="D18" s="24" t="s">
        <v>108</v>
      </c>
      <c r="E18" s="70">
        <v>12039.46</v>
      </c>
      <c r="F18" s="25">
        <v>1039.47</v>
      </c>
      <c r="G18" s="25"/>
      <c r="H18" s="46">
        <f t="shared" si="0"/>
        <v>6019.73</v>
      </c>
      <c r="I18" s="46">
        <f t="shared" si="1"/>
        <v>519.73500000000001</v>
      </c>
      <c r="J18" s="5">
        <f t="shared" ref="J18:J20" si="8">+G18/2</f>
        <v>0</v>
      </c>
      <c r="K18" s="5"/>
      <c r="L18" s="5"/>
      <c r="M18" s="46">
        <f t="shared" si="3"/>
        <v>5499.9949999999999</v>
      </c>
      <c r="N18" s="9"/>
      <c r="O18" s="22"/>
    </row>
    <row r="19" spans="1:15" ht="24.95" customHeight="1" x14ac:dyDescent="0.2">
      <c r="B19" s="1" t="s">
        <v>522</v>
      </c>
      <c r="C19" s="4"/>
      <c r="D19" s="24" t="s">
        <v>161</v>
      </c>
      <c r="E19" s="70">
        <v>10865.02</v>
      </c>
      <c r="F19" s="25">
        <v>865.02</v>
      </c>
      <c r="G19" s="25"/>
      <c r="H19" s="46">
        <f>E19/2/15*4</f>
        <v>1448.6693333333335</v>
      </c>
      <c r="I19" s="46">
        <f>F19/2/15*4</f>
        <v>115.336</v>
      </c>
      <c r="J19" s="5">
        <f t="shared" ref="J19" si="9">+G19/2</f>
        <v>0</v>
      </c>
      <c r="K19" s="5"/>
      <c r="L19" s="5"/>
      <c r="M19" s="46">
        <f t="shared" ref="M19" si="10">H19-I19+J19-K19-L19</f>
        <v>1333.3333333333335</v>
      </c>
      <c r="N19" s="9"/>
      <c r="O19" s="22"/>
    </row>
    <row r="20" spans="1:15" ht="24.95" customHeight="1" x14ac:dyDescent="0.2">
      <c r="B20" s="1" t="s">
        <v>503</v>
      </c>
      <c r="C20" s="4"/>
      <c r="D20" s="79" t="s">
        <v>293</v>
      </c>
      <c r="E20" s="70">
        <v>8620.85</v>
      </c>
      <c r="F20" s="25">
        <v>145.85</v>
      </c>
      <c r="G20" s="25"/>
      <c r="H20" s="46">
        <f t="shared" si="0"/>
        <v>4310.4250000000002</v>
      </c>
      <c r="I20" s="46">
        <f t="shared" si="1"/>
        <v>72.924999999999997</v>
      </c>
      <c r="J20" s="5">
        <f t="shared" si="8"/>
        <v>0</v>
      </c>
      <c r="K20" s="5"/>
      <c r="L20" s="5"/>
      <c r="M20" s="46">
        <f t="shared" si="3"/>
        <v>4237.5</v>
      </c>
      <c r="N20" s="9"/>
      <c r="O20" s="22"/>
    </row>
    <row r="21" spans="1:15" ht="24.95" customHeight="1" x14ac:dyDescent="0.2">
      <c r="A21" s="60"/>
      <c r="B21" s="1" t="s">
        <v>450</v>
      </c>
      <c r="C21" s="4"/>
      <c r="D21" s="40" t="s">
        <v>451</v>
      </c>
      <c r="E21" s="69">
        <v>8638.69</v>
      </c>
      <c r="F21" s="25">
        <v>147.79</v>
      </c>
      <c r="G21" s="25"/>
      <c r="H21" s="46">
        <f t="shared" si="0"/>
        <v>4319.3450000000003</v>
      </c>
      <c r="I21" s="46">
        <f t="shared" si="1"/>
        <v>73.894999999999996</v>
      </c>
      <c r="J21" s="5">
        <f t="shared" ref="J21" si="11">+G21/2</f>
        <v>0</v>
      </c>
      <c r="K21" s="18"/>
      <c r="L21" s="18"/>
      <c r="M21" s="46">
        <f t="shared" si="3"/>
        <v>4245.45</v>
      </c>
      <c r="N21" s="9"/>
      <c r="O21" s="20"/>
    </row>
    <row r="22" spans="1:15" ht="24.95" customHeight="1" x14ac:dyDescent="0.2">
      <c r="B22" t="s">
        <v>294</v>
      </c>
      <c r="D22" s="79" t="s">
        <v>293</v>
      </c>
      <c r="E22" s="70">
        <v>8971.2000000000007</v>
      </c>
      <c r="F22" s="25">
        <v>183.97</v>
      </c>
      <c r="G22" s="25"/>
      <c r="H22" s="46">
        <f t="shared" si="0"/>
        <v>4485.6000000000004</v>
      </c>
      <c r="I22" s="46">
        <f t="shared" si="1"/>
        <v>91.984999999999999</v>
      </c>
      <c r="J22" s="46"/>
      <c r="K22" s="46"/>
      <c r="L22" s="46"/>
      <c r="M22" s="46">
        <f t="shared" si="3"/>
        <v>4393.6150000000007</v>
      </c>
      <c r="N22" s="9"/>
      <c r="O22" s="20"/>
    </row>
    <row r="23" spans="1:15" ht="21.95" customHeight="1" x14ac:dyDescent="0.2">
      <c r="D23" s="21" t="s">
        <v>6</v>
      </c>
      <c r="E23" s="22">
        <f>SUM(E6:E22)</f>
        <v>178197.77050000001</v>
      </c>
      <c r="F23" s="22">
        <f>SUM(F6:F22)</f>
        <v>10811.12</v>
      </c>
      <c r="G23" s="22"/>
      <c r="H23" s="22">
        <f t="shared" ref="H23:M23" si="12">SUM(H6:H22)</f>
        <v>85115.044583333351</v>
      </c>
      <c r="I23" s="22">
        <f t="shared" si="12"/>
        <v>5088.3860000000004</v>
      </c>
      <c r="J23" s="22">
        <f t="shared" si="12"/>
        <v>60.959999999999994</v>
      </c>
      <c r="K23" s="22">
        <f t="shared" si="12"/>
        <v>1352.1135037500001</v>
      </c>
      <c r="L23" s="22">
        <f t="shared" si="12"/>
        <v>1117</v>
      </c>
      <c r="M23" s="22">
        <f t="shared" si="12"/>
        <v>77618.505079583352</v>
      </c>
      <c r="N23" s="37"/>
    </row>
    <row r="24" spans="1:15" ht="21.95" customHeight="1" x14ac:dyDescent="0.2">
      <c r="B24" s="8"/>
      <c r="C24" s="8"/>
      <c r="D24" s="2"/>
      <c r="E24" s="5"/>
      <c r="H24" s="37"/>
      <c r="I24" s="37"/>
      <c r="J24" s="5"/>
      <c r="K24" s="37"/>
      <c r="L24" s="37"/>
      <c r="M24" s="37"/>
      <c r="N24" s="37"/>
    </row>
    <row r="25" spans="1:15" x14ac:dyDescent="0.2">
      <c r="B25" s="8"/>
      <c r="C25" s="8"/>
      <c r="D25" s="2"/>
      <c r="E25" s="5"/>
      <c r="J25" s="5"/>
    </row>
    <row r="26" spans="1:15" x14ac:dyDescent="0.2">
      <c r="B26" s="8"/>
      <c r="C26" s="8"/>
      <c r="D26" s="2"/>
      <c r="E26" s="5"/>
      <c r="J26" s="5"/>
    </row>
    <row r="27" spans="1:15" x14ac:dyDescent="0.2">
      <c r="B27" s="8"/>
      <c r="C27" s="4"/>
      <c r="D27" s="5"/>
      <c r="E27" s="5"/>
      <c r="F27" s="5"/>
      <c r="G27" s="5"/>
      <c r="H27" s="5"/>
      <c r="I27" s="5"/>
      <c r="J27" s="5"/>
      <c r="K27" s="5"/>
      <c r="L27" s="5"/>
    </row>
    <row r="28" spans="1:15" x14ac:dyDescent="0.2">
      <c r="B28" s="8"/>
      <c r="C28" s="4"/>
      <c r="D28" s="5"/>
      <c r="E28" s="5"/>
      <c r="F28" s="5"/>
      <c r="G28" s="5"/>
      <c r="H28" s="5"/>
      <c r="I28" s="5"/>
      <c r="J28" s="5"/>
      <c r="K28" s="5"/>
      <c r="L28" s="5"/>
    </row>
    <row r="29" spans="1:15" x14ac:dyDescent="0.2">
      <c r="B29" s="8"/>
      <c r="C29" s="8"/>
      <c r="D29" s="2"/>
      <c r="E29" s="5"/>
      <c r="J29" s="5"/>
    </row>
    <row r="30" spans="1:15" x14ac:dyDescent="0.2">
      <c r="B30" s="8"/>
      <c r="C30" s="8"/>
      <c r="D30" s="2"/>
      <c r="E30" s="5"/>
      <c r="J30" s="5"/>
    </row>
    <row r="31" spans="1:15" x14ac:dyDescent="0.2">
      <c r="B31" s="8"/>
      <c r="C31" s="8"/>
      <c r="D31" s="2"/>
      <c r="E31" s="5"/>
      <c r="J31" s="5"/>
    </row>
    <row r="32" spans="1:15" x14ac:dyDescent="0.2">
      <c r="B32" s="8"/>
      <c r="C32" s="8"/>
      <c r="D32" s="2"/>
      <c r="E32" s="5"/>
      <c r="J32" s="5"/>
    </row>
    <row r="33" spans="2:10" x14ac:dyDescent="0.2">
      <c r="B33" s="8"/>
      <c r="C33" s="8"/>
      <c r="D33" s="2"/>
      <c r="E33" s="5"/>
      <c r="J33" s="5"/>
    </row>
    <row r="34" spans="2:10" x14ac:dyDescent="0.2">
      <c r="B34" s="8"/>
      <c r="C34" s="8"/>
      <c r="D34" s="2"/>
      <c r="E34" s="5"/>
      <c r="J34" s="5"/>
    </row>
    <row r="35" spans="2:10" x14ac:dyDescent="0.2">
      <c r="B35" s="8"/>
      <c r="C35" s="8"/>
      <c r="D35" s="2"/>
      <c r="E35" s="5"/>
      <c r="J35" s="5"/>
    </row>
    <row r="37" spans="2:10" ht="18" x14ac:dyDescent="0.25">
      <c r="B37" s="35"/>
    </row>
  </sheetData>
  <sortState ref="A9:T22">
    <sortCondition ref="B9:B22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O4" sqref="O4:V17"/>
    </sheetView>
  </sheetViews>
  <sheetFormatPr baseColWidth="10" defaultRowHeight="12.75" x14ac:dyDescent="0.2"/>
  <cols>
    <col min="1" max="1" width="2.140625" hidden="1" customWidth="1"/>
    <col min="2" max="2" width="36.85546875" style="37" customWidth="1"/>
    <col min="3" max="3" width="1.5703125" style="37" hidden="1" customWidth="1"/>
    <col min="4" max="4" width="18.85546875" style="37" customWidth="1"/>
    <col min="5" max="7" width="1" style="46" customWidth="1"/>
    <col min="8" max="8" width="13" style="46" customWidth="1"/>
    <col min="9" max="9" width="11.140625" style="46" customWidth="1"/>
    <col min="10" max="10" width="11.28515625" style="46" customWidth="1"/>
    <col min="11" max="11" width="11.7109375" style="46" bestFit="1" customWidth="1"/>
    <col min="12" max="12" width="6.140625" style="46" customWidth="1"/>
    <col min="13" max="13" width="12.140625" style="46" bestFit="1" customWidth="1"/>
    <col min="14" max="14" width="26.7109375" style="37" customWidth="1"/>
    <col min="15" max="16384" width="11.42578125" style="37"/>
  </cols>
  <sheetData>
    <row r="1" spans="1:14" x14ac:dyDescent="0.2">
      <c r="E1" s="28" t="s">
        <v>0</v>
      </c>
      <c r="J1" s="28"/>
      <c r="N1" s="36" t="s">
        <v>1</v>
      </c>
    </row>
    <row r="2" spans="1:14" x14ac:dyDescent="0.2">
      <c r="E2" s="63" t="s">
        <v>27</v>
      </c>
      <c r="J2" s="63"/>
      <c r="N2" s="14" t="s">
        <v>514</v>
      </c>
    </row>
    <row r="3" spans="1:14" x14ac:dyDescent="0.2">
      <c r="E3" s="28" t="s">
        <v>513</v>
      </c>
      <c r="J3" s="28"/>
    </row>
    <row r="4" spans="1:14" x14ac:dyDescent="0.2">
      <c r="E4" s="28" t="s">
        <v>19</v>
      </c>
      <c r="J4" s="28"/>
    </row>
    <row r="5" spans="1:14" ht="25.5" x14ac:dyDescent="0.2">
      <c r="B5" s="62" t="s">
        <v>2</v>
      </c>
      <c r="C5" s="62"/>
      <c r="D5" s="62" t="s">
        <v>8</v>
      </c>
      <c r="E5" s="30" t="s">
        <v>3</v>
      </c>
      <c r="F5" s="30" t="s">
        <v>21</v>
      </c>
      <c r="G5" s="30"/>
      <c r="H5" s="31" t="s">
        <v>3</v>
      </c>
      <c r="I5" s="31" t="s">
        <v>21</v>
      </c>
      <c r="J5" s="31" t="s">
        <v>24</v>
      </c>
      <c r="K5" s="71" t="s">
        <v>456</v>
      </c>
      <c r="L5" s="72" t="s">
        <v>457</v>
      </c>
      <c r="M5" s="31" t="s">
        <v>4</v>
      </c>
      <c r="N5" s="62" t="s">
        <v>5</v>
      </c>
    </row>
    <row r="6" spans="1:14" x14ac:dyDescent="0.2">
      <c r="B6" s="36"/>
      <c r="C6" s="36"/>
      <c r="D6" s="36"/>
      <c r="E6" s="73"/>
      <c r="F6" s="73"/>
      <c r="G6" s="73"/>
      <c r="H6" s="54"/>
      <c r="I6" s="54"/>
      <c r="J6" s="54"/>
      <c r="K6" s="54"/>
      <c r="L6" s="54"/>
      <c r="M6" s="54"/>
      <c r="N6" s="36"/>
    </row>
    <row r="7" spans="1:14" ht="24.95" customHeight="1" x14ac:dyDescent="0.2">
      <c r="B7" s="1" t="s">
        <v>140</v>
      </c>
      <c r="C7" s="57"/>
      <c r="D7" s="64" t="s">
        <v>30</v>
      </c>
      <c r="E7" s="70">
        <v>58472.874600000003</v>
      </c>
      <c r="F7" s="25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6">
        <f t="shared" ref="M7:M12" si="1">H7-I7+J7-K7-L7</f>
        <v>23232.012300000002</v>
      </c>
      <c r="N7" s="56"/>
    </row>
    <row r="8" spans="1:14" ht="24.95" customHeight="1" x14ac:dyDescent="0.2">
      <c r="A8" s="37"/>
      <c r="B8" s="37" t="s">
        <v>103</v>
      </c>
      <c r="C8" s="57"/>
      <c r="D8" s="40" t="s">
        <v>160</v>
      </c>
      <c r="E8" s="69">
        <v>13762.45615</v>
      </c>
      <c r="F8" s="25">
        <v>1331.01</v>
      </c>
      <c r="G8" s="25"/>
      <c r="H8" s="5">
        <f t="shared" si="0"/>
        <v>6881.228075</v>
      </c>
      <c r="I8" s="5">
        <f t="shared" si="0"/>
        <v>665.505</v>
      </c>
      <c r="J8" s="46">
        <f t="shared" si="0"/>
        <v>0</v>
      </c>
      <c r="K8" s="18"/>
      <c r="L8" s="18"/>
      <c r="M8" s="46">
        <f t="shared" si="1"/>
        <v>6215.7230749999999</v>
      </c>
      <c r="N8" s="56"/>
    </row>
    <row r="9" spans="1:14" ht="24.95" customHeight="1" x14ac:dyDescent="0.2">
      <c r="A9" s="37"/>
      <c r="B9" s="37" t="s">
        <v>429</v>
      </c>
      <c r="C9" s="57"/>
      <c r="D9" s="79" t="s">
        <v>161</v>
      </c>
      <c r="E9" s="69">
        <v>10865.02</v>
      </c>
      <c r="F9" s="25">
        <v>865.02</v>
      </c>
      <c r="G9" s="25"/>
      <c r="H9" s="5">
        <f t="shared" si="0"/>
        <v>5432.51</v>
      </c>
      <c r="I9" s="5">
        <f t="shared" si="0"/>
        <v>432.51</v>
      </c>
      <c r="J9" s="46">
        <f>G9/2</f>
        <v>0</v>
      </c>
      <c r="K9" s="18"/>
      <c r="L9" s="18"/>
      <c r="M9" s="46">
        <f t="shared" si="1"/>
        <v>5000</v>
      </c>
      <c r="N9" s="56"/>
    </row>
    <row r="10" spans="1:14" ht="24.95" customHeight="1" x14ac:dyDescent="0.2">
      <c r="A10" s="37"/>
      <c r="B10" s="37" t="s">
        <v>415</v>
      </c>
      <c r="C10" s="57"/>
      <c r="D10" s="64" t="s">
        <v>416</v>
      </c>
      <c r="E10" s="70">
        <v>5604.45</v>
      </c>
      <c r="F10" s="25"/>
      <c r="G10" s="70">
        <v>149.74</v>
      </c>
      <c r="H10" s="5">
        <f t="shared" si="0"/>
        <v>2802.2249999999999</v>
      </c>
      <c r="I10" s="5">
        <f t="shared" si="0"/>
        <v>0</v>
      </c>
      <c r="J10" s="46">
        <f t="shared" si="0"/>
        <v>74.87</v>
      </c>
      <c r="M10" s="46">
        <f t="shared" si="1"/>
        <v>2877.0949999999998</v>
      </c>
      <c r="N10" s="56"/>
    </row>
    <row r="11" spans="1:14" ht="24.95" customHeight="1" x14ac:dyDescent="0.2">
      <c r="A11" s="37"/>
      <c r="B11" s="37" t="s">
        <v>149</v>
      </c>
      <c r="C11" s="57"/>
      <c r="D11" s="79" t="s">
        <v>159</v>
      </c>
      <c r="E11" s="70">
        <v>25854.53</v>
      </c>
      <c r="F11" s="25">
        <v>3854.53</v>
      </c>
      <c r="G11" s="70"/>
      <c r="H11" s="5">
        <f t="shared" si="0"/>
        <v>12927.264999999999</v>
      </c>
      <c r="I11" s="5">
        <f t="shared" si="0"/>
        <v>1927.2650000000001</v>
      </c>
      <c r="J11" s="46">
        <f>G11/2</f>
        <v>0</v>
      </c>
      <c r="M11" s="46">
        <f t="shared" si="1"/>
        <v>11000</v>
      </c>
      <c r="N11" s="56"/>
    </row>
    <row r="12" spans="1:14" ht="24.95" customHeight="1" x14ac:dyDescent="0.2">
      <c r="A12" s="37"/>
      <c r="B12" t="s">
        <v>162</v>
      </c>
      <c r="C12" s="79" t="s">
        <v>163</v>
      </c>
      <c r="D12" s="79" t="s">
        <v>163</v>
      </c>
      <c r="E12" s="69">
        <v>14455.14</v>
      </c>
      <c r="F12" s="25">
        <v>1455.14</v>
      </c>
      <c r="G12" s="25"/>
      <c r="H12" s="5">
        <f t="shared" si="0"/>
        <v>7227.57</v>
      </c>
      <c r="I12" s="5">
        <f t="shared" si="0"/>
        <v>727.57</v>
      </c>
      <c r="J12" s="46">
        <f>G12/2</f>
        <v>0</v>
      </c>
      <c r="K12" s="18"/>
      <c r="L12" s="18"/>
      <c r="M12" s="46">
        <f t="shared" si="1"/>
        <v>6500</v>
      </c>
      <c r="N12" s="56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19514.55</v>
      </c>
      <c r="G13" s="22">
        <f t="shared" si="2"/>
        <v>149.74</v>
      </c>
      <c r="H13" s="22">
        <f t="shared" si="2"/>
        <v>64507.235375000004</v>
      </c>
      <c r="I13" s="22">
        <f t="shared" si="2"/>
        <v>9757.2749999999996</v>
      </c>
      <c r="J13" s="22">
        <f t="shared" si="2"/>
        <v>74.87</v>
      </c>
      <c r="K13" s="22">
        <f t="shared" si="2"/>
        <v>0</v>
      </c>
      <c r="L13" s="22">
        <f t="shared" si="2"/>
        <v>0</v>
      </c>
      <c r="M13" s="22">
        <f>SUM(M7:M12)</f>
        <v>54824.830375000005</v>
      </c>
      <c r="N13" s="65"/>
    </row>
    <row r="15" spans="1:14" x14ac:dyDescent="0.2">
      <c r="B15" s="37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6"/>
  <sheetViews>
    <sheetView topLeftCell="B1" zoomScale="80" zoomScaleNormal="80" workbookViewId="0">
      <selection activeCell="B33" sqref="B3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19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9" ht="15" x14ac:dyDescent="0.25">
      <c r="E2" s="13" t="s">
        <v>392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9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9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9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6"/>
      <c r="L5" s="77"/>
      <c r="M5" s="16" t="s">
        <v>4</v>
      </c>
      <c r="N5" s="15" t="s">
        <v>5</v>
      </c>
    </row>
    <row r="6" spans="2:19" ht="24.95" customHeight="1" x14ac:dyDescent="0.25">
      <c r="B6" t="s">
        <v>301</v>
      </c>
      <c r="D6" s="79" t="s">
        <v>187</v>
      </c>
      <c r="E6" s="80">
        <v>14455.14</v>
      </c>
      <c r="F6" s="80">
        <v>1455.14</v>
      </c>
      <c r="G6" s="25"/>
      <c r="H6" s="46">
        <f>E6/2</f>
        <v>7227.57</v>
      </c>
      <c r="I6" s="46">
        <f>F6/2</f>
        <v>727.57</v>
      </c>
      <c r="J6" s="46">
        <f>G6/2</f>
        <v>0</v>
      </c>
      <c r="K6" s="46"/>
      <c r="L6" s="46"/>
      <c r="M6" s="46">
        <f t="shared" ref="M6" si="0">H6-I6+J6-K6-L6</f>
        <v>6500</v>
      </c>
      <c r="N6" s="9"/>
    </row>
    <row r="7" spans="2:19" ht="24.95" customHeight="1" x14ac:dyDescent="0.2">
      <c r="B7" t="s">
        <v>506</v>
      </c>
      <c r="D7" s="79" t="s">
        <v>13</v>
      </c>
      <c r="E7" s="70">
        <v>8620.85</v>
      </c>
      <c r="F7" s="25">
        <v>145.85</v>
      </c>
      <c r="G7" s="25"/>
      <c r="H7" s="46">
        <f t="shared" ref="H7:H11" si="1">E7/2</f>
        <v>4310.4250000000002</v>
      </c>
      <c r="I7" s="46">
        <f t="shared" ref="I7:I11" si="2">F7/2</f>
        <v>72.924999999999997</v>
      </c>
      <c r="J7" s="46"/>
      <c r="K7" s="46"/>
      <c r="L7" s="46"/>
      <c r="M7" s="46">
        <f>H7-I7+J7-K7-L7</f>
        <v>4237.5</v>
      </c>
      <c r="N7" s="9"/>
    </row>
    <row r="8" spans="2:19" ht="24.95" customHeight="1" x14ac:dyDescent="0.2">
      <c r="B8" t="s">
        <v>302</v>
      </c>
      <c r="D8" s="79" t="s">
        <v>13</v>
      </c>
      <c r="E8" s="70">
        <v>8620.85</v>
      </c>
      <c r="F8" s="25">
        <v>145.85</v>
      </c>
      <c r="G8" s="25"/>
      <c r="H8" s="46">
        <f>E8/2/15*14</f>
        <v>4023.0633333333335</v>
      </c>
      <c r="I8" s="46">
        <f>F8/2/15*14</f>
        <v>68.063333333333333</v>
      </c>
      <c r="J8" s="46"/>
      <c r="K8" s="46"/>
      <c r="L8" s="46"/>
      <c r="M8" s="46">
        <f>H8-I8+J8-K8-L8</f>
        <v>3955</v>
      </c>
      <c r="N8" s="9"/>
    </row>
    <row r="9" spans="2:19" ht="24.95" customHeight="1" x14ac:dyDescent="0.2">
      <c r="B9" t="s">
        <v>469</v>
      </c>
      <c r="C9" s="82"/>
      <c r="D9" s="85" t="s">
        <v>470</v>
      </c>
      <c r="E9" s="69">
        <v>2773.26</v>
      </c>
      <c r="F9" s="25"/>
      <c r="G9" s="25">
        <v>330.94</v>
      </c>
      <c r="H9" s="46">
        <f t="shared" si="1"/>
        <v>1386.63</v>
      </c>
      <c r="I9" s="46">
        <f t="shared" si="2"/>
        <v>0</v>
      </c>
      <c r="J9" s="5">
        <f t="shared" ref="J9" si="3">+G9/2</f>
        <v>165.47</v>
      </c>
      <c r="K9" s="18"/>
      <c r="L9" s="18"/>
      <c r="M9" s="5">
        <f t="shared" ref="M9" si="4">H9-I9+J9-K9-L9</f>
        <v>1552.1000000000001</v>
      </c>
      <c r="N9" s="9"/>
      <c r="O9" s="37"/>
      <c r="P9" s="37"/>
      <c r="Q9" s="37"/>
      <c r="R9" s="37"/>
      <c r="S9" s="37"/>
    </row>
    <row r="10" spans="2:19" ht="24.95" customHeight="1" x14ac:dyDescent="0.2">
      <c r="B10" t="s">
        <v>516</v>
      </c>
      <c r="C10" s="82"/>
      <c r="D10" s="85" t="s">
        <v>13</v>
      </c>
      <c r="E10" s="70">
        <v>8620.85</v>
      </c>
      <c r="F10" s="25">
        <v>145.85</v>
      </c>
      <c r="G10" s="25"/>
      <c r="H10" s="46">
        <f t="shared" ref="H10" si="5">E10/2</f>
        <v>4310.4250000000002</v>
      </c>
      <c r="I10" s="46">
        <f t="shared" ref="I10" si="6">F10/2</f>
        <v>72.924999999999997</v>
      </c>
      <c r="J10" s="46"/>
      <c r="K10" s="46"/>
      <c r="L10" s="46"/>
      <c r="M10" s="46">
        <f>H10-I10+J10-K10-L10</f>
        <v>4237.5</v>
      </c>
      <c r="N10" s="9"/>
      <c r="O10" s="37"/>
      <c r="P10" s="37"/>
      <c r="Q10" s="37"/>
      <c r="R10" s="37"/>
      <c r="S10" s="37"/>
    </row>
    <row r="11" spans="2:19" ht="24.95" customHeight="1" x14ac:dyDescent="0.2">
      <c r="B11" t="s">
        <v>303</v>
      </c>
      <c r="D11" s="79" t="s">
        <v>13</v>
      </c>
      <c r="E11" s="69">
        <v>8411.27</v>
      </c>
      <c r="F11" s="25">
        <v>123.05</v>
      </c>
      <c r="G11" s="25"/>
      <c r="H11" s="46">
        <f t="shared" si="1"/>
        <v>4205.6350000000002</v>
      </c>
      <c r="I11" s="46">
        <f t="shared" si="2"/>
        <v>61.524999999999999</v>
      </c>
      <c r="J11" s="5">
        <f t="shared" ref="J11" si="7">+G11/2</f>
        <v>0</v>
      </c>
      <c r="K11" s="5"/>
      <c r="L11" s="46"/>
      <c r="M11" s="46">
        <f>H11-I11+J11-K11-L11</f>
        <v>4144.1100000000006</v>
      </c>
      <c r="N11" s="9"/>
    </row>
    <row r="12" spans="2:19" ht="21.95" customHeight="1" x14ac:dyDescent="0.2">
      <c r="D12" s="21" t="s">
        <v>6</v>
      </c>
      <c r="E12" s="22">
        <f>SUM(E6:E11)</f>
        <v>51502.22</v>
      </c>
      <c r="F12" s="22">
        <f>SUM(F6:F11)</f>
        <v>2015.7399999999998</v>
      </c>
      <c r="G12" s="22"/>
      <c r="H12" s="22">
        <f>SUM(H6:H11)</f>
        <v>25463.748333333329</v>
      </c>
      <c r="I12" s="22">
        <f>SUM(I6:I11)</f>
        <v>1003.0083333333333</v>
      </c>
      <c r="J12" s="22">
        <f>SUM(J6:J11)</f>
        <v>165.47</v>
      </c>
      <c r="K12" s="22"/>
      <c r="L12" s="22"/>
      <c r="M12" s="22">
        <f>SUM(M6:M11)</f>
        <v>24626.21</v>
      </c>
      <c r="N12" s="37"/>
    </row>
    <row r="13" spans="2:19" ht="21.95" customHeight="1" x14ac:dyDescent="0.2">
      <c r="B13" s="8"/>
      <c r="C13" s="8"/>
      <c r="D13" s="2"/>
      <c r="E13" s="5"/>
      <c r="J13" s="5"/>
    </row>
    <row r="14" spans="2:19" x14ac:dyDescent="0.2">
      <c r="B14" s="8"/>
      <c r="C14" s="8"/>
      <c r="D14" s="2"/>
      <c r="E14" s="5"/>
      <c r="J14" s="5"/>
    </row>
    <row r="15" spans="2:19" x14ac:dyDescent="0.2">
      <c r="B15" s="8"/>
      <c r="C15" s="8"/>
      <c r="D15" s="2"/>
      <c r="E15" s="5"/>
      <c r="J15" s="5"/>
    </row>
    <row r="16" spans="2:19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5"/>
    </row>
  </sheetData>
  <sortState ref="A8:T11">
    <sortCondition ref="B8:B11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B8" sqref="B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393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6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6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2:16" ht="24.95" customHeight="1" x14ac:dyDescent="0.25">
      <c r="D6" s="79"/>
      <c r="E6" s="80"/>
      <c r="F6" s="80"/>
      <c r="G6" s="25"/>
      <c r="H6" s="46">
        <f t="shared" ref="H6:J6" si="0">E6/2</f>
        <v>0</v>
      </c>
      <c r="I6" s="46">
        <f t="shared" si="0"/>
        <v>0</v>
      </c>
      <c r="J6" s="46">
        <f t="shared" si="0"/>
        <v>0</v>
      </c>
      <c r="K6" s="46"/>
      <c r="L6" s="46"/>
      <c r="M6" s="46">
        <f>H6-I6+J6-K6-L6</f>
        <v>0</v>
      </c>
      <c r="N6" s="9"/>
      <c r="O6" s="20"/>
      <c r="P6" s="20"/>
    </row>
    <row r="7" spans="2:16" ht="24.95" customHeight="1" x14ac:dyDescent="0.25">
      <c r="B7" t="s">
        <v>309</v>
      </c>
      <c r="D7" s="79" t="s">
        <v>306</v>
      </c>
      <c r="E7" s="80">
        <v>10865.02</v>
      </c>
      <c r="F7" s="80">
        <v>865.02</v>
      </c>
      <c r="G7" s="25"/>
      <c r="H7" s="46">
        <f t="shared" ref="H7:J7" si="1">E7/2</f>
        <v>5432.51</v>
      </c>
      <c r="I7" s="46">
        <f t="shared" si="1"/>
        <v>432.51</v>
      </c>
      <c r="J7" s="46">
        <f t="shared" si="1"/>
        <v>0</v>
      </c>
      <c r="K7" s="46"/>
      <c r="L7" s="46"/>
      <c r="M7" s="46">
        <f t="shared" ref="M7:M11" si="2">H7-I7+J7-K7-L7</f>
        <v>5000</v>
      </c>
      <c r="N7" s="9"/>
      <c r="O7" s="20"/>
    </row>
    <row r="8" spans="2:16" ht="24.95" customHeight="1" x14ac:dyDescent="0.2">
      <c r="B8" t="s">
        <v>305</v>
      </c>
      <c r="D8" s="79" t="s">
        <v>306</v>
      </c>
      <c r="E8" s="70">
        <v>9918.5717000000004</v>
      </c>
      <c r="F8" s="25">
        <v>287.04000000000002</v>
      </c>
      <c r="G8" s="25"/>
      <c r="H8" s="5">
        <f t="shared" ref="H8:J9" si="3">+E8/2</f>
        <v>4959.2858500000002</v>
      </c>
      <c r="I8" s="5">
        <f t="shared" si="3"/>
        <v>143.52000000000001</v>
      </c>
      <c r="J8" s="5">
        <f t="shared" si="3"/>
        <v>0</v>
      </c>
      <c r="K8" s="18">
        <v>492.17</v>
      </c>
      <c r="L8" s="18">
        <v>816</v>
      </c>
      <c r="M8" s="46">
        <f t="shared" si="2"/>
        <v>3507.5958499999997</v>
      </c>
      <c r="N8" s="9"/>
      <c r="O8" s="20"/>
    </row>
    <row r="9" spans="2:16" ht="24.95" customHeight="1" x14ac:dyDescent="0.2">
      <c r="B9" t="s">
        <v>116</v>
      </c>
      <c r="D9" s="79" t="s">
        <v>306</v>
      </c>
      <c r="E9" s="70">
        <v>8620.85</v>
      </c>
      <c r="F9" s="25">
        <v>145.85</v>
      </c>
      <c r="G9" s="25"/>
      <c r="H9" s="5">
        <f t="shared" si="3"/>
        <v>4310.4250000000002</v>
      </c>
      <c r="I9" s="5">
        <f t="shared" si="3"/>
        <v>72.924999999999997</v>
      </c>
      <c r="J9" s="5">
        <f t="shared" si="3"/>
        <v>0</v>
      </c>
      <c r="K9" s="18"/>
      <c r="L9" s="18"/>
      <c r="M9" s="46">
        <f t="shared" si="2"/>
        <v>4237.5</v>
      </c>
      <c r="N9" s="9"/>
      <c r="O9" s="20"/>
    </row>
    <row r="10" spans="2:16" ht="24.95" customHeight="1" x14ac:dyDescent="0.25">
      <c r="B10" t="s">
        <v>308</v>
      </c>
      <c r="D10" s="79" t="s">
        <v>306</v>
      </c>
      <c r="E10" s="80">
        <v>10865.02</v>
      </c>
      <c r="F10" s="80">
        <v>865.02</v>
      </c>
      <c r="G10" s="25"/>
      <c r="H10" s="46">
        <f t="shared" ref="H10:J11" si="4">E10/2</f>
        <v>5432.51</v>
      </c>
      <c r="I10" s="46">
        <f t="shared" si="4"/>
        <v>432.51</v>
      </c>
      <c r="J10" s="46">
        <f t="shared" si="4"/>
        <v>0</v>
      </c>
      <c r="K10" s="46"/>
      <c r="L10" s="46"/>
      <c r="M10" s="46">
        <f t="shared" si="2"/>
        <v>5000</v>
      </c>
      <c r="N10" s="9"/>
      <c r="O10" s="20"/>
    </row>
    <row r="11" spans="2:16" ht="24.95" customHeight="1" x14ac:dyDescent="0.2">
      <c r="B11" t="s">
        <v>307</v>
      </c>
      <c r="D11" s="79" t="s">
        <v>182</v>
      </c>
      <c r="E11" s="70">
        <v>8620.85</v>
      </c>
      <c r="F11" s="25">
        <v>145.85</v>
      </c>
      <c r="G11" s="25"/>
      <c r="H11" s="46">
        <f t="shared" si="4"/>
        <v>4310.4250000000002</v>
      </c>
      <c r="I11" s="46">
        <f t="shared" si="4"/>
        <v>72.924999999999997</v>
      </c>
      <c r="J11" s="46">
        <f t="shared" si="4"/>
        <v>0</v>
      </c>
      <c r="K11" s="46"/>
      <c r="L11" s="46"/>
      <c r="M11" s="46">
        <f t="shared" si="2"/>
        <v>4237.5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48890.311699999998</v>
      </c>
      <c r="F12" s="22">
        <f>SUM(F6:F11)</f>
        <v>2308.7799999999997</v>
      </c>
      <c r="G12" s="22"/>
      <c r="H12" s="22">
        <f>SUM(H6:H11)</f>
        <v>24445.155849999999</v>
      </c>
      <c r="I12" s="22">
        <f>SUM(I6:I11)</f>
        <v>1154.3899999999999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21982.595849999998</v>
      </c>
      <c r="N12" s="37"/>
    </row>
    <row r="13" spans="2:16" ht="21.95" customHeight="1" x14ac:dyDescent="0.2">
      <c r="B13" s="8"/>
      <c r="C13" s="8"/>
      <c r="D13" s="2"/>
      <c r="E13" s="5"/>
      <c r="H13" s="37"/>
      <c r="I13" s="37"/>
      <c r="J13" s="5"/>
      <c r="K13" s="37"/>
      <c r="L13" s="37"/>
      <c r="M13" s="37"/>
      <c r="N13" s="37"/>
    </row>
    <row r="14" spans="2:16" x14ac:dyDescent="0.2">
      <c r="B14" s="8"/>
      <c r="C14" s="8"/>
      <c r="D14" s="2"/>
      <c r="E14" s="5"/>
      <c r="H14" s="37"/>
      <c r="I14" s="37"/>
      <c r="J14" s="5"/>
      <c r="K14" s="37"/>
      <c r="L14" s="37"/>
      <c r="M14" s="37"/>
      <c r="N14" s="37"/>
    </row>
    <row r="15" spans="2:16" x14ac:dyDescent="0.2">
      <c r="B15" s="8"/>
      <c r="C15" s="8"/>
      <c r="D15" s="2"/>
      <c r="E15" s="5"/>
      <c r="H15" s="37"/>
      <c r="I15" s="37"/>
      <c r="J15" s="5"/>
      <c r="K15" s="37"/>
      <c r="L15" s="37"/>
      <c r="M15" s="37"/>
      <c r="N15" s="37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7"/>
      <c r="N16" s="37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5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9"/>
  <sheetViews>
    <sheetView topLeftCell="B1" zoomScale="80" zoomScaleNormal="80" workbookViewId="0">
      <selection activeCell="O3" sqref="O3:Q2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394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6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6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1" t="s">
        <v>456</v>
      </c>
      <c r="L5" s="72" t="s">
        <v>457</v>
      </c>
      <c r="M5" s="16" t="s">
        <v>4</v>
      </c>
      <c r="N5" s="15" t="s">
        <v>5</v>
      </c>
    </row>
    <row r="6" spans="2:16" ht="27" customHeight="1" x14ac:dyDescent="0.2">
      <c r="B6" s="48" t="s">
        <v>493</v>
      </c>
      <c r="C6" s="12"/>
      <c r="D6" s="12" t="s">
        <v>185</v>
      </c>
      <c r="E6" s="70">
        <v>12039.46</v>
      </c>
      <c r="F6" s="25">
        <v>1039.47</v>
      </c>
      <c r="G6" s="73"/>
      <c r="H6" s="46">
        <f t="shared" ref="H6:J8" si="0">E6/2</f>
        <v>6019.73</v>
      </c>
      <c r="I6" s="46">
        <f t="shared" si="0"/>
        <v>519.73500000000001</v>
      </c>
      <c r="J6" s="46">
        <f t="shared" si="0"/>
        <v>0</v>
      </c>
      <c r="K6" s="46"/>
      <c r="L6" s="46"/>
      <c r="M6" s="46">
        <f>H6-I6+J6-K6-L6</f>
        <v>5499.9949999999999</v>
      </c>
      <c r="N6" s="9"/>
    </row>
    <row r="7" spans="2:16" ht="24.95" customHeight="1" x14ac:dyDescent="0.2">
      <c r="B7" t="s">
        <v>310</v>
      </c>
      <c r="D7" s="79" t="s">
        <v>311</v>
      </c>
      <c r="E7" s="70">
        <v>8620.85</v>
      </c>
      <c r="F7" s="25">
        <v>145.85</v>
      </c>
      <c r="G7" s="25"/>
      <c r="H7" s="46">
        <f t="shared" si="0"/>
        <v>4310.4250000000002</v>
      </c>
      <c r="I7" s="46">
        <f t="shared" si="0"/>
        <v>72.924999999999997</v>
      </c>
      <c r="J7" s="46">
        <f t="shared" si="0"/>
        <v>0</v>
      </c>
      <c r="K7" s="46"/>
      <c r="L7" s="46"/>
      <c r="M7" s="46">
        <f>H7-I7+J7-K7-L7</f>
        <v>4237.5</v>
      </c>
      <c r="N7" s="9"/>
      <c r="O7" s="20"/>
      <c r="P7" s="20"/>
    </row>
    <row r="8" spans="2:16" ht="24.95" customHeight="1" x14ac:dyDescent="0.25">
      <c r="B8" t="s">
        <v>317</v>
      </c>
      <c r="D8" s="79" t="s">
        <v>318</v>
      </c>
      <c r="E8" s="80">
        <v>3829.18</v>
      </c>
      <c r="F8" s="80">
        <v>-170.82</v>
      </c>
      <c r="G8" s="25">
        <v>263.36</v>
      </c>
      <c r="H8" s="46">
        <f t="shared" ref="H8:J14" si="1">E8/2</f>
        <v>1914.59</v>
      </c>
      <c r="I8" s="46"/>
      <c r="J8" s="46">
        <f t="shared" si="0"/>
        <v>131.68</v>
      </c>
      <c r="K8" s="46"/>
      <c r="L8" s="46"/>
      <c r="M8" s="46">
        <f t="shared" ref="M8:M14" si="2">H8-I8+J8-K8-L8</f>
        <v>2046.27</v>
      </c>
      <c r="N8" s="9"/>
      <c r="O8" s="20"/>
    </row>
    <row r="9" spans="2:16" ht="24.95" customHeight="1" x14ac:dyDescent="0.2">
      <c r="B9" t="s">
        <v>319</v>
      </c>
      <c r="D9" s="79" t="s">
        <v>316</v>
      </c>
      <c r="E9" s="69">
        <v>8638.69</v>
      </c>
      <c r="F9" s="25">
        <v>147.79</v>
      </c>
      <c r="G9" s="25"/>
      <c r="H9" s="46">
        <f t="shared" si="1"/>
        <v>4319.3450000000003</v>
      </c>
      <c r="I9" s="46">
        <f t="shared" si="1"/>
        <v>73.894999999999996</v>
      </c>
      <c r="J9" s="46">
        <f t="shared" si="1"/>
        <v>0</v>
      </c>
      <c r="K9" s="46"/>
      <c r="L9" s="46"/>
      <c r="M9" s="46">
        <f t="shared" si="2"/>
        <v>4245.45</v>
      </c>
      <c r="N9" s="9"/>
      <c r="O9" s="20"/>
    </row>
    <row r="10" spans="2:16" ht="24.95" customHeight="1" x14ac:dyDescent="0.25">
      <c r="B10" t="s">
        <v>426</v>
      </c>
      <c r="D10" s="79" t="s">
        <v>421</v>
      </c>
      <c r="E10" s="80">
        <v>10865.02</v>
      </c>
      <c r="F10" s="80">
        <v>865.02</v>
      </c>
      <c r="G10" s="25"/>
      <c r="H10" s="46">
        <f t="shared" si="1"/>
        <v>5432.51</v>
      </c>
      <c r="I10" s="46">
        <f t="shared" ref="I10:J14" si="3">F10/2</f>
        <v>432.51</v>
      </c>
      <c r="J10" s="46">
        <f t="shared" si="3"/>
        <v>0</v>
      </c>
      <c r="K10" s="46"/>
      <c r="L10" s="46"/>
      <c r="M10" s="46">
        <f t="shared" si="2"/>
        <v>5000</v>
      </c>
      <c r="N10" s="9"/>
      <c r="O10" s="20"/>
    </row>
    <row r="11" spans="2:16" ht="24.95" customHeight="1" x14ac:dyDescent="0.2">
      <c r="B11" t="s">
        <v>449</v>
      </c>
      <c r="D11" s="79" t="s">
        <v>316</v>
      </c>
      <c r="E11" s="69">
        <v>8638.69</v>
      </c>
      <c r="F11" s="25">
        <v>147.79</v>
      </c>
      <c r="G11" s="25"/>
      <c r="H11" s="46">
        <f t="shared" si="1"/>
        <v>4319.3450000000003</v>
      </c>
      <c r="I11" s="46">
        <f t="shared" si="3"/>
        <v>73.894999999999996</v>
      </c>
      <c r="J11" s="46">
        <f t="shared" si="3"/>
        <v>0</v>
      </c>
      <c r="K11" s="46"/>
      <c r="L11" s="46"/>
      <c r="M11" s="46">
        <f t="shared" si="2"/>
        <v>4245.45</v>
      </c>
      <c r="N11" s="9"/>
      <c r="O11" s="20"/>
    </row>
    <row r="12" spans="2:16" ht="24.95" customHeight="1" x14ac:dyDescent="0.2">
      <c r="B12" t="s">
        <v>499</v>
      </c>
      <c r="D12" s="79" t="s">
        <v>500</v>
      </c>
      <c r="E12" s="69">
        <v>1710.34</v>
      </c>
      <c r="F12" s="25"/>
      <c r="G12" s="25">
        <v>398.97</v>
      </c>
      <c r="H12" s="46">
        <f t="shared" si="1"/>
        <v>855.17</v>
      </c>
      <c r="I12" s="46"/>
      <c r="J12" s="46">
        <f t="shared" si="3"/>
        <v>199.48500000000001</v>
      </c>
      <c r="K12" s="46"/>
      <c r="L12" s="46"/>
      <c r="M12" s="46">
        <f t="shared" si="2"/>
        <v>1054.655</v>
      </c>
      <c r="N12" s="9"/>
      <c r="O12" s="20"/>
    </row>
    <row r="13" spans="2:16" ht="24.95" customHeight="1" x14ac:dyDescent="0.25">
      <c r="B13" t="s">
        <v>315</v>
      </c>
      <c r="D13" s="79" t="s">
        <v>316</v>
      </c>
      <c r="E13" s="80">
        <v>3829.18</v>
      </c>
      <c r="F13" s="80">
        <v>-170.82</v>
      </c>
      <c r="G13" s="25">
        <v>263.36</v>
      </c>
      <c r="H13" s="46">
        <f t="shared" si="1"/>
        <v>1914.59</v>
      </c>
      <c r="I13" s="46"/>
      <c r="J13" s="46">
        <f t="shared" si="3"/>
        <v>131.68</v>
      </c>
      <c r="K13" s="46"/>
      <c r="L13" s="46"/>
      <c r="M13" s="46">
        <f t="shared" si="2"/>
        <v>2046.27</v>
      </c>
      <c r="N13" s="9"/>
      <c r="O13" s="20"/>
    </row>
    <row r="14" spans="2:16" ht="24.95" customHeight="1" x14ac:dyDescent="0.25">
      <c r="B14" t="s">
        <v>313</v>
      </c>
      <c r="D14" s="79" t="s">
        <v>314</v>
      </c>
      <c r="E14" s="80">
        <v>3829.18</v>
      </c>
      <c r="F14" s="80">
        <v>-170.82</v>
      </c>
      <c r="G14" s="25">
        <v>263.36</v>
      </c>
      <c r="H14" s="46">
        <f t="shared" si="1"/>
        <v>1914.59</v>
      </c>
      <c r="I14" s="46"/>
      <c r="J14" s="46">
        <f t="shared" si="3"/>
        <v>131.68</v>
      </c>
      <c r="K14" s="46"/>
      <c r="L14" s="46"/>
      <c r="M14" s="46">
        <f t="shared" si="2"/>
        <v>2046.27</v>
      </c>
      <c r="N14" s="9"/>
      <c r="O14" s="20"/>
    </row>
    <row r="15" spans="2:16" ht="21.95" customHeight="1" x14ac:dyDescent="0.2">
      <c r="D15" s="21" t="s">
        <v>6</v>
      </c>
      <c r="E15" s="22">
        <f>SUM(E7:E14)</f>
        <v>49961.13</v>
      </c>
      <c r="F15" s="22">
        <f>SUM(F7:F14)</f>
        <v>793.99</v>
      </c>
      <c r="G15" s="22"/>
      <c r="H15" s="22">
        <f>SUM(H6:H14)</f>
        <v>31000.294999999998</v>
      </c>
      <c r="I15" s="22">
        <f t="shared" ref="I15:M15" si="4">SUM(I6:I14)</f>
        <v>1172.96</v>
      </c>
      <c r="J15" s="22">
        <f t="shared" si="4"/>
        <v>594.52500000000009</v>
      </c>
      <c r="K15" s="22">
        <f t="shared" si="4"/>
        <v>0</v>
      </c>
      <c r="L15" s="22">
        <f t="shared" si="4"/>
        <v>0</v>
      </c>
      <c r="M15" s="22">
        <f t="shared" si="4"/>
        <v>30421.86</v>
      </c>
      <c r="N15" s="37"/>
    </row>
    <row r="16" spans="2:16" ht="21.95" customHeight="1" x14ac:dyDescent="0.2">
      <c r="B16" s="8"/>
      <c r="C16" s="8"/>
      <c r="D16" s="2"/>
      <c r="E16" s="5"/>
      <c r="J16" s="5"/>
    </row>
    <row r="17" spans="2:12" x14ac:dyDescent="0.2">
      <c r="B17" s="8"/>
      <c r="C17" s="8"/>
      <c r="D17" s="2"/>
      <c r="E17" s="5"/>
      <c r="J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">
      <c r="B20" s="8"/>
      <c r="C20" s="4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6" spans="2:12" x14ac:dyDescent="0.2">
      <c r="B26" s="8"/>
      <c r="C26" s="8"/>
      <c r="D26" s="2"/>
      <c r="E26" s="5"/>
      <c r="J26" s="5"/>
    </row>
    <row r="27" spans="2:12" x14ac:dyDescent="0.2">
      <c r="B27" s="8"/>
      <c r="C27" s="8"/>
      <c r="D27" s="2"/>
      <c r="E27" s="5"/>
      <c r="J27" s="5"/>
    </row>
    <row r="29" spans="2:12" ht="18" x14ac:dyDescent="0.25">
      <c r="B29" s="35"/>
    </row>
  </sheetData>
  <sortState ref="A8:T14">
    <sortCondition ref="B8:B14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N55"/>
  <sheetViews>
    <sheetView topLeftCell="B1" zoomScale="80" zoomScaleNormal="80" workbookViewId="0">
      <selection activeCell="B33" sqref="B33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7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395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4" x14ac:dyDescent="0.2">
      <c r="E3" s="28" t="str">
        <f>PRESIDENCIA!E3</f>
        <v>SEGUNDA QUINCENA DE ENERO DE 2025</v>
      </c>
      <c r="F3" s="11"/>
      <c r="G3" s="11"/>
      <c r="H3" s="11"/>
      <c r="I3" s="11"/>
      <c r="J3" s="29"/>
      <c r="K3" s="11"/>
      <c r="L3" s="11"/>
      <c r="M3" s="11"/>
    </row>
    <row r="4" spans="2:14" x14ac:dyDescent="0.2">
      <c r="E4" s="28"/>
      <c r="F4" s="11"/>
      <c r="G4" s="11"/>
      <c r="H4" s="11"/>
      <c r="I4" s="11"/>
      <c r="J4" s="29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7" spans="2:14" ht="24.95" customHeight="1" x14ac:dyDescent="0.2">
      <c r="B7" t="s">
        <v>326</v>
      </c>
      <c r="D7" s="79" t="s">
        <v>422</v>
      </c>
      <c r="E7" s="23">
        <v>12039.46</v>
      </c>
      <c r="F7" s="25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440</v>
      </c>
      <c r="D8" s="79" t="s">
        <v>320</v>
      </c>
      <c r="E8" s="70">
        <v>7498.77</v>
      </c>
      <c r="F8" s="25">
        <v>23.77</v>
      </c>
      <c r="G8" s="23"/>
      <c r="H8" s="5">
        <f t="shared" ref="H8:H34" si="1">+E8/2</f>
        <v>3749.3850000000002</v>
      </c>
      <c r="I8" s="5">
        <f t="shared" ref="I8:I34" si="2">+F8/2</f>
        <v>11.885</v>
      </c>
      <c r="J8" s="5">
        <f t="shared" ref="J8:J34" si="3">+G8/2</f>
        <v>0</v>
      </c>
      <c r="K8" s="5"/>
      <c r="L8" s="5"/>
      <c r="M8" s="5">
        <f t="shared" ref="M8:M33" si="4">+H8-I8+J8-K8-L8</f>
        <v>3737.5</v>
      </c>
      <c r="N8" s="9"/>
    </row>
    <row r="9" spans="2:14" ht="24.95" customHeight="1" x14ac:dyDescent="0.2">
      <c r="B9" t="s">
        <v>340</v>
      </c>
      <c r="D9" s="79" t="s">
        <v>330</v>
      </c>
      <c r="E9" s="23">
        <v>4959.08</v>
      </c>
      <c r="F9" s="25"/>
      <c r="G9" s="23">
        <v>191.05</v>
      </c>
      <c r="H9" s="5">
        <f t="shared" si="1"/>
        <v>2479.54</v>
      </c>
      <c r="I9" s="5">
        <f t="shared" si="2"/>
        <v>0</v>
      </c>
      <c r="J9" s="5">
        <f t="shared" si="3"/>
        <v>95.525000000000006</v>
      </c>
      <c r="K9" s="5"/>
      <c r="L9" s="5"/>
      <c r="M9" s="5">
        <f t="shared" si="4"/>
        <v>2575.0650000000001</v>
      </c>
      <c r="N9" s="9"/>
    </row>
    <row r="10" spans="2:14" ht="24.95" customHeight="1" x14ac:dyDescent="0.2">
      <c r="B10" t="s">
        <v>342</v>
      </c>
      <c r="D10" s="79" t="s">
        <v>343</v>
      </c>
      <c r="E10" s="23">
        <v>6225.12</v>
      </c>
      <c r="F10" s="25"/>
      <c r="G10" s="25">
        <v>110.02</v>
      </c>
      <c r="H10" s="5">
        <f t="shared" si="1"/>
        <v>3112.56</v>
      </c>
      <c r="I10" s="5">
        <f t="shared" si="2"/>
        <v>0</v>
      </c>
      <c r="J10" s="5">
        <f t="shared" si="3"/>
        <v>55.01</v>
      </c>
      <c r="K10" s="18"/>
      <c r="L10" s="5"/>
      <c r="M10" s="5">
        <f t="shared" si="4"/>
        <v>3167.57</v>
      </c>
      <c r="N10" s="9"/>
    </row>
    <row r="11" spans="2:14" ht="24.95" customHeight="1" x14ac:dyDescent="0.2">
      <c r="B11" s="37" t="s">
        <v>495</v>
      </c>
      <c r="D11" s="79" t="s">
        <v>344</v>
      </c>
      <c r="E11" s="23">
        <v>3883.67</v>
      </c>
      <c r="F11" s="25"/>
      <c r="G11" s="23">
        <v>259.87</v>
      </c>
      <c r="H11" s="5">
        <f t="shared" si="1"/>
        <v>1941.835</v>
      </c>
      <c r="I11" s="5">
        <f t="shared" si="2"/>
        <v>0</v>
      </c>
      <c r="J11" s="5">
        <f t="shared" si="3"/>
        <v>129.935</v>
      </c>
      <c r="K11" s="18"/>
      <c r="L11" s="5"/>
      <c r="M11" s="5">
        <f t="shared" si="4"/>
        <v>2071.77</v>
      </c>
      <c r="N11" s="9"/>
    </row>
    <row r="12" spans="2:14" ht="24.95" customHeight="1" x14ac:dyDescent="0.25">
      <c r="B12" t="s">
        <v>447</v>
      </c>
      <c r="D12" s="79" t="s">
        <v>320</v>
      </c>
      <c r="E12" s="80">
        <v>8620.85</v>
      </c>
      <c r="F12" s="80">
        <v>145.85</v>
      </c>
      <c r="G12" s="23"/>
      <c r="H12" s="5">
        <f t="shared" si="1"/>
        <v>4310.4250000000002</v>
      </c>
      <c r="I12" s="5">
        <f t="shared" si="2"/>
        <v>72.924999999999997</v>
      </c>
      <c r="J12" s="5">
        <f t="shared" si="3"/>
        <v>0</v>
      </c>
      <c r="K12" s="18"/>
      <c r="L12" s="5"/>
      <c r="M12" s="5">
        <f t="shared" si="4"/>
        <v>4237.5</v>
      </c>
      <c r="N12" s="9"/>
    </row>
    <row r="13" spans="2:14" ht="24.95" customHeight="1" x14ac:dyDescent="0.2">
      <c r="B13" t="s">
        <v>337</v>
      </c>
      <c r="D13" s="79" t="s">
        <v>338</v>
      </c>
      <c r="E13" s="23">
        <v>3883.67</v>
      </c>
      <c r="F13" s="25"/>
      <c r="G13" s="23">
        <v>259.87</v>
      </c>
      <c r="H13" s="5">
        <f t="shared" si="1"/>
        <v>1941.835</v>
      </c>
      <c r="I13" s="5">
        <f t="shared" si="2"/>
        <v>0</v>
      </c>
      <c r="J13" s="5">
        <f t="shared" si="3"/>
        <v>129.935</v>
      </c>
      <c r="K13" s="5"/>
      <c r="L13" s="5"/>
      <c r="M13" s="5">
        <f t="shared" si="4"/>
        <v>2071.77</v>
      </c>
      <c r="N13" s="9"/>
    </row>
    <row r="14" spans="2:14" ht="24.95" customHeight="1" x14ac:dyDescent="0.2">
      <c r="B14" t="s">
        <v>331</v>
      </c>
      <c r="D14" s="79" t="s">
        <v>330</v>
      </c>
      <c r="E14" s="23">
        <v>4959.08</v>
      </c>
      <c r="F14" s="25"/>
      <c r="G14" s="23">
        <v>191.05</v>
      </c>
      <c r="H14" s="5">
        <f t="shared" si="1"/>
        <v>2479.54</v>
      </c>
      <c r="I14" s="5">
        <f t="shared" si="2"/>
        <v>0</v>
      </c>
      <c r="J14" s="5">
        <f t="shared" si="3"/>
        <v>95.525000000000006</v>
      </c>
      <c r="K14" s="5"/>
      <c r="L14" s="5"/>
      <c r="M14" s="5">
        <f t="shared" si="4"/>
        <v>2575.0650000000001</v>
      </c>
      <c r="N14" s="9"/>
    </row>
    <row r="15" spans="2:14" ht="24.95" customHeight="1" x14ac:dyDescent="0.2">
      <c r="B15" t="s">
        <v>455</v>
      </c>
      <c r="D15" s="79" t="s">
        <v>320</v>
      </c>
      <c r="E15" s="23">
        <v>8845.27</v>
      </c>
      <c r="F15" s="25">
        <v>170.27</v>
      </c>
      <c r="G15" s="23"/>
      <c r="H15" s="5">
        <f t="shared" si="1"/>
        <v>4422.6350000000002</v>
      </c>
      <c r="I15" s="5">
        <f t="shared" si="2"/>
        <v>85.135000000000005</v>
      </c>
      <c r="J15" s="5">
        <f t="shared" si="3"/>
        <v>0</v>
      </c>
      <c r="K15" s="5"/>
      <c r="L15" s="5"/>
      <c r="M15" s="5">
        <f t="shared" si="4"/>
        <v>4337.5</v>
      </c>
      <c r="N15" s="9"/>
    </row>
    <row r="16" spans="2:14" ht="24.95" customHeight="1" x14ac:dyDescent="0.2">
      <c r="B16" t="s">
        <v>329</v>
      </c>
      <c r="D16" s="79" t="s">
        <v>330</v>
      </c>
      <c r="E16" s="23">
        <v>4959.08</v>
      </c>
      <c r="F16" s="25"/>
      <c r="G16" s="23">
        <v>191.05</v>
      </c>
      <c r="H16" s="5">
        <f t="shared" si="1"/>
        <v>2479.54</v>
      </c>
      <c r="I16" s="5">
        <f t="shared" si="2"/>
        <v>0</v>
      </c>
      <c r="J16" s="5">
        <f t="shared" si="3"/>
        <v>95.525000000000006</v>
      </c>
      <c r="K16" s="5"/>
      <c r="L16" s="5"/>
      <c r="M16" s="5">
        <f t="shared" si="4"/>
        <v>2575.0650000000001</v>
      </c>
      <c r="N16" s="9"/>
    </row>
    <row r="17" spans="2:14" ht="24.95" customHeight="1" x14ac:dyDescent="0.2">
      <c r="B17" t="s">
        <v>325</v>
      </c>
      <c r="D17" s="79" t="s">
        <v>320</v>
      </c>
      <c r="E17" s="23">
        <v>10094.01</v>
      </c>
      <c r="F17" s="25">
        <v>306.13</v>
      </c>
      <c r="G17" s="25"/>
      <c r="H17" s="5">
        <f t="shared" si="1"/>
        <v>5047.0050000000001</v>
      </c>
      <c r="I17" s="5">
        <f t="shared" si="2"/>
        <v>153.065</v>
      </c>
      <c r="J17" s="5">
        <f t="shared" si="3"/>
        <v>0</v>
      </c>
      <c r="K17" s="18"/>
      <c r="L17" s="5"/>
      <c r="M17" s="5">
        <f t="shared" si="4"/>
        <v>4893.9400000000005</v>
      </c>
      <c r="N17" s="9"/>
    </row>
    <row r="18" spans="2:14" ht="24.95" customHeight="1" x14ac:dyDescent="0.2">
      <c r="B18" t="s">
        <v>437</v>
      </c>
      <c r="D18" s="85" t="s">
        <v>438</v>
      </c>
      <c r="E18" s="69">
        <v>4036.13</v>
      </c>
      <c r="F18" s="25"/>
      <c r="G18" s="25">
        <v>250.11</v>
      </c>
      <c r="H18" s="5">
        <f t="shared" si="1"/>
        <v>2018.0650000000001</v>
      </c>
      <c r="I18" s="5">
        <f t="shared" si="2"/>
        <v>0</v>
      </c>
      <c r="J18" s="5">
        <f t="shared" si="3"/>
        <v>125.05500000000001</v>
      </c>
      <c r="K18" s="18"/>
      <c r="L18" s="18"/>
      <c r="M18" s="5">
        <f t="shared" si="4"/>
        <v>2143.12</v>
      </c>
      <c r="N18" s="9"/>
    </row>
    <row r="19" spans="2:14" ht="24.95" customHeight="1" x14ac:dyDescent="0.2">
      <c r="B19" t="s">
        <v>505</v>
      </c>
      <c r="D19" s="79" t="s">
        <v>320</v>
      </c>
      <c r="E19" s="23">
        <v>8638.69</v>
      </c>
      <c r="F19" s="25">
        <v>147.79</v>
      </c>
      <c r="G19" s="25"/>
      <c r="H19" s="5">
        <f t="shared" si="1"/>
        <v>4319.3450000000003</v>
      </c>
      <c r="I19" s="5">
        <f t="shared" si="2"/>
        <v>73.894999999999996</v>
      </c>
      <c r="J19" s="5">
        <f t="shared" si="3"/>
        <v>0</v>
      </c>
      <c r="K19" s="18"/>
      <c r="L19" s="5"/>
      <c r="M19" s="5">
        <f t="shared" ref="M19" si="5">+H19-I19+J19-K19-L19</f>
        <v>4245.45</v>
      </c>
      <c r="N19" s="9"/>
    </row>
    <row r="20" spans="2:14" ht="24.95" customHeight="1" x14ac:dyDescent="0.2">
      <c r="B20" t="s">
        <v>124</v>
      </c>
      <c r="D20" s="79" t="s">
        <v>9</v>
      </c>
      <c r="E20" s="23">
        <v>8638.69</v>
      </c>
      <c r="F20" s="25">
        <v>147.79</v>
      </c>
      <c r="G20" s="25"/>
      <c r="H20" s="5">
        <f t="shared" si="1"/>
        <v>4319.3450000000003</v>
      </c>
      <c r="I20" s="5">
        <f t="shared" si="2"/>
        <v>73.894999999999996</v>
      </c>
      <c r="J20" s="5">
        <f t="shared" si="3"/>
        <v>0</v>
      </c>
      <c r="K20" s="18"/>
      <c r="L20" s="5"/>
      <c r="M20" s="5">
        <f t="shared" si="4"/>
        <v>4245.45</v>
      </c>
      <c r="N20" s="9"/>
    </row>
    <row r="21" spans="2:14" ht="24.95" customHeight="1" x14ac:dyDescent="0.2">
      <c r="B21" t="s">
        <v>332</v>
      </c>
      <c r="D21" s="79" t="s">
        <v>333</v>
      </c>
      <c r="E21" s="23">
        <v>4959.08</v>
      </c>
      <c r="F21" s="25"/>
      <c r="G21" s="23">
        <v>191.05</v>
      </c>
      <c r="H21" s="5">
        <f t="shared" si="1"/>
        <v>2479.54</v>
      </c>
      <c r="I21" s="5">
        <f t="shared" si="2"/>
        <v>0</v>
      </c>
      <c r="J21" s="5">
        <f t="shared" si="3"/>
        <v>95.525000000000006</v>
      </c>
      <c r="K21" s="5"/>
      <c r="L21" s="5"/>
      <c r="M21" s="5">
        <f t="shared" si="4"/>
        <v>2575.0650000000001</v>
      </c>
      <c r="N21" s="9"/>
    </row>
    <row r="22" spans="2:14" ht="24.95" customHeight="1" x14ac:dyDescent="0.2">
      <c r="B22" t="s">
        <v>323</v>
      </c>
      <c r="D22" s="79" t="s">
        <v>320</v>
      </c>
      <c r="E22" s="70">
        <v>8620.85</v>
      </c>
      <c r="F22" s="25">
        <v>145.85</v>
      </c>
      <c r="G22" s="23"/>
      <c r="H22" s="5">
        <f t="shared" si="1"/>
        <v>4310.4250000000002</v>
      </c>
      <c r="I22" s="5">
        <f t="shared" si="2"/>
        <v>72.924999999999997</v>
      </c>
      <c r="J22" s="5">
        <f t="shared" si="3"/>
        <v>0</v>
      </c>
      <c r="K22" s="5"/>
      <c r="L22" s="5"/>
      <c r="M22" s="5">
        <f t="shared" si="4"/>
        <v>4237.5</v>
      </c>
      <c r="N22" s="9"/>
    </row>
    <row r="23" spans="2:14" ht="24.95" customHeight="1" x14ac:dyDescent="0.2">
      <c r="B23" s="37" t="s">
        <v>427</v>
      </c>
      <c r="D23" s="79" t="s">
        <v>336</v>
      </c>
      <c r="E23" s="23">
        <v>3883.67</v>
      </c>
      <c r="F23" s="25"/>
      <c r="G23" s="23">
        <v>259.87</v>
      </c>
      <c r="H23" s="5">
        <f t="shared" si="1"/>
        <v>1941.835</v>
      </c>
      <c r="I23" s="5">
        <f t="shared" si="2"/>
        <v>0</v>
      </c>
      <c r="J23" s="5">
        <f t="shared" si="3"/>
        <v>129.935</v>
      </c>
      <c r="K23" s="5"/>
      <c r="L23" s="5"/>
      <c r="M23" s="5">
        <f t="shared" si="4"/>
        <v>2071.77</v>
      </c>
      <c r="N23" s="9"/>
    </row>
    <row r="24" spans="2:14" ht="24.95" customHeight="1" x14ac:dyDescent="0.2">
      <c r="B24" t="s">
        <v>413</v>
      </c>
      <c r="D24" s="79" t="s">
        <v>335</v>
      </c>
      <c r="E24" s="23">
        <v>3376.02</v>
      </c>
      <c r="F24" s="25"/>
      <c r="G24" s="23">
        <v>292.36</v>
      </c>
      <c r="H24" s="5">
        <f t="shared" si="1"/>
        <v>1688.01</v>
      </c>
      <c r="I24" s="5">
        <f t="shared" si="2"/>
        <v>0</v>
      </c>
      <c r="J24" s="5">
        <f t="shared" si="3"/>
        <v>146.18</v>
      </c>
      <c r="K24" s="5"/>
      <c r="L24" s="5"/>
      <c r="M24" s="5">
        <f t="shared" si="4"/>
        <v>1834.19</v>
      </c>
      <c r="N24" s="9"/>
    </row>
    <row r="25" spans="2:14" ht="24.95" customHeight="1" x14ac:dyDescent="0.2">
      <c r="B25" t="s">
        <v>324</v>
      </c>
      <c r="D25" s="79" t="s">
        <v>9</v>
      </c>
      <c r="E25" s="23">
        <v>8620.85</v>
      </c>
      <c r="F25" s="25">
        <v>145.85</v>
      </c>
      <c r="G25" s="23"/>
      <c r="H25" s="5">
        <f t="shared" si="1"/>
        <v>4310.4250000000002</v>
      </c>
      <c r="I25" s="5">
        <f t="shared" si="2"/>
        <v>72.924999999999997</v>
      </c>
      <c r="J25" s="5">
        <f t="shared" si="3"/>
        <v>0</v>
      </c>
      <c r="K25" s="5"/>
      <c r="L25" s="5"/>
      <c r="M25" s="5">
        <f t="shared" si="4"/>
        <v>4237.5</v>
      </c>
      <c r="N25" s="9"/>
    </row>
    <row r="26" spans="2:14" ht="24.95" customHeight="1" x14ac:dyDescent="0.2">
      <c r="B26" t="s">
        <v>327</v>
      </c>
      <c r="D26" s="79" t="s">
        <v>328</v>
      </c>
      <c r="E26" s="23">
        <v>6059.77</v>
      </c>
      <c r="F26" s="25"/>
      <c r="G26" s="23">
        <v>120.6</v>
      </c>
      <c r="H26" s="5">
        <f t="shared" si="1"/>
        <v>3029.8850000000002</v>
      </c>
      <c r="I26" s="5">
        <f t="shared" si="2"/>
        <v>0</v>
      </c>
      <c r="J26" s="5">
        <f t="shared" si="3"/>
        <v>60.3</v>
      </c>
      <c r="K26" s="5"/>
      <c r="L26" s="5"/>
      <c r="M26" s="5">
        <f t="shared" si="4"/>
        <v>3090.1850000000004</v>
      </c>
      <c r="N26" s="9"/>
    </row>
    <row r="27" spans="2:14" ht="24.95" customHeight="1" x14ac:dyDescent="0.2">
      <c r="B27" s="37" t="s">
        <v>473</v>
      </c>
      <c r="D27" s="64" t="s">
        <v>463</v>
      </c>
      <c r="E27" s="23">
        <v>1692.9</v>
      </c>
      <c r="F27" s="25"/>
      <c r="G27" s="23">
        <v>400</v>
      </c>
      <c r="H27" s="5">
        <f t="shared" si="1"/>
        <v>846.45</v>
      </c>
      <c r="I27" s="5">
        <f t="shared" si="2"/>
        <v>0</v>
      </c>
      <c r="J27" s="5">
        <f t="shared" si="3"/>
        <v>200</v>
      </c>
      <c r="K27" s="5"/>
      <c r="L27" s="5"/>
      <c r="M27" s="5">
        <f t="shared" si="4"/>
        <v>1046.45</v>
      </c>
      <c r="N27" s="9"/>
    </row>
    <row r="28" spans="2:14" ht="24.95" customHeight="1" x14ac:dyDescent="0.2">
      <c r="B28" t="s">
        <v>125</v>
      </c>
      <c r="D28" s="79" t="s">
        <v>320</v>
      </c>
      <c r="E28" s="23">
        <v>8620.85</v>
      </c>
      <c r="F28" s="25">
        <v>145.85</v>
      </c>
      <c r="G28" s="23"/>
      <c r="H28" s="5">
        <f t="shared" si="1"/>
        <v>4310.4250000000002</v>
      </c>
      <c r="I28" s="5">
        <f t="shared" si="2"/>
        <v>72.924999999999997</v>
      </c>
      <c r="J28" s="5">
        <f t="shared" si="3"/>
        <v>0</v>
      </c>
      <c r="K28" s="5"/>
      <c r="L28" s="5"/>
      <c r="M28" s="5">
        <f t="shared" si="4"/>
        <v>4237.5</v>
      </c>
      <c r="N28" s="9"/>
    </row>
    <row r="29" spans="2:14" ht="24.95" customHeight="1" x14ac:dyDescent="0.2">
      <c r="B29" t="s">
        <v>431</v>
      </c>
      <c r="D29" s="79" t="s">
        <v>320</v>
      </c>
      <c r="E29" s="23">
        <v>8620.85</v>
      </c>
      <c r="F29" s="25">
        <v>145.85</v>
      </c>
      <c r="G29" s="23"/>
      <c r="H29" s="5">
        <f t="shared" si="1"/>
        <v>4310.4250000000002</v>
      </c>
      <c r="I29" s="5">
        <f t="shared" si="2"/>
        <v>72.924999999999997</v>
      </c>
      <c r="J29" s="5">
        <f t="shared" si="3"/>
        <v>0</v>
      </c>
      <c r="K29" s="5"/>
      <c r="L29" s="5"/>
      <c r="M29" s="5">
        <f t="shared" si="4"/>
        <v>4237.5</v>
      </c>
      <c r="N29" s="9"/>
    </row>
    <row r="30" spans="2:14" ht="24.95" customHeight="1" x14ac:dyDescent="0.2">
      <c r="B30" t="s">
        <v>345</v>
      </c>
      <c r="D30" s="79" t="s">
        <v>346</v>
      </c>
      <c r="E30" s="23">
        <v>3883.67</v>
      </c>
      <c r="F30" s="25"/>
      <c r="G30" s="23">
        <v>259.87</v>
      </c>
      <c r="H30" s="5">
        <f t="shared" si="1"/>
        <v>1941.835</v>
      </c>
      <c r="I30" s="5">
        <f t="shared" si="2"/>
        <v>0</v>
      </c>
      <c r="J30" s="5">
        <f t="shared" si="3"/>
        <v>129.935</v>
      </c>
      <c r="K30" s="5"/>
      <c r="L30" s="5"/>
      <c r="M30" s="5">
        <f t="shared" si="4"/>
        <v>2071.77</v>
      </c>
      <c r="N30" s="9"/>
    </row>
    <row r="31" spans="2:14" ht="24.95" customHeight="1" x14ac:dyDescent="0.2">
      <c r="B31" t="s">
        <v>136</v>
      </c>
      <c r="D31" s="79" t="s">
        <v>339</v>
      </c>
      <c r="E31" s="23">
        <v>3883.67</v>
      </c>
      <c r="F31" s="25"/>
      <c r="G31" s="23">
        <v>259.87</v>
      </c>
      <c r="H31" s="5">
        <f t="shared" si="1"/>
        <v>1941.835</v>
      </c>
      <c r="I31" s="5">
        <f t="shared" si="2"/>
        <v>0</v>
      </c>
      <c r="J31" s="5">
        <f t="shared" si="3"/>
        <v>129.935</v>
      </c>
      <c r="K31" s="18"/>
      <c r="L31" s="5"/>
      <c r="M31" s="5">
        <f t="shared" si="4"/>
        <v>2071.77</v>
      </c>
      <c r="N31" s="9"/>
    </row>
    <row r="32" spans="2:14" ht="24.95" customHeight="1" x14ac:dyDescent="0.2">
      <c r="B32" t="s">
        <v>115</v>
      </c>
      <c r="D32" s="79" t="s">
        <v>341</v>
      </c>
      <c r="E32" s="70">
        <v>7268.17</v>
      </c>
      <c r="F32" s="25"/>
      <c r="G32" s="25">
        <v>1.32</v>
      </c>
      <c r="H32" s="5">
        <f t="shared" si="1"/>
        <v>3634.085</v>
      </c>
      <c r="I32" s="5">
        <f t="shared" si="2"/>
        <v>0</v>
      </c>
      <c r="J32" s="5">
        <f t="shared" si="3"/>
        <v>0.66</v>
      </c>
      <c r="K32" s="18"/>
      <c r="L32" s="5"/>
      <c r="M32" s="5">
        <f t="shared" si="4"/>
        <v>3634.7449999999999</v>
      </c>
      <c r="N32" s="9"/>
    </row>
    <row r="33" spans="1:14" ht="24.95" customHeight="1" x14ac:dyDescent="0.2">
      <c r="A33" s="60">
        <v>43481</v>
      </c>
      <c r="B33" s="1" t="s">
        <v>435</v>
      </c>
      <c r="C33" s="4"/>
      <c r="D33" s="40" t="s">
        <v>436</v>
      </c>
      <c r="E33" s="70">
        <v>10887.37</v>
      </c>
      <c r="F33" s="25">
        <v>867.45</v>
      </c>
      <c r="G33" s="25"/>
      <c r="H33" s="5">
        <f t="shared" si="1"/>
        <v>5443.6850000000004</v>
      </c>
      <c r="I33" s="5">
        <f t="shared" si="2"/>
        <v>433.72500000000002</v>
      </c>
      <c r="J33" s="5">
        <f t="shared" si="3"/>
        <v>0</v>
      </c>
      <c r="K33" s="18"/>
      <c r="L33" s="18"/>
      <c r="M33" s="5">
        <f t="shared" si="4"/>
        <v>5009.96</v>
      </c>
      <c r="N33" s="9"/>
    </row>
    <row r="34" spans="1:14" ht="24.95" customHeight="1" x14ac:dyDescent="0.2">
      <c r="A34" s="60"/>
      <c r="B34" s="1" t="s">
        <v>462</v>
      </c>
      <c r="C34" s="4"/>
      <c r="D34" s="40" t="s">
        <v>463</v>
      </c>
      <c r="E34" s="23">
        <v>4959.08</v>
      </c>
      <c r="F34" s="25"/>
      <c r="G34" s="23">
        <v>191.05</v>
      </c>
      <c r="H34" s="5">
        <f t="shared" si="1"/>
        <v>2479.54</v>
      </c>
      <c r="I34" s="5">
        <f t="shared" si="2"/>
        <v>0</v>
      </c>
      <c r="J34" s="5">
        <f t="shared" si="3"/>
        <v>95.525000000000006</v>
      </c>
      <c r="K34" s="5"/>
      <c r="L34" s="5"/>
      <c r="M34" s="5">
        <f t="shared" ref="M34" si="6">+H34-I34+J34-K34-L34</f>
        <v>2575.0650000000001</v>
      </c>
      <c r="N34" s="9"/>
    </row>
    <row r="35" spans="1:14" ht="21.95" customHeight="1" x14ac:dyDescent="0.2">
      <c r="D35" s="21" t="s">
        <v>6</v>
      </c>
      <c r="E35" s="22">
        <f>SUM(E8:E34)</f>
        <v>170578.91000000003</v>
      </c>
      <c r="F35" s="27">
        <f>SUM(F8:F34)</f>
        <v>2392.4499999999998</v>
      </c>
      <c r="G35" s="27"/>
      <c r="H35" s="22">
        <f t="shared" ref="H35:M35" si="7">SUM(H7:H34)</f>
        <v>91309.185000000027</v>
      </c>
      <c r="I35" s="22">
        <f t="shared" si="7"/>
        <v>1715.9549999999999</v>
      </c>
      <c r="J35" s="22">
        <f t="shared" si="7"/>
        <v>1714.5050000000001</v>
      </c>
      <c r="K35" s="22">
        <f t="shared" si="7"/>
        <v>0</v>
      </c>
      <c r="L35" s="22">
        <f t="shared" si="7"/>
        <v>0</v>
      </c>
      <c r="M35" s="22">
        <f t="shared" si="7"/>
        <v>91307.735000000015</v>
      </c>
    </row>
    <row r="36" spans="1:14" ht="21.95" customHeight="1" x14ac:dyDescent="0.2">
      <c r="B36" s="8"/>
      <c r="C36" s="8"/>
      <c r="D36" s="2"/>
      <c r="E36" s="5"/>
      <c r="J36" s="5"/>
    </row>
    <row r="37" spans="1:14" x14ac:dyDescent="0.2">
      <c r="B37" s="8"/>
      <c r="C37" s="8"/>
      <c r="D37" s="2"/>
      <c r="E37" s="5"/>
      <c r="J37" s="5"/>
    </row>
    <row r="38" spans="1:14" x14ac:dyDescent="0.2">
      <c r="B38" s="8"/>
      <c r="C38" s="8"/>
      <c r="D38" s="2"/>
      <c r="E38" s="5"/>
      <c r="J38" s="5"/>
    </row>
    <row r="39" spans="1:14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2">
      <c r="B40" s="8"/>
      <c r="C40" s="4"/>
      <c r="D40" s="5"/>
      <c r="E40" s="5"/>
      <c r="F40" s="5"/>
      <c r="G40" s="5"/>
      <c r="H40" s="5"/>
      <c r="I40" s="5"/>
      <c r="J40" s="5"/>
      <c r="K40" s="5"/>
      <c r="L40" s="5"/>
    </row>
    <row r="41" spans="1:14" x14ac:dyDescent="0.2">
      <c r="B41" s="8"/>
      <c r="C41" s="8"/>
      <c r="D41" s="2"/>
      <c r="E41" s="5"/>
      <c r="J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7" spans="1:14" x14ac:dyDescent="0.2">
      <c r="B47" s="8"/>
      <c r="C47" s="8"/>
      <c r="D47" s="2"/>
      <c r="E47" s="5"/>
      <c r="J47" s="5"/>
    </row>
    <row r="49" spans="2:13" ht="18" x14ac:dyDescent="0.25">
      <c r="B49" s="35"/>
    </row>
    <row r="55" spans="2:13" x14ac:dyDescent="0.2">
      <c r="K55" s="67"/>
      <c r="L55" s="67"/>
      <c r="M55" s="67"/>
    </row>
  </sheetData>
  <sortState ref="A8:U34">
    <sortCondition ref="B8:B34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O74"/>
  <sheetViews>
    <sheetView zoomScale="90" zoomScaleNormal="90" workbookViewId="0">
      <selection activeCell="N2" sqref="N2:U75"/>
    </sheetView>
  </sheetViews>
  <sheetFormatPr baseColWidth="10" defaultRowHeight="12.75" x14ac:dyDescent="0.2"/>
  <cols>
    <col min="1" max="1" width="35.85546875" bestFit="1" customWidth="1"/>
    <col min="2" max="2" width="2.28515625" hidden="1" customWidth="1"/>
    <col min="3" max="3" width="16" customWidth="1"/>
    <col min="4" max="4" width="1" customWidth="1"/>
    <col min="5" max="5" width="0.85546875" customWidth="1"/>
    <col min="6" max="6" width="1.28515625" customWidth="1"/>
    <col min="7" max="7" width="12.140625" bestFit="1" customWidth="1"/>
    <col min="8" max="8" width="11.140625" bestFit="1" customWidth="1"/>
    <col min="9" max="9" width="11.85546875" customWidth="1"/>
    <col min="10" max="10" width="10.5703125" customWidth="1"/>
    <col min="11" max="11" width="9.140625" customWidth="1"/>
    <col min="12" max="12" width="12.140625" bestFit="1" customWidth="1"/>
    <col min="13" max="13" width="25.42578125" customWidth="1"/>
  </cols>
  <sheetData>
    <row r="1" spans="1:13" ht="18" x14ac:dyDescent="0.25">
      <c r="D1" s="42" t="s">
        <v>0</v>
      </c>
      <c r="E1" s="43"/>
      <c r="F1" s="43"/>
      <c r="G1" s="43"/>
      <c r="H1" s="43"/>
      <c r="I1" s="43"/>
      <c r="J1" s="43"/>
      <c r="K1" s="43"/>
      <c r="L1" s="43"/>
      <c r="M1" s="12" t="s">
        <v>1</v>
      </c>
    </row>
    <row r="2" spans="1:13" ht="15" x14ac:dyDescent="0.25">
      <c r="D2" s="44" t="s">
        <v>53</v>
      </c>
      <c r="E2" s="43"/>
      <c r="F2" s="43"/>
      <c r="G2" s="43"/>
      <c r="H2" s="43"/>
      <c r="I2" s="43"/>
      <c r="J2" s="43"/>
      <c r="K2" s="43"/>
      <c r="L2" s="43"/>
      <c r="M2" s="14" t="str">
        <f>PRESIDENCIA!N2</f>
        <v>31 DE ENERO DE 2025</v>
      </c>
    </row>
    <row r="3" spans="1:13" x14ac:dyDescent="0.2">
      <c r="D3" s="14" t="str">
        <f>PRESIDENCIA!E3</f>
        <v>SEGUNDA QUINCENA DE ENERO DE 2025</v>
      </c>
      <c r="E3" s="43"/>
      <c r="F3" s="43"/>
      <c r="G3" s="43"/>
      <c r="H3" s="43"/>
      <c r="I3" s="43"/>
      <c r="J3" s="43"/>
      <c r="K3" s="43"/>
      <c r="L3" s="43"/>
    </row>
    <row r="4" spans="1:13" x14ac:dyDescent="0.2">
      <c r="D4" s="32"/>
      <c r="E4" s="43"/>
      <c r="F4" s="43"/>
      <c r="G4" s="43"/>
      <c r="H4" s="43"/>
      <c r="I4" s="43"/>
      <c r="J4" s="43"/>
      <c r="K4" s="43"/>
      <c r="L4" s="43"/>
    </row>
    <row r="5" spans="1:13" ht="36.75" customHeight="1" x14ac:dyDescent="0.2">
      <c r="A5" s="15" t="s">
        <v>2</v>
      </c>
      <c r="B5" s="15"/>
      <c r="C5" s="15" t="s">
        <v>8</v>
      </c>
      <c r="D5" s="30" t="s">
        <v>3</v>
      </c>
      <c r="E5" s="30" t="s">
        <v>21</v>
      </c>
      <c r="F5" s="30"/>
      <c r="G5" s="16" t="s">
        <v>3</v>
      </c>
      <c r="H5" s="16" t="s">
        <v>21</v>
      </c>
      <c r="I5" s="31" t="s">
        <v>24</v>
      </c>
      <c r="J5" s="86" t="s">
        <v>456</v>
      </c>
      <c r="K5" s="72" t="s">
        <v>457</v>
      </c>
      <c r="L5" s="16" t="s">
        <v>4</v>
      </c>
      <c r="M5" s="15" t="s">
        <v>5</v>
      </c>
    </row>
    <row r="6" spans="1:13" ht="1.5" customHeight="1" x14ac:dyDescent="0.2">
      <c r="D6" s="25"/>
      <c r="E6" s="25"/>
      <c r="F6" s="25"/>
    </row>
    <row r="7" spans="1:13" x14ac:dyDescent="0.2">
      <c r="A7" s="8" t="s">
        <v>347</v>
      </c>
      <c r="B7" s="7"/>
      <c r="C7" s="40" t="s">
        <v>517</v>
      </c>
      <c r="D7" s="70">
        <v>20768.060000000001</v>
      </c>
      <c r="E7" s="25">
        <v>2768.06</v>
      </c>
      <c r="F7" s="74"/>
      <c r="G7" s="18">
        <f t="shared" ref="G7:I7" si="0">+D7/2</f>
        <v>10384.030000000001</v>
      </c>
      <c r="H7" s="18">
        <f t="shared" si="0"/>
        <v>1384.03</v>
      </c>
      <c r="I7" s="18">
        <f t="shared" si="0"/>
        <v>0</v>
      </c>
      <c r="J7" s="18"/>
      <c r="K7" s="18"/>
      <c r="L7" s="18">
        <f>G7-H7+I7-J7-K7</f>
        <v>9000</v>
      </c>
      <c r="M7" s="9"/>
    </row>
    <row r="8" spans="1:13" x14ac:dyDescent="0.2">
      <c r="A8" s="8" t="s">
        <v>348</v>
      </c>
      <c r="B8" s="7"/>
      <c r="C8" s="40" t="s">
        <v>349</v>
      </c>
      <c r="D8" s="87">
        <v>22644.49</v>
      </c>
      <c r="E8" s="25">
        <v>3168.87</v>
      </c>
      <c r="F8" s="74"/>
      <c r="G8" s="18">
        <f t="shared" ref="G8:G71" si="1">+D8/2</f>
        <v>11322.245000000001</v>
      </c>
      <c r="H8" s="18">
        <f t="shared" ref="H8:H71" si="2">+E8/2</f>
        <v>1584.4349999999999</v>
      </c>
      <c r="I8" s="18">
        <f t="shared" ref="I8:I71" si="3">+F8/2</f>
        <v>0</v>
      </c>
      <c r="J8" s="18"/>
      <c r="K8" s="18"/>
      <c r="L8" s="18">
        <f t="shared" ref="L8:L70" si="4">G8-H8+I8-J8-K8</f>
        <v>9737.8100000000013</v>
      </c>
      <c r="M8" s="9"/>
    </row>
    <row r="9" spans="1:13" ht="24.95" customHeight="1" x14ac:dyDescent="0.2">
      <c r="A9" t="s">
        <v>354</v>
      </c>
      <c r="C9" s="82" t="s">
        <v>350</v>
      </c>
      <c r="D9" s="70">
        <v>11296.6</v>
      </c>
      <c r="E9" s="25">
        <v>920.6</v>
      </c>
      <c r="F9" s="69"/>
      <c r="G9" s="18">
        <f t="shared" si="1"/>
        <v>5648.3</v>
      </c>
      <c r="H9" s="18">
        <f t="shared" si="2"/>
        <v>460.3</v>
      </c>
      <c r="I9" s="18">
        <f t="shared" si="3"/>
        <v>0</v>
      </c>
      <c r="J9" s="18"/>
      <c r="K9" s="18"/>
      <c r="L9" s="18">
        <f t="shared" si="4"/>
        <v>5188</v>
      </c>
      <c r="M9" s="9"/>
    </row>
    <row r="10" spans="1:13" ht="24.95" customHeight="1" x14ac:dyDescent="0.2">
      <c r="A10" s="8" t="s">
        <v>351</v>
      </c>
      <c r="B10" s="7"/>
      <c r="C10" s="7" t="s">
        <v>350</v>
      </c>
      <c r="D10" s="70">
        <v>12455.08</v>
      </c>
      <c r="E10" s="25">
        <v>1105.96</v>
      </c>
      <c r="F10" s="70"/>
      <c r="G10" s="18">
        <f t="shared" si="1"/>
        <v>6227.54</v>
      </c>
      <c r="H10" s="18">
        <f t="shared" si="2"/>
        <v>552.98</v>
      </c>
      <c r="I10" s="18">
        <f t="shared" si="3"/>
        <v>0</v>
      </c>
      <c r="J10" s="18"/>
      <c r="K10" s="18"/>
      <c r="L10" s="18">
        <f t="shared" si="4"/>
        <v>5674.5599999999995</v>
      </c>
      <c r="M10" s="9"/>
    </row>
    <row r="11" spans="1:13" ht="24.95" customHeight="1" x14ac:dyDescent="0.2">
      <c r="A11" s="8" t="s">
        <v>120</v>
      </c>
      <c r="B11" s="7"/>
      <c r="C11" s="7" t="s">
        <v>350</v>
      </c>
      <c r="D11" s="70">
        <v>11296.6</v>
      </c>
      <c r="E11" s="25">
        <v>920.6</v>
      </c>
      <c r="F11" s="69"/>
      <c r="G11" s="18">
        <f t="shared" si="1"/>
        <v>5648.3</v>
      </c>
      <c r="H11" s="18">
        <f t="shared" si="2"/>
        <v>460.3</v>
      </c>
      <c r="I11" s="18">
        <f t="shared" si="3"/>
        <v>0</v>
      </c>
      <c r="J11" s="18"/>
      <c r="K11" s="18"/>
      <c r="L11" s="18">
        <f t="shared" si="4"/>
        <v>5188</v>
      </c>
      <c r="M11" s="9"/>
    </row>
    <row r="12" spans="1:13" ht="24.75" customHeight="1" x14ac:dyDescent="0.25">
      <c r="A12" t="s">
        <v>236</v>
      </c>
      <c r="C12" s="79" t="s">
        <v>465</v>
      </c>
      <c r="D12" s="80">
        <v>8620.85</v>
      </c>
      <c r="E12" s="80">
        <v>145.85</v>
      </c>
      <c r="F12" s="80"/>
      <c r="G12" s="18">
        <f t="shared" si="1"/>
        <v>4310.4250000000002</v>
      </c>
      <c r="H12" s="18">
        <f t="shared" si="2"/>
        <v>72.924999999999997</v>
      </c>
      <c r="I12" s="18">
        <f t="shared" si="3"/>
        <v>0</v>
      </c>
      <c r="J12" s="5"/>
      <c r="K12" s="5"/>
      <c r="L12" s="5">
        <f>+G12-H12+I12</f>
        <v>4237.5</v>
      </c>
      <c r="M12" s="9"/>
    </row>
    <row r="13" spans="1:13" ht="24.95" customHeight="1" x14ac:dyDescent="0.2">
      <c r="A13" s="37" t="s">
        <v>139</v>
      </c>
      <c r="C13" s="82" t="s">
        <v>350</v>
      </c>
      <c r="D13" s="70">
        <v>11296.6</v>
      </c>
      <c r="E13" s="25">
        <v>920.6</v>
      </c>
      <c r="F13" s="69"/>
      <c r="G13" s="18">
        <f t="shared" si="1"/>
        <v>5648.3</v>
      </c>
      <c r="H13" s="18">
        <f t="shared" si="2"/>
        <v>460.3</v>
      </c>
      <c r="I13" s="18">
        <f t="shared" si="3"/>
        <v>0</v>
      </c>
      <c r="J13" s="18"/>
      <c r="K13" s="18"/>
      <c r="L13" s="18">
        <f t="shared" si="4"/>
        <v>5188</v>
      </c>
      <c r="M13" s="9"/>
    </row>
    <row r="14" spans="1:13" ht="24.95" customHeight="1" x14ac:dyDescent="0.2">
      <c r="A14" t="s">
        <v>113</v>
      </c>
      <c r="C14" s="79" t="s">
        <v>465</v>
      </c>
      <c r="D14" s="70">
        <v>6395.85</v>
      </c>
      <c r="E14" s="25"/>
      <c r="F14" s="25">
        <v>96.23</v>
      </c>
      <c r="G14" s="18">
        <f t="shared" si="1"/>
        <v>3197.9250000000002</v>
      </c>
      <c r="H14" s="18">
        <f t="shared" si="2"/>
        <v>0</v>
      </c>
      <c r="I14" s="18">
        <f t="shared" si="3"/>
        <v>48.115000000000002</v>
      </c>
      <c r="J14" s="5"/>
      <c r="K14" s="5"/>
      <c r="L14" s="5">
        <f>G14-H14+I14-J14-K14</f>
        <v>3246.04</v>
      </c>
      <c r="M14" s="9"/>
    </row>
    <row r="15" spans="1:13" ht="24.95" customHeight="1" x14ac:dyDescent="0.2">
      <c r="A15" s="37" t="s">
        <v>485</v>
      </c>
      <c r="C15" s="82" t="s">
        <v>350</v>
      </c>
      <c r="D15" s="70">
        <v>11296.6</v>
      </c>
      <c r="E15" s="25">
        <v>920.6</v>
      </c>
      <c r="F15" s="69"/>
      <c r="G15" s="18">
        <f t="shared" si="1"/>
        <v>5648.3</v>
      </c>
      <c r="H15" s="18">
        <f t="shared" si="2"/>
        <v>460.3</v>
      </c>
      <c r="I15" s="18">
        <f t="shared" si="3"/>
        <v>0</v>
      </c>
      <c r="J15" s="18"/>
      <c r="K15" s="18"/>
      <c r="L15" s="18">
        <f t="shared" ref="L15" si="5">G15-H15+I15-J15-K15</f>
        <v>5188</v>
      </c>
      <c r="M15" s="9"/>
    </row>
    <row r="16" spans="1:13" ht="24.95" customHeight="1" x14ac:dyDescent="0.2">
      <c r="A16" s="2" t="s">
        <v>374</v>
      </c>
      <c r="B16" s="2"/>
      <c r="C16" s="24" t="s">
        <v>25</v>
      </c>
      <c r="D16" s="70">
        <v>11296.6</v>
      </c>
      <c r="E16" s="25">
        <v>920.6</v>
      </c>
      <c r="F16" s="69"/>
      <c r="G16" s="18">
        <f t="shared" si="1"/>
        <v>5648.3</v>
      </c>
      <c r="H16" s="18">
        <f t="shared" si="2"/>
        <v>460.3</v>
      </c>
      <c r="I16" s="18">
        <f t="shared" si="3"/>
        <v>0</v>
      </c>
      <c r="J16" s="18"/>
      <c r="K16" s="18"/>
      <c r="L16" s="18">
        <f t="shared" si="4"/>
        <v>5188</v>
      </c>
      <c r="M16" s="9"/>
    </row>
    <row r="17" spans="1:15" ht="24.95" customHeight="1" x14ac:dyDescent="0.2">
      <c r="A17" s="2" t="s">
        <v>130</v>
      </c>
      <c r="B17" s="2"/>
      <c r="C17" s="2" t="s">
        <v>363</v>
      </c>
      <c r="D17" s="70">
        <v>8638.69</v>
      </c>
      <c r="E17" s="25">
        <v>147.79</v>
      </c>
      <c r="F17" s="69"/>
      <c r="G17" s="18">
        <f t="shared" si="1"/>
        <v>4319.3450000000003</v>
      </c>
      <c r="H17" s="18">
        <f t="shared" si="2"/>
        <v>73.894999999999996</v>
      </c>
      <c r="I17" s="18">
        <f t="shared" si="3"/>
        <v>0</v>
      </c>
      <c r="J17" s="18"/>
      <c r="K17" s="18"/>
      <c r="L17" s="18">
        <f t="shared" si="4"/>
        <v>4245.45</v>
      </c>
      <c r="M17" s="9"/>
    </row>
    <row r="18" spans="1:15" ht="24.95" customHeight="1" x14ac:dyDescent="0.2">
      <c r="A18" s="2" t="s">
        <v>482</v>
      </c>
      <c r="B18" s="2"/>
      <c r="C18" s="2" t="s">
        <v>483</v>
      </c>
      <c r="D18" s="23">
        <v>6059.77</v>
      </c>
      <c r="E18" s="25"/>
      <c r="F18" s="23">
        <v>120.6</v>
      </c>
      <c r="G18" s="18">
        <f t="shared" si="1"/>
        <v>3029.8850000000002</v>
      </c>
      <c r="H18" s="18">
        <f t="shared" si="2"/>
        <v>0</v>
      </c>
      <c r="I18" s="18">
        <f t="shared" si="3"/>
        <v>60.3</v>
      </c>
      <c r="J18" s="5"/>
      <c r="K18" s="5"/>
      <c r="L18" s="5">
        <f t="shared" ref="L18" si="6">+G18-H18+I18-J18-K18</f>
        <v>3090.1850000000004</v>
      </c>
      <c r="M18" s="9"/>
    </row>
    <row r="19" spans="1:15" ht="24.95" customHeight="1" x14ac:dyDescent="0.2">
      <c r="A19" s="2" t="s">
        <v>442</v>
      </c>
      <c r="B19" s="2"/>
      <c r="C19" s="2" t="s">
        <v>363</v>
      </c>
      <c r="D19" s="70">
        <v>8638.69</v>
      </c>
      <c r="E19" s="25">
        <v>147.79</v>
      </c>
      <c r="F19" s="70"/>
      <c r="G19" s="18">
        <f t="shared" si="1"/>
        <v>4319.3450000000003</v>
      </c>
      <c r="H19" s="18">
        <f t="shared" si="2"/>
        <v>73.894999999999996</v>
      </c>
      <c r="I19" s="18">
        <f t="shared" si="3"/>
        <v>0</v>
      </c>
      <c r="J19" s="18"/>
      <c r="K19" s="18"/>
      <c r="L19" s="18">
        <f t="shared" si="4"/>
        <v>4245.45</v>
      </c>
      <c r="M19" s="9"/>
    </row>
    <row r="20" spans="1:15" ht="24.95" customHeight="1" x14ac:dyDescent="0.2">
      <c r="A20" s="8" t="s">
        <v>356</v>
      </c>
      <c r="B20" s="7"/>
      <c r="C20" s="82" t="s">
        <v>350</v>
      </c>
      <c r="D20" s="70">
        <v>12455.08</v>
      </c>
      <c r="E20" s="25">
        <v>1105.96</v>
      </c>
      <c r="F20" s="69"/>
      <c r="G20" s="18">
        <f t="shared" si="1"/>
        <v>6227.54</v>
      </c>
      <c r="H20" s="18">
        <f t="shared" si="2"/>
        <v>552.98</v>
      </c>
      <c r="I20" s="18">
        <f t="shared" si="3"/>
        <v>0</v>
      </c>
      <c r="J20" s="18"/>
      <c r="K20" s="18"/>
      <c r="L20" s="18">
        <f t="shared" si="4"/>
        <v>5674.5599999999995</v>
      </c>
      <c r="M20" s="9"/>
    </row>
    <row r="21" spans="1:15" ht="24.95" customHeight="1" x14ac:dyDescent="0.2">
      <c r="A21" t="s">
        <v>290</v>
      </c>
      <c r="C21" s="79" t="s">
        <v>466</v>
      </c>
      <c r="D21" s="70">
        <v>8620.85</v>
      </c>
      <c r="E21" s="25">
        <v>145.85</v>
      </c>
      <c r="F21" s="25"/>
      <c r="G21" s="18">
        <f t="shared" si="1"/>
        <v>4310.4250000000002</v>
      </c>
      <c r="H21" s="18">
        <f t="shared" si="2"/>
        <v>72.924999999999997</v>
      </c>
      <c r="I21" s="18">
        <f t="shared" si="3"/>
        <v>0</v>
      </c>
      <c r="J21" s="46"/>
      <c r="K21" s="46"/>
      <c r="L21" s="46">
        <f t="shared" si="4"/>
        <v>4237.5</v>
      </c>
      <c r="M21" s="9"/>
    </row>
    <row r="22" spans="1:15" ht="24.95" customHeight="1" x14ac:dyDescent="0.25">
      <c r="A22" s="1" t="s">
        <v>102</v>
      </c>
      <c r="B22" s="4"/>
      <c r="C22" s="61" t="s">
        <v>464</v>
      </c>
      <c r="D22" s="80">
        <v>11858.51</v>
      </c>
      <c r="E22" s="80">
        <v>1010.51</v>
      </c>
      <c r="F22" s="25"/>
      <c r="G22" s="18">
        <f t="shared" si="1"/>
        <v>5929.2550000000001</v>
      </c>
      <c r="H22" s="18">
        <f t="shared" si="2"/>
        <v>505.255</v>
      </c>
      <c r="I22" s="18">
        <f t="shared" si="3"/>
        <v>0</v>
      </c>
      <c r="J22" s="5"/>
      <c r="K22" s="5"/>
      <c r="L22" s="5">
        <f t="shared" si="4"/>
        <v>5424</v>
      </c>
      <c r="M22" s="9"/>
    </row>
    <row r="23" spans="1:15" ht="24.95" customHeight="1" x14ac:dyDescent="0.2">
      <c r="A23" s="8" t="s">
        <v>375</v>
      </c>
      <c r="B23" s="7"/>
      <c r="C23" s="7" t="s">
        <v>25</v>
      </c>
      <c r="D23" s="70">
        <v>11296.6</v>
      </c>
      <c r="E23" s="25">
        <v>920.6</v>
      </c>
      <c r="F23" s="70"/>
      <c r="G23" s="18">
        <f t="shared" si="1"/>
        <v>5648.3</v>
      </c>
      <c r="H23" s="18">
        <f t="shared" si="2"/>
        <v>460.3</v>
      </c>
      <c r="I23" s="18">
        <f t="shared" si="3"/>
        <v>0</v>
      </c>
      <c r="J23" s="18"/>
      <c r="K23" s="18"/>
      <c r="L23" s="18">
        <f t="shared" si="4"/>
        <v>5188</v>
      </c>
      <c r="M23" s="9"/>
    </row>
    <row r="24" spans="1:15" ht="24.95" customHeight="1" x14ac:dyDescent="0.2">
      <c r="A24" s="8" t="s">
        <v>118</v>
      </c>
      <c r="C24" s="82" t="s">
        <v>350</v>
      </c>
      <c r="D24" s="70">
        <v>11296.6</v>
      </c>
      <c r="E24" s="25">
        <v>920.6</v>
      </c>
      <c r="F24" s="69"/>
      <c r="G24" s="18">
        <f t="shared" si="1"/>
        <v>5648.3</v>
      </c>
      <c r="H24" s="18">
        <f t="shared" si="2"/>
        <v>460.3</v>
      </c>
      <c r="I24" s="18">
        <f t="shared" si="3"/>
        <v>0</v>
      </c>
      <c r="J24" s="18"/>
      <c r="K24" s="18"/>
      <c r="L24" s="18">
        <f t="shared" si="4"/>
        <v>5188</v>
      </c>
      <c r="M24" s="9"/>
    </row>
    <row r="25" spans="1:15" ht="24.95" customHeight="1" x14ac:dyDescent="0.2">
      <c r="A25" s="2" t="s">
        <v>371</v>
      </c>
      <c r="B25" s="2"/>
      <c r="C25" s="2" t="s">
        <v>25</v>
      </c>
      <c r="D25" s="70">
        <v>11296.6</v>
      </c>
      <c r="E25" s="25">
        <v>920.6</v>
      </c>
      <c r="F25" s="70"/>
      <c r="G25" s="18">
        <f t="shared" si="1"/>
        <v>5648.3</v>
      </c>
      <c r="H25" s="18">
        <f t="shared" si="2"/>
        <v>460.3</v>
      </c>
      <c r="I25" s="18">
        <f t="shared" si="3"/>
        <v>0</v>
      </c>
      <c r="J25" s="18"/>
      <c r="K25" s="18"/>
      <c r="L25" s="18">
        <f t="shared" si="4"/>
        <v>5188</v>
      </c>
      <c r="M25" s="9"/>
      <c r="N25" s="83"/>
      <c r="O25" s="83"/>
    </row>
    <row r="26" spans="1:15" ht="24.95" customHeight="1" x14ac:dyDescent="0.2">
      <c r="A26" s="8" t="s">
        <v>117</v>
      </c>
      <c r="B26" s="7"/>
      <c r="C26" s="82" t="s">
        <v>185</v>
      </c>
      <c r="D26" s="69">
        <v>7512.35</v>
      </c>
      <c r="E26" s="25">
        <v>25.25</v>
      </c>
      <c r="F26" s="69"/>
      <c r="G26" s="18">
        <f t="shared" si="1"/>
        <v>3756.1750000000002</v>
      </c>
      <c r="H26" s="18">
        <f t="shared" si="2"/>
        <v>12.625</v>
      </c>
      <c r="I26" s="18">
        <f t="shared" si="3"/>
        <v>0</v>
      </c>
      <c r="J26" s="18"/>
      <c r="K26" s="18"/>
      <c r="L26" s="18">
        <f t="shared" si="4"/>
        <v>3743.55</v>
      </c>
      <c r="M26" s="9"/>
    </row>
    <row r="27" spans="1:15" ht="24.95" customHeight="1" x14ac:dyDescent="0.2">
      <c r="A27" t="s">
        <v>96</v>
      </c>
      <c r="C27" s="82" t="s">
        <v>25</v>
      </c>
      <c r="D27" s="70">
        <v>11296.6</v>
      </c>
      <c r="E27" s="25">
        <v>920.6</v>
      </c>
      <c r="F27" s="69"/>
      <c r="G27" s="18">
        <f t="shared" si="1"/>
        <v>5648.3</v>
      </c>
      <c r="H27" s="18">
        <f t="shared" si="2"/>
        <v>460.3</v>
      </c>
      <c r="I27" s="18">
        <f t="shared" si="3"/>
        <v>0</v>
      </c>
      <c r="J27" s="18"/>
      <c r="K27" s="18"/>
      <c r="L27" s="18">
        <f t="shared" si="4"/>
        <v>5188</v>
      </c>
      <c r="M27" s="9"/>
    </row>
    <row r="28" spans="1:15" ht="24.95" customHeight="1" x14ac:dyDescent="0.2">
      <c r="A28" t="s">
        <v>334</v>
      </c>
      <c r="C28" s="79" t="s">
        <v>466</v>
      </c>
      <c r="D28" s="23">
        <v>6059.77</v>
      </c>
      <c r="E28" s="25"/>
      <c r="F28" s="23">
        <v>120.6</v>
      </c>
      <c r="G28" s="18">
        <f t="shared" si="1"/>
        <v>3029.8850000000002</v>
      </c>
      <c r="H28" s="18">
        <f t="shared" si="2"/>
        <v>0</v>
      </c>
      <c r="I28" s="18">
        <f t="shared" si="3"/>
        <v>60.3</v>
      </c>
      <c r="J28" s="5"/>
      <c r="K28" s="5"/>
      <c r="L28" s="5">
        <f t="shared" ref="L28" si="7">+G28-H28+I28-J28-K28</f>
        <v>3090.1850000000004</v>
      </c>
      <c r="M28" s="9"/>
    </row>
    <row r="29" spans="1:15" ht="24.95" customHeight="1" x14ac:dyDescent="0.2">
      <c r="A29" t="s">
        <v>357</v>
      </c>
      <c r="C29" s="82" t="s">
        <v>350</v>
      </c>
      <c r="D29" s="70">
        <v>11296.6</v>
      </c>
      <c r="E29" s="25">
        <v>920.6</v>
      </c>
      <c r="F29" s="69"/>
      <c r="G29" s="18">
        <f t="shared" si="1"/>
        <v>5648.3</v>
      </c>
      <c r="H29" s="18">
        <f t="shared" si="2"/>
        <v>460.3</v>
      </c>
      <c r="I29" s="18">
        <f t="shared" si="3"/>
        <v>0</v>
      </c>
      <c r="J29" s="18"/>
      <c r="K29" s="18"/>
      <c r="L29" s="18">
        <f t="shared" si="4"/>
        <v>5188</v>
      </c>
      <c r="M29" s="9"/>
    </row>
    <row r="30" spans="1:15" ht="24.95" customHeight="1" x14ac:dyDescent="0.2">
      <c r="A30" s="37" t="s">
        <v>372</v>
      </c>
      <c r="B30" s="57"/>
      <c r="C30" s="24" t="s">
        <v>25</v>
      </c>
      <c r="D30" s="69">
        <v>11275.62</v>
      </c>
      <c r="E30" s="25">
        <v>917.25</v>
      </c>
      <c r="F30" s="69"/>
      <c r="G30" s="18">
        <f t="shared" si="1"/>
        <v>5637.81</v>
      </c>
      <c r="H30" s="18">
        <f t="shared" si="2"/>
        <v>458.625</v>
      </c>
      <c r="I30" s="18">
        <f t="shared" si="3"/>
        <v>0</v>
      </c>
      <c r="J30" s="18"/>
      <c r="K30" s="18"/>
      <c r="L30" s="18">
        <f t="shared" si="4"/>
        <v>5179.1850000000004</v>
      </c>
      <c r="M30" s="9"/>
    </row>
    <row r="31" spans="1:15" ht="24.95" customHeight="1" x14ac:dyDescent="0.2">
      <c r="A31" t="s">
        <v>322</v>
      </c>
      <c r="C31" s="79" t="s">
        <v>466</v>
      </c>
      <c r="D31" s="70">
        <v>8620.85</v>
      </c>
      <c r="E31" s="25">
        <v>145.85</v>
      </c>
      <c r="F31" s="23"/>
      <c r="G31" s="18">
        <f t="shared" si="1"/>
        <v>4310.4250000000002</v>
      </c>
      <c r="H31" s="18">
        <f t="shared" si="2"/>
        <v>72.924999999999997</v>
      </c>
      <c r="I31" s="18">
        <f t="shared" si="3"/>
        <v>0</v>
      </c>
      <c r="J31" s="5"/>
      <c r="K31" s="5"/>
      <c r="L31" s="5">
        <f t="shared" ref="L31:L33" si="8">+G31-H31+I31-J31-K31</f>
        <v>4237.5</v>
      </c>
      <c r="M31" s="9"/>
    </row>
    <row r="32" spans="1:15" ht="24.95" customHeight="1" x14ac:dyDescent="0.2">
      <c r="A32" t="s">
        <v>321</v>
      </c>
      <c r="C32" s="79" t="s">
        <v>466</v>
      </c>
      <c r="D32" s="70">
        <v>8620.85</v>
      </c>
      <c r="E32" s="25">
        <v>145.85</v>
      </c>
      <c r="F32" s="23"/>
      <c r="G32" s="18">
        <f t="shared" si="1"/>
        <v>4310.4250000000002</v>
      </c>
      <c r="H32" s="18">
        <f t="shared" si="2"/>
        <v>72.924999999999997</v>
      </c>
      <c r="I32" s="18">
        <f t="shared" si="3"/>
        <v>0</v>
      </c>
      <c r="J32" s="5"/>
      <c r="K32" s="5"/>
      <c r="L32" s="5">
        <f t="shared" si="8"/>
        <v>4237.5</v>
      </c>
      <c r="M32" s="9"/>
    </row>
    <row r="33" spans="1:13" ht="24.95" customHeight="1" x14ac:dyDescent="0.2">
      <c r="A33" s="37" t="s">
        <v>474</v>
      </c>
      <c r="C33" s="64" t="s">
        <v>363</v>
      </c>
      <c r="D33" s="70">
        <v>8032.45</v>
      </c>
      <c r="E33" s="25">
        <v>81.83</v>
      </c>
      <c r="F33" s="23"/>
      <c r="G33" s="18">
        <f t="shared" si="1"/>
        <v>4016.2249999999999</v>
      </c>
      <c r="H33" s="18">
        <f t="shared" si="2"/>
        <v>40.914999999999999</v>
      </c>
      <c r="I33" s="18">
        <f t="shared" si="3"/>
        <v>0</v>
      </c>
      <c r="J33" s="5"/>
      <c r="K33" s="5"/>
      <c r="L33" s="5">
        <f t="shared" si="8"/>
        <v>3975.31</v>
      </c>
      <c r="M33" s="9"/>
    </row>
    <row r="34" spans="1:13" ht="24.95" customHeight="1" x14ac:dyDescent="0.2">
      <c r="A34" t="s">
        <v>360</v>
      </c>
      <c r="C34" s="82" t="s">
        <v>187</v>
      </c>
      <c r="D34" s="70">
        <v>13236.82</v>
      </c>
      <c r="E34" s="25">
        <v>1236.82</v>
      </c>
      <c r="F34" s="70"/>
      <c r="G34" s="18">
        <f t="shared" si="1"/>
        <v>6618.41</v>
      </c>
      <c r="H34" s="18">
        <f t="shared" si="2"/>
        <v>618.41</v>
      </c>
      <c r="I34" s="18">
        <f t="shared" si="3"/>
        <v>0</v>
      </c>
      <c r="J34" s="18"/>
      <c r="K34" s="18"/>
      <c r="L34" s="18">
        <f t="shared" si="4"/>
        <v>6000</v>
      </c>
      <c r="M34" s="9"/>
    </row>
    <row r="35" spans="1:13" ht="24.95" customHeight="1" x14ac:dyDescent="0.2">
      <c r="A35" t="s">
        <v>518</v>
      </c>
      <c r="C35" s="82" t="s">
        <v>350</v>
      </c>
      <c r="D35" s="70">
        <v>11296.6</v>
      </c>
      <c r="E35" s="25">
        <v>920.6</v>
      </c>
      <c r="F35" s="69"/>
      <c r="G35" s="18">
        <f t="shared" ref="G35" si="9">+D35/2</f>
        <v>5648.3</v>
      </c>
      <c r="H35" s="18">
        <f t="shared" ref="H35" si="10">+E35/2</f>
        <v>460.3</v>
      </c>
      <c r="I35" s="18">
        <f t="shared" ref="I35" si="11">+F35/2</f>
        <v>0</v>
      </c>
      <c r="J35" s="18"/>
      <c r="K35" s="18"/>
      <c r="L35" s="18">
        <f t="shared" ref="L35" si="12">G35-H35+I35-J35-K35</f>
        <v>5188</v>
      </c>
      <c r="M35" s="9"/>
    </row>
    <row r="36" spans="1:13" ht="24.95" customHeight="1" x14ac:dyDescent="0.2">
      <c r="A36" t="s">
        <v>128</v>
      </c>
      <c r="C36" s="82" t="s">
        <v>350</v>
      </c>
      <c r="D36" s="70">
        <v>11296.6</v>
      </c>
      <c r="E36" s="25">
        <v>920.6</v>
      </c>
      <c r="F36" s="69"/>
      <c r="G36" s="18">
        <f t="shared" si="1"/>
        <v>5648.3</v>
      </c>
      <c r="H36" s="18">
        <f t="shared" si="2"/>
        <v>460.3</v>
      </c>
      <c r="I36" s="18">
        <f t="shared" si="3"/>
        <v>0</v>
      </c>
      <c r="J36" s="18"/>
      <c r="K36" s="18"/>
      <c r="L36" s="18">
        <f t="shared" si="4"/>
        <v>5188</v>
      </c>
      <c r="M36" s="9"/>
    </row>
    <row r="37" spans="1:13" ht="24.95" customHeight="1" x14ac:dyDescent="0.2">
      <c r="A37" s="2" t="s">
        <v>137</v>
      </c>
      <c r="B37" s="2"/>
      <c r="C37" s="7" t="s">
        <v>350</v>
      </c>
      <c r="D37" s="70">
        <v>11296.6</v>
      </c>
      <c r="E37" s="25">
        <v>920.6</v>
      </c>
      <c r="F37" s="70"/>
      <c r="G37" s="18">
        <f t="shared" si="1"/>
        <v>5648.3</v>
      </c>
      <c r="H37" s="18">
        <f t="shared" si="2"/>
        <v>460.3</v>
      </c>
      <c r="I37" s="18">
        <f t="shared" si="3"/>
        <v>0</v>
      </c>
      <c r="J37" s="18"/>
      <c r="K37" s="18"/>
      <c r="L37" s="18">
        <f t="shared" si="4"/>
        <v>5188</v>
      </c>
      <c r="M37" s="9"/>
    </row>
    <row r="38" spans="1:13" ht="24.95" customHeight="1" x14ac:dyDescent="0.2">
      <c r="A38" s="58" t="s">
        <v>135</v>
      </c>
      <c r="B38" s="58"/>
      <c r="C38" s="58" t="s">
        <v>350</v>
      </c>
      <c r="D38" s="70">
        <v>11296.6</v>
      </c>
      <c r="E38" s="25">
        <v>920.6</v>
      </c>
      <c r="F38" s="69"/>
      <c r="G38" s="18">
        <f t="shared" si="1"/>
        <v>5648.3</v>
      </c>
      <c r="H38" s="18">
        <f t="shared" si="2"/>
        <v>460.3</v>
      </c>
      <c r="I38" s="18">
        <f t="shared" si="3"/>
        <v>0</v>
      </c>
      <c r="J38" s="18"/>
      <c r="K38" s="18"/>
      <c r="L38" s="18">
        <f t="shared" si="4"/>
        <v>5188</v>
      </c>
      <c r="M38" s="9"/>
    </row>
    <row r="39" spans="1:13" ht="24.95" customHeight="1" x14ac:dyDescent="0.2">
      <c r="A39" s="58" t="s">
        <v>468</v>
      </c>
      <c r="B39" s="58"/>
      <c r="C39" s="58" t="s">
        <v>363</v>
      </c>
      <c r="D39" s="70">
        <v>8638.69</v>
      </c>
      <c r="E39" s="25">
        <v>147.79</v>
      </c>
      <c r="F39" s="70"/>
      <c r="G39" s="18">
        <f t="shared" si="1"/>
        <v>4319.3450000000003</v>
      </c>
      <c r="H39" s="18">
        <f t="shared" si="2"/>
        <v>73.894999999999996</v>
      </c>
      <c r="I39" s="18">
        <f t="shared" si="3"/>
        <v>0</v>
      </c>
      <c r="J39" s="18"/>
      <c r="K39" s="18"/>
      <c r="L39" s="18">
        <f t="shared" ref="L39" si="13">G39-H39+I39-J39-K39</f>
        <v>4245.45</v>
      </c>
      <c r="M39" s="9"/>
    </row>
    <row r="40" spans="1:13" ht="24.95" customHeight="1" x14ac:dyDescent="0.2">
      <c r="A40" t="s">
        <v>131</v>
      </c>
      <c r="C40" s="82" t="s">
        <v>350</v>
      </c>
      <c r="D40" s="70">
        <v>11296.6</v>
      </c>
      <c r="E40" s="25">
        <v>920.6</v>
      </c>
      <c r="F40" s="69"/>
      <c r="G40" s="18">
        <f t="shared" si="1"/>
        <v>5648.3</v>
      </c>
      <c r="H40" s="18">
        <f t="shared" si="2"/>
        <v>460.3</v>
      </c>
      <c r="I40" s="18">
        <f t="shared" si="3"/>
        <v>0</v>
      </c>
      <c r="J40" s="18"/>
      <c r="K40" s="18"/>
      <c r="L40" s="18">
        <f t="shared" si="4"/>
        <v>5188</v>
      </c>
      <c r="M40" s="9"/>
    </row>
    <row r="41" spans="1:13" ht="24.95" customHeight="1" x14ac:dyDescent="0.2">
      <c r="A41" s="2" t="s">
        <v>373</v>
      </c>
      <c r="B41" s="2"/>
      <c r="C41" s="24" t="s">
        <v>25</v>
      </c>
      <c r="D41" s="70">
        <v>11296.6</v>
      </c>
      <c r="E41" s="25">
        <v>920.6</v>
      </c>
      <c r="F41" s="70"/>
      <c r="G41" s="18">
        <f t="shared" si="1"/>
        <v>5648.3</v>
      </c>
      <c r="H41" s="18">
        <f t="shared" si="2"/>
        <v>460.3</v>
      </c>
      <c r="I41" s="18">
        <f t="shared" si="3"/>
        <v>0</v>
      </c>
      <c r="J41" s="18"/>
      <c r="K41" s="18"/>
      <c r="L41" s="18">
        <f t="shared" si="4"/>
        <v>5188</v>
      </c>
      <c r="M41" s="9"/>
    </row>
    <row r="42" spans="1:13" ht="24.95" customHeight="1" x14ac:dyDescent="0.2">
      <c r="A42" s="8" t="s">
        <v>352</v>
      </c>
      <c r="B42" s="7"/>
      <c r="C42" s="82" t="s">
        <v>185</v>
      </c>
      <c r="D42" s="70">
        <v>11296.6</v>
      </c>
      <c r="E42" s="25">
        <v>920.6</v>
      </c>
      <c r="F42" s="70"/>
      <c r="G42" s="18">
        <f t="shared" si="1"/>
        <v>5648.3</v>
      </c>
      <c r="H42" s="18">
        <f t="shared" si="2"/>
        <v>460.3</v>
      </c>
      <c r="I42" s="18">
        <f t="shared" si="3"/>
        <v>0</v>
      </c>
      <c r="J42" s="18"/>
      <c r="K42" s="18"/>
      <c r="L42" s="18">
        <f t="shared" si="4"/>
        <v>5188</v>
      </c>
      <c r="M42" s="9"/>
    </row>
    <row r="43" spans="1:13" ht="24.95" customHeight="1" x14ac:dyDescent="0.2">
      <c r="A43" t="s">
        <v>188</v>
      </c>
      <c r="C43" s="61" t="s">
        <v>464</v>
      </c>
      <c r="D43" s="70">
        <v>12039.46</v>
      </c>
      <c r="E43" s="25">
        <v>1039.46</v>
      </c>
      <c r="F43" s="25"/>
      <c r="G43" s="18">
        <f t="shared" si="1"/>
        <v>6019.73</v>
      </c>
      <c r="H43" s="18">
        <f t="shared" si="2"/>
        <v>519.73</v>
      </c>
      <c r="I43" s="18">
        <f t="shared" si="3"/>
        <v>0</v>
      </c>
      <c r="J43" s="5"/>
      <c r="K43" s="5"/>
      <c r="L43" s="5">
        <f>G43-H43+I43-J43-K43</f>
        <v>5500</v>
      </c>
      <c r="M43" s="9"/>
    </row>
    <row r="44" spans="1:13" ht="24.95" customHeight="1" x14ac:dyDescent="0.2">
      <c r="A44" t="s">
        <v>297</v>
      </c>
      <c r="C44" s="79" t="s">
        <v>466</v>
      </c>
      <c r="D44" s="70">
        <v>8620.85</v>
      </c>
      <c r="E44" s="25">
        <v>145.85</v>
      </c>
      <c r="F44" s="25"/>
      <c r="G44" s="18">
        <f t="shared" si="1"/>
        <v>4310.4250000000002</v>
      </c>
      <c r="H44" s="18">
        <f t="shared" si="2"/>
        <v>72.924999999999997</v>
      </c>
      <c r="I44" s="18">
        <f t="shared" si="3"/>
        <v>0</v>
      </c>
      <c r="J44" s="46"/>
      <c r="K44" s="46"/>
      <c r="L44" s="46">
        <f t="shared" ref="L44" si="14">G44-H44+I44-J44-K44</f>
        <v>4237.5</v>
      </c>
      <c r="M44" s="9"/>
    </row>
    <row r="45" spans="1:13" ht="24.95" customHeight="1" x14ac:dyDescent="0.2">
      <c r="A45" s="37" t="s">
        <v>414</v>
      </c>
      <c r="C45" s="82" t="s">
        <v>350</v>
      </c>
      <c r="D45" s="70">
        <v>11296.6</v>
      </c>
      <c r="E45" s="25">
        <v>920.6</v>
      </c>
      <c r="F45" s="69"/>
      <c r="G45" s="18">
        <f t="shared" si="1"/>
        <v>5648.3</v>
      </c>
      <c r="H45" s="18">
        <f t="shared" si="2"/>
        <v>460.3</v>
      </c>
      <c r="I45" s="18">
        <f t="shared" si="3"/>
        <v>0</v>
      </c>
      <c r="J45" s="18"/>
      <c r="K45" s="18"/>
      <c r="L45" s="18">
        <f t="shared" si="4"/>
        <v>5188</v>
      </c>
      <c r="M45" s="9"/>
    </row>
    <row r="46" spans="1:13" ht="24.95" customHeight="1" x14ac:dyDescent="0.2">
      <c r="A46" s="8" t="s">
        <v>358</v>
      </c>
      <c r="B46" s="7"/>
      <c r="C46" s="7" t="s">
        <v>350</v>
      </c>
      <c r="D46" s="70">
        <v>11296.6</v>
      </c>
      <c r="E46" s="25">
        <v>920.6</v>
      </c>
      <c r="F46" s="69"/>
      <c r="G46" s="18">
        <f t="shared" si="1"/>
        <v>5648.3</v>
      </c>
      <c r="H46" s="18">
        <f t="shared" si="2"/>
        <v>460.3</v>
      </c>
      <c r="I46" s="18">
        <f t="shared" si="3"/>
        <v>0</v>
      </c>
      <c r="J46" s="18"/>
      <c r="K46" s="18"/>
      <c r="L46" s="18">
        <f t="shared" si="4"/>
        <v>5188</v>
      </c>
      <c r="M46" s="9"/>
    </row>
    <row r="47" spans="1:13" ht="24.95" customHeight="1" x14ac:dyDescent="0.2">
      <c r="A47" t="s">
        <v>412</v>
      </c>
      <c r="C47" s="79" t="s">
        <v>466</v>
      </c>
      <c r="D47" s="70">
        <v>10865.02</v>
      </c>
      <c r="E47" s="25">
        <v>865.02</v>
      </c>
      <c r="F47" s="25"/>
      <c r="G47" s="18">
        <f t="shared" si="1"/>
        <v>5432.51</v>
      </c>
      <c r="H47" s="18">
        <f t="shared" si="2"/>
        <v>432.51</v>
      </c>
      <c r="I47" s="18">
        <f t="shared" si="3"/>
        <v>0</v>
      </c>
      <c r="J47" s="46"/>
      <c r="K47" s="46"/>
      <c r="L47" s="46">
        <f t="shared" si="4"/>
        <v>5000</v>
      </c>
      <c r="M47" s="9"/>
    </row>
    <row r="48" spans="1:13" ht="24.95" customHeight="1" x14ac:dyDescent="0.2">
      <c r="A48" t="s">
        <v>287</v>
      </c>
      <c r="C48" s="79" t="s">
        <v>466</v>
      </c>
      <c r="D48" s="70">
        <v>8620.85</v>
      </c>
      <c r="E48" s="25">
        <v>145.85</v>
      </c>
      <c r="F48" s="25"/>
      <c r="G48" s="18">
        <f t="shared" si="1"/>
        <v>4310.4250000000002</v>
      </c>
      <c r="H48" s="18">
        <f t="shared" si="2"/>
        <v>72.924999999999997</v>
      </c>
      <c r="I48" s="18">
        <f t="shared" si="3"/>
        <v>0</v>
      </c>
      <c r="J48" s="46"/>
      <c r="K48" s="46"/>
      <c r="L48" s="46">
        <f t="shared" si="4"/>
        <v>4237.5</v>
      </c>
      <c r="M48" s="9"/>
    </row>
    <row r="49" spans="1:14" ht="24.95" customHeight="1" x14ac:dyDescent="0.2">
      <c r="A49" s="84" t="s">
        <v>127</v>
      </c>
      <c r="C49" s="82" t="s">
        <v>350</v>
      </c>
      <c r="D49" s="70">
        <v>11296.6</v>
      </c>
      <c r="E49" s="25">
        <v>920.6</v>
      </c>
      <c r="F49" s="69"/>
      <c r="G49" s="18">
        <f t="shared" si="1"/>
        <v>5648.3</v>
      </c>
      <c r="H49" s="18">
        <f t="shared" si="2"/>
        <v>460.3</v>
      </c>
      <c r="I49" s="18">
        <f t="shared" si="3"/>
        <v>0</v>
      </c>
      <c r="J49" s="18"/>
      <c r="K49" s="18"/>
      <c r="L49" s="18">
        <f t="shared" si="4"/>
        <v>5188</v>
      </c>
      <c r="M49" s="9"/>
    </row>
    <row r="50" spans="1:14" ht="24.95" customHeight="1" x14ac:dyDescent="0.2">
      <c r="A50" s="8" t="s">
        <v>364</v>
      </c>
      <c r="B50" s="7"/>
      <c r="C50" s="82" t="s">
        <v>363</v>
      </c>
      <c r="D50" s="70">
        <v>8638.69</v>
      </c>
      <c r="E50" s="25">
        <v>147.79</v>
      </c>
      <c r="F50" s="70"/>
      <c r="G50" s="18">
        <f t="shared" si="1"/>
        <v>4319.3450000000003</v>
      </c>
      <c r="H50" s="18">
        <f t="shared" si="2"/>
        <v>73.894999999999996</v>
      </c>
      <c r="I50" s="18">
        <f t="shared" si="3"/>
        <v>0</v>
      </c>
      <c r="J50" s="18"/>
      <c r="K50" s="18"/>
      <c r="L50" s="18">
        <f t="shared" si="4"/>
        <v>4245.45</v>
      </c>
      <c r="M50" s="9"/>
    </row>
    <row r="51" spans="1:14" ht="24.95" customHeight="1" x14ac:dyDescent="0.2">
      <c r="A51" s="8" t="s">
        <v>486</v>
      </c>
      <c r="B51" s="7"/>
      <c r="C51" s="82" t="s">
        <v>487</v>
      </c>
      <c r="D51" s="70">
        <v>2735</v>
      </c>
      <c r="E51" s="25"/>
      <c r="F51" s="70">
        <v>333.39</v>
      </c>
      <c r="G51" s="18">
        <f t="shared" si="1"/>
        <v>1367.5</v>
      </c>
      <c r="H51" s="18">
        <f t="shared" si="2"/>
        <v>0</v>
      </c>
      <c r="I51" s="18">
        <f t="shared" si="3"/>
        <v>166.69499999999999</v>
      </c>
      <c r="J51" s="18"/>
      <c r="K51" s="18"/>
      <c r="L51" s="18">
        <f t="shared" ref="L51" si="15">G51-H51+I51-J51-K51</f>
        <v>1534.1949999999999</v>
      </c>
      <c r="M51" s="9"/>
    </row>
    <row r="52" spans="1:14" ht="24.95" customHeight="1" x14ac:dyDescent="0.2">
      <c r="A52" s="2" t="s">
        <v>132</v>
      </c>
      <c r="B52" s="2"/>
      <c r="C52" s="24" t="s">
        <v>376</v>
      </c>
      <c r="D52" s="70">
        <v>7512.35</v>
      </c>
      <c r="E52" s="25">
        <v>25.25</v>
      </c>
      <c r="F52" s="25"/>
      <c r="G52" s="18">
        <f t="shared" si="1"/>
        <v>3756.1750000000002</v>
      </c>
      <c r="H52" s="18">
        <f t="shared" si="2"/>
        <v>12.625</v>
      </c>
      <c r="I52" s="18">
        <f t="shared" si="3"/>
        <v>0</v>
      </c>
      <c r="J52" s="46"/>
      <c r="K52" s="18"/>
      <c r="L52" s="18">
        <f t="shared" si="4"/>
        <v>3743.55</v>
      </c>
      <c r="M52" s="9"/>
    </row>
    <row r="53" spans="1:14" ht="24.95" customHeight="1" x14ac:dyDescent="0.2">
      <c r="A53" s="2" t="s">
        <v>366</v>
      </c>
      <c r="B53" s="2"/>
      <c r="C53" s="2" t="s">
        <v>363</v>
      </c>
      <c r="D53" s="70">
        <v>8638.69</v>
      </c>
      <c r="E53" s="25">
        <v>147.79</v>
      </c>
      <c r="F53" s="70"/>
      <c r="G53" s="18">
        <f t="shared" si="1"/>
        <v>4319.3450000000003</v>
      </c>
      <c r="H53" s="18">
        <f t="shared" si="2"/>
        <v>73.894999999999996</v>
      </c>
      <c r="I53" s="18">
        <f t="shared" si="3"/>
        <v>0</v>
      </c>
      <c r="J53" s="18"/>
      <c r="K53" s="18"/>
      <c r="L53" s="18">
        <f t="shared" si="4"/>
        <v>4245.45</v>
      </c>
      <c r="M53" s="9"/>
    </row>
    <row r="54" spans="1:14" ht="24.95" customHeight="1" x14ac:dyDescent="0.2">
      <c r="A54" s="8" t="s">
        <v>129</v>
      </c>
      <c r="B54" s="34"/>
      <c r="C54" s="40" t="s">
        <v>25</v>
      </c>
      <c r="D54" s="70">
        <v>11296.6</v>
      </c>
      <c r="E54" s="25">
        <v>920.6</v>
      </c>
      <c r="F54" s="70"/>
      <c r="G54" s="18">
        <f t="shared" si="1"/>
        <v>5648.3</v>
      </c>
      <c r="H54" s="18">
        <f t="shared" si="2"/>
        <v>460.3</v>
      </c>
      <c r="I54" s="18">
        <f t="shared" si="3"/>
        <v>0</v>
      </c>
      <c r="J54" s="18"/>
      <c r="K54" s="18"/>
      <c r="L54" s="18">
        <f t="shared" si="4"/>
        <v>5188</v>
      </c>
      <c r="M54" s="9"/>
    </row>
    <row r="55" spans="1:14" s="37" customFormat="1" ht="24.95" customHeight="1" x14ac:dyDescent="0.2">
      <c r="A55" t="s">
        <v>353</v>
      </c>
      <c r="B55"/>
      <c r="C55" s="82" t="s">
        <v>350</v>
      </c>
      <c r="D55" s="70">
        <v>11296.6</v>
      </c>
      <c r="E55" s="25">
        <v>920.6</v>
      </c>
      <c r="F55" s="70"/>
      <c r="G55" s="18">
        <f t="shared" si="1"/>
        <v>5648.3</v>
      </c>
      <c r="H55" s="18">
        <f t="shared" si="2"/>
        <v>460.3</v>
      </c>
      <c r="I55" s="18">
        <f t="shared" si="3"/>
        <v>0</v>
      </c>
      <c r="J55" s="18"/>
      <c r="K55" s="18"/>
      <c r="L55" s="18">
        <f t="shared" si="4"/>
        <v>5188</v>
      </c>
      <c r="M55" s="56"/>
    </row>
    <row r="56" spans="1:14" s="37" customFormat="1" ht="24.95" customHeight="1" x14ac:dyDescent="0.2">
      <c r="A56" s="1" t="s">
        <v>359</v>
      </c>
      <c r="B56" s="2"/>
      <c r="C56" s="24" t="s">
        <v>350</v>
      </c>
      <c r="D56" s="70">
        <v>11296.6</v>
      </c>
      <c r="E56" s="25">
        <v>920.6</v>
      </c>
      <c r="F56" s="69"/>
      <c r="G56" s="18">
        <f t="shared" si="1"/>
        <v>5648.3</v>
      </c>
      <c r="H56" s="18">
        <f t="shared" si="2"/>
        <v>460.3</v>
      </c>
      <c r="I56" s="18">
        <f t="shared" si="3"/>
        <v>0</v>
      </c>
      <c r="J56" s="18"/>
      <c r="K56" s="18"/>
      <c r="L56" s="18">
        <f t="shared" si="4"/>
        <v>5188</v>
      </c>
      <c r="M56" s="56"/>
    </row>
    <row r="57" spans="1:14" s="37" customFormat="1" ht="24.95" customHeight="1" x14ac:dyDescent="0.2">
      <c r="A57" s="8" t="s">
        <v>365</v>
      </c>
      <c r="B57" s="7"/>
      <c r="C57" s="82" t="s">
        <v>363</v>
      </c>
      <c r="D57" s="70">
        <v>8638.69</v>
      </c>
      <c r="E57" s="25">
        <v>147.79</v>
      </c>
      <c r="F57" s="70"/>
      <c r="G57" s="18">
        <f t="shared" si="1"/>
        <v>4319.3450000000003</v>
      </c>
      <c r="H57" s="18">
        <f t="shared" si="2"/>
        <v>73.894999999999996</v>
      </c>
      <c r="I57" s="18">
        <f t="shared" si="3"/>
        <v>0</v>
      </c>
      <c r="J57" s="18"/>
      <c r="K57" s="18"/>
      <c r="L57" s="18">
        <f t="shared" si="4"/>
        <v>4245.45</v>
      </c>
      <c r="M57" s="56"/>
    </row>
    <row r="58" spans="1:14" ht="26.1" customHeight="1" x14ac:dyDescent="0.25">
      <c r="A58" s="1" t="s">
        <v>150</v>
      </c>
      <c r="B58" s="4"/>
      <c r="C58" s="79" t="s">
        <v>465</v>
      </c>
      <c r="D58" s="80">
        <v>10865.02</v>
      </c>
      <c r="E58" s="80">
        <v>865.02</v>
      </c>
      <c r="F58" s="80"/>
      <c r="G58" s="18">
        <f t="shared" si="1"/>
        <v>5432.51</v>
      </c>
      <c r="H58" s="18">
        <f t="shared" si="2"/>
        <v>432.51</v>
      </c>
      <c r="I58" s="18">
        <f t="shared" si="3"/>
        <v>0</v>
      </c>
      <c r="J58" s="46"/>
      <c r="K58" s="46"/>
      <c r="L58" s="5">
        <f t="shared" ref="L58" si="16">G58-H58+I58-J58-K58</f>
        <v>5000</v>
      </c>
      <c r="M58" s="9"/>
      <c r="N58" s="11"/>
    </row>
    <row r="59" spans="1:14" ht="24.95" customHeight="1" x14ac:dyDescent="0.2">
      <c r="A59" s="8" t="s">
        <v>367</v>
      </c>
      <c r="B59" s="7"/>
      <c r="C59" s="7" t="s">
        <v>363</v>
      </c>
      <c r="D59" s="70">
        <v>8638.69</v>
      </c>
      <c r="E59" s="25">
        <v>147.79</v>
      </c>
      <c r="F59" s="69"/>
      <c r="G59" s="18">
        <f t="shared" si="1"/>
        <v>4319.3450000000003</v>
      </c>
      <c r="H59" s="18">
        <f t="shared" si="2"/>
        <v>73.894999999999996</v>
      </c>
      <c r="I59" s="18">
        <f t="shared" si="3"/>
        <v>0</v>
      </c>
      <c r="J59" s="18"/>
      <c r="K59" s="18"/>
      <c r="L59" s="18">
        <f t="shared" si="4"/>
        <v>4245.45</v>
      </c>
      <c r="M59" s="9"/>
    </row>
    <row r="60" spans="1:14" s="37" customFormat="1" ht="24.95" customHeight="1" x14ac:dyDescent="0.2">
      <c r="A60" s="2" t="s">
        <v>377</v>
      </c>
      <c r="B60" s="2"/>
      <c r="C60" s="24" t="s">
        <v>25</v>
      </c>
      <c r="D60" s="70">
        <v>8620.85</v>
      </c>
      <c r="E60" s="25">
        <v>145.85</v>
      </c>
      <c r="F60" s="70"/>
      <c r="G60" s="18">
        <f t="shared" si="1"/>
        <v>4310.4250000000002</v>
      </c>
      <c r="H60" s="18">
        <f t="shared" si="2"/>
        <v>72.924999999999997</v>
      </c>
      <c r="I60" s="18">
        <f t="shared" si="3"/>
        <v>0</v>
      </c>
      <c r="J60" s="18"/>
      <c r="K60" s="18"/>
      <c r="L60" s="18">
        <f t="shared" si="4"/>
        <v>4237.5</v>
      </c>
      <c r="M60" s="56"/>
    </row>
    <row r="61" spans="1:14" s="37" customFormat="1" ht="29.25" customHeight="1" x14ac:dyDescent="0.2">
      <c r="A61" s="8" t="s">
        <v>121</v>
      </c>
      <c r="B61" s="7"/>
      <c r="C61" s="7" t="s">
        <v>350</v>
      </c>
      <c r="D61" s="70">
        <v>11296.6</v>
      </c>
      <c r="E61" s="25">
        <v>920.6</v>
      </c>
      <c r="F61" s="69"/>
      <c r="G61" s="18">
        <f t="shared" si="1"/>
        <v>5648.3</v>
      </c>
      <c r="H61" s="18">
        <f t="shared" si="2"/>
        <v>460.3</v>
      </c>
      <c r="I61" s="18">
        <f t="shared" si="3"/>
        <v>0</v>
      </c>
      <c r="J61" s="18"/>
      <c r="K61" s="18"/>
      <c r="L61" s="18">
        <f t="shared" si="4"/>
        <v>5188</v>
      </c>
      <c r="M61" s="56"/>
    </row>
    <row r="62" spans="1:14" s="37" customFormat="1" ht="29.25" customHeight="1" x14ac:dyDescent="0.2">
      <c r="A62" s="8" t="s">
        <v>484</v>
      </c>
      <c r="B62" s="7"/>
      <c r="C62" s="7" t="s">
        <v>363</v>
      </c>
      <c r="D62" s="70">
        <v>8638.69</v>
      </c>
      <c r="E62" s="25">
        <v>147.79</v>
      </c>
      <c r="F62" s="70"/>
      <c r="G62" s="18">
        <f t="shared" si="1"/>
        <v>4319.3450000000003</v>
      </c>
      <c r="H62" s="18">
        <f t="shared" si="2"/>
        <v>73.894999999999996</v>
      </c>
      <c r="I62" s="18">
        <f t="shared" si="3"/>
        <v>0</v>
      </c>
      <c r="J62" s="18"/>
      <c r="K62" s="18"/>
      <c r="L62" s="18">
        <f t="shared" ref="L62" si="17">G62-H62+I62-J62-K62</f>
        <v>4245.45</v>
      </c>
      <c r="M62" s="56"/>
    </row>
    <row r="63" spans="1:14" ht="24.95" customHeight="1" x14ac:dyDescent="0.2">
      <c r="A63" s="8" t="s">
        <v>355</v>
      </c>
      <c r="B63" s="7"/>
      <c r="C63" s="7" t="s">
        <v>350</v>
      </c>
      <c r="D63" s="70">
        <v>11296.6</v>
      </c>
      <c r="E63" s="25">
        <v>920.6</v>
      </c>
      <c r="F63" s="69"/>
      <c r="G63" s="18">
        <f t="shared" si="1"/>
        <v>5648.3</v>
      </c>
      <c r="H63" s="18">
        <f t="shared" si="2"/>
        <v>460.3</v>
      </c>
      <c r="I63" s="18">
        <f t="shared" si="3"/>
        <v>0</v>
      </c>
      <c r="J63" s="18"/>
      <c r="K63" s="18"/>
      <c r="L63" s="18">
        <f t="shared" si="4"/>
        <v>5188</v>
      </c>
      <c r="M63" s="9"/>
    </row>
    <row r="64" spans="1:14" ht="24.95" customHeight="1" x14ac:dyDescent="0.2">
      <c r="A64" s="8" t="s">
        <v>362</v>
      </c>
      <c r="B64" s="7"/>
      <c r="C64" s="82" t="s">
        <v>363</v>
      </c>
      <c r="D64" s="70">
        <v>9378.57</v>
      </c>
      <c r="E64" s="25">
        <v>228.29</v>
      </c>
      <c r="F64" s="70"/>
      <c r="G64" s="18">
        <f t="shared" si="1"/>
        <v>4689.2849999999999</v>
      </c>
      <c r="H64" s="18">
        <f t="shared" si="2"/>
        <v>114.145</v>
      </c>
      <c r="I64" s="18">
        <f t="shared" si="3"/>
        <v>0</v>
      </c>
      <c r="J64" s="18"/>
      <c r="K64" s="18"/>
      <c r="L64" s="18">
        <f t="shared" si="4"/>
        <v>4575.1399999999994</v>
      </c>
      <c r="M64" s="9"/>
    </row>
    <row r="65" spans="1:13" ht="24.95" customHeight="1" x14ac:dyDescent="0.25">
      <c r="A65" s="2" t="s">
        <v>370</v>
      </c>
      <c r="B65" s="2"/>
      <c r="C65" s="2" t="s">
        <v>187</v>
      </c>
      <c r="D65" s="80">
        <v>14455.14</v>
      </c>
      <c r="E65" s="80">
        <v>1455.14</v>
      </c>
      <c r="F65" s="25"/>
      <c r="G65" s="18">
        <f t="shared" si="1"/>
        <v>7227.57</v>
      </c>
      <c r="H65" s="18">
        <f t="shared" si="2"/>
        <v>727.57</v>
      </c>
      <c r="I65" s="18">
        <f t="shared" si="3"/>
        <v>0</v>
      </c>
      <c r="J65" s="18"/>
      <c r="K65" s="18"/>
      <c r="L65" s="18">
        <f t="shared" si="4"/>
        <v>6500</v>
      </c>
      <c r="M65" s="9"/>
    </row>
    <row r="66" spans="1:13" ht="24.95" customHeight="1" x14ac:dyDescent="0.2">
      <c r="A66" s="8" t="s">
        <v>361</v>
      </c>
      <c r="B66" s="7"/>
      <c r="C66" s="82" t="s">
        <v>190</v>
      </c>
      <c r="D66" s="70">
        <v>11858.51</v>
      </c>
      <c r="E66" s="25">
        <v>1010.51</v>
      </c>
      <c r="F66" s="70"/>
      <c r="G66" s="18">
        <f t="shared" si="1"/>
        <v>5929.2550000000001</v>
      </c>
      <c r="H66" s="18">
        <f t="shared" si="2"/>
        <v>505.255</v>
      </c>
      <c r="I66" s="18">
        <f t="shared" si="3"/>
        <v>0</v>
      </c>
      <c r="J66" s="18"/>
      <c r="K66" s="18"/>
      <c r="L66" s="18">
        <f t="shared" si="4"/>
        <v>5424</v>
      </c>
      <c r="M66" s="9"/>
    </row>
    <row r="67" spans="1:13" ht="24.95" customHeight="1" x14ac:dyDescent="0.2">
      <c r="A67" s="2" t="s">
        <v>368</v>
      </c>
      <c r="B67" s="2"/>
      <c r="C67" s="82" t="s">
        <v>363</v>
      </c>
      <c r="D67" s="70">
        <v>8638.69</v>
      </c>
      <c r="E67" s="25">
        <v>147.79</v>
      </c>
      <c r="F67" s="70"/>
      <c r="G67" s="18">
        <f t="shared" si="1"/>
        <v>4319.3450000000003</v>
      </c>
      <c r="H67" s="18">
        <f t="shared" si="2"/>
        <v>73.894999999999996</v>
      </c>
      <c r="I67" s="18">
        <f t="shared" si="3"/>
        <v>0</v>
      </c>
      <c r="J67" s="18"/>
      <c r="K67" s="18"/>
      <c r="L67" s="18">
        <f t="shared" si="4"/>
        <v>4245.45</v>
      </c>
      <c r="M67" s="9"/>
    </row>
    <row r="68" spans="1:13" ht="24.95" customHeight="1" x14ac:dyDescent="0.2">
      <c r="A68" s="82" t="s">
        <v>369</v>
      </c>
      <c r="C68" s="2" t="s">
        <v>363</v>
      </c>
      <c r="D68" s="70">
        <v>8638.69</v>
      </c>
      <c r="E68" s="25">
        <v>147.79</v>
      </c>
      <c r="F68" s="70"/>
      <c r="G68" s="18">
        <f t="shared" si="1"/>
        <v>4319.3450000000003</v>
      </c>
      <c r="H68" s="18">
        <f t="shared" si="2"/>
        <v>73.894999999999996</v>
      </c>
      <c r="I68" s="18">
        <f t="shared" si="3"/>
        <v>0</v>
      </c>
      <c r="J68" s="18"/>
      <c r="K68" s="18"/>
      <c r="L68" s="18">
        <f t="shared" si="4"/>
        <v>4245.45</v>
      </c>
      <c r="M68" s="9"/>
    </row>
    <row r="69" spans="1:13" ht="24.95" customHeight="1" x14ac:dyDescent="0.2">
      <c r="A69" s="37" t="s">
        <v>472</v>
      </c>
      <c r="C69" s="64" t="s">
        <v>363</v>
      </c>
      <c r="D69" s="70">
        <v>8638.69</v>
      </c>
      <c r="E69" s="25">
        <v>147.79</v>
      </c>
      <c r="F69" s="70"/>
      <c r="G69" s="18">
        <f t="shared" si="1"/>
        <v>4319.3450000000003</v>
      </c>
      <c r="H69" s="18">
        <f t="shared" si="2"/>
        <v>73.894999999999996</v>
      </c>
      <c r="I69" s="18">
        <f t="shared" si="3"/>
        <v>0</v>
      </c>
      <c r="J69" s="18"/>
      <c r="K69" s="18"/>
      <c r="L69" s="18">
        <f t="shared" ref="L69" si="18">G69-H69+I69-J69-K69</f>
        <v>4245.45</v>
      </c>
      <c r="M69" s="9"/>
    </row>
    <row r="70" spans="1:13" ht="24.95" customHeight="1" x14ac:dyDescent="0.2">
      <c r="A70" t="s">
        <v>119</v>
      </c>
      <c r="C70" s="82" t="s">
        <v>350</v>
      </c>
      <c r="D70" s="70">
        <v>11296.6</v>
      </c>
      <c r="E70" s="25">
        <v>920.6</v>
      </c>
      <c r="F70" s="69"/>
      <c r="G70" s="18">
        <f t="shared" si="1"/>
        <v>5648.3</v>
      </c>
      <c r="H70" s="18">
        <f t="shared" si="2"/>
        <v>460.3</v>
      </c>
      <c r="I70" s="18">
        <f t="shared" si="3"/>
        <v>0</v>
      </c>
      <c r="J70" s="18"/>
      <c r="K70" s="18"/>
      <c r="L70" s="18">
        <f t="shared" si="4"/>
        <v>5188</v>
      </c>
      <c r="M70" s="9"/>
    </row>
    <row r="71" spans="1:13" ht="24.95" customHeight="1" x14ac:dyDescent="0.2">
      <c r="A71" t="s">
        <v>479</v>
      </c>
      <c r="C71" s="82" t="s">
        <v>480</v>
      </c>
      <c r="D71" s="70">
        <v>22039.68</v>
      </c>
      <c r="E71" s="25">
        <v>3039.68</v>
      </c>
      <c r="F71" s="69"/>
      <c r="G71" s="18">
        <f t="shared" si="1"/>
        <v>11019.84</v>
      </c>
      <c r="H71" s="18">
        <f t="shared" si="2"/>
        <v>1519.84</v>
      </c>
      <c r="I71" s="18">
        <f t="shared" si="3"/>
        <v>0</v>
      </c>
      <c r="J71" s="18"/>
      <c r="K71" s="18"/>
      <c r="L71" s="18">
        <f t="shared" ref="L71" si="19">G71-H71+I71-J71-K71</f>
        <v>9500</v>
      </c>
      <c r="M71" s="9"/>
    </row>
    <row r="72" spans="1:13" x14ac:dyDescent="0.2">
      <c r="C72" s="21" t="s">
        <v>6</v>
      </c>
      <c r="D72" s="45">
        <f>SUM(D7:D71)</f>
        <v>689585.73999999929</v>
      </c>
      <c r="E72" s="45">
        <f>SUM(E7:E71)</f>
        <v>46531.119999999981</v>
      </c>
      <c r="F72" s="45">
        <f>SUM(F7:F70)</f>
        <v>670.81999999999994</v>
      </c>
      <c r="G72" s="45">
        <f>SUM(G7:G71)</f>
        <v>344792.86999999965</v>
      </c>
      <c r="H72" s="45">
        <f>SUM(H7:H71)</f>
        <v>23265.55999999999</v>
      </c>
      <c r="I72" s="45">
        <f t="shared" ref="I72:L72" si="20">SUM(I7:I71)</f>
        <v>335.40999999999997</v>
      </c>
      <c r="J72" s="45">
        <f t="shared" si="20"/>
        <v>0</v>
      </c>
      <c r="K72" s="45">
        <f t="shared" si="20"/>
        <v>0</v>
      </c>
      <c r="L72" s="45">
        <f t="shared" si="20"/>
        <v>321862.72000000009</v>
      </c>
    </row>
    <row r="73" spans="1:13" x14ac:dyDescent="0.2">
      <c r="C73" s="21"/>
      <c r="D73" s="27"/>
      <c r="E73" s="27"/>
      <c r="F73" s="27"/>
      <c r="G73" s="22"/>
      <c r="H73" s="22"/>
      <c r="I73" s="22"/>
      <c r="J73" s="22"/>
      <c r="K73" s="22"/>
      <c r="L73" s="22"/>
    </row>
    <row r="74" spans="1:13" x14ac:dyDescent="0.2">
      <c r="D74" s="25"/>
      <c r="E74" s="25"/>
      <c r="F74" s="25"/>
    </row>
  </sheetData>
  <autoFilter ref="A1:M74"/>
  <sortState ref="A9:Y70">
    <sortCondition ref="A9:A70"/>
  </sortState>
  <phoneticPr fontId="0" type="noConversion"/>
  <pageMargins left="0.11811023622047245" right="7.874015748031496E-2" top="0.78740157480314965" bottom="0.62992125984251968" header="0" footer="0"/>
  <pageSetup scale="77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J72"/>
  <sheetViews>
    <sheetView zoomScale="90" zoomScaleNormal="90" workbookViewId="0">
      <selection activeCell="L14" sqref="L14"/>
    </sheetView>
  </sheetViews>
  <sheetFormatPr baseColWidth="10" defaultRowHeight="12.75" x14ac:dyDescent="0.2"/>
  <cols>
    <col min="1" max="1" width="1.140625" style="41" customWidth="1"/>
    <col min="2" max="2" width="28" style="41" customWidth="1"/>
    <col min="3" max="3" width="6.140625" style="41" customWidth="1"/>
    <col min="4" max="4" width="20.5703125" style="41" customWidth="1"/>
    <col min="5" max="5" width="13" style="41" customWidth="1"/>
    <col min="6" max="6" width="6.42578125" style="41" customWidth="1"/>
    <col min="7" max="7" width="6.28515625" style="41" customWidth="1"/>
    <col min="8" max="8" width="6.140625" style="41" customWidth="1"/>
    <col min="9" max="9" width="12.28515625" style="41" bestFit="1" customWidth="1"/>
    <col min="10" max="10" width="25.140625" style="41" customWidth="1"/>
    <col min="11" max="16384" width="11.42578125" style="41"/>
  </cols>
  <sheetData>
    <row r="1" spans="1:10" ht="18" x14ac:dyDescent="0.25">
      <c r="A1" s="41" t="s">
        <v>20</v>
      </c>
      <c r="E1" s="10" t="s">
        <v>0</v>
      </c>
      <c r="F1" s="49"/>
      <c r="G1" s="49"/>
      <c r="H1" s="49"/>
      <c r="I1" s="49"/>
      <c r="J1" s="50" t="s">
        <v>1</v>
      </c>
    </row>
    <row r="2" spans="1:10" ht="15" x14ac:dyDescent="0.25">
      <c r="E2" s="13" t="s">
        <v>26</v>
      </c>
      <c r="F2" s="49"/>
      <c r="G2" s="49"/>
      <c r="H2" s="49"/>
      <c r="I2" s="49"/>
      <c r="J2" s="14" t="str">
        <f>PRESIDENCIA!N2</f>
        <v>31 DE ENERO DE 2025</v>
      </c>
    </row>
    <row r="3" spans="1:10" x14ac:dyDescent="0.2">
      <c r="B3" s="1"/>
      <c r="E3" s="14" t="str">
        <f>PRESIDENCIA!E3</f>
        <v>SEGUNDA QUINCENA DE ENERO DE 2025</v>
      </c>
      <c r="F3" s="49"/>
      <c r="G3" s="49"/>
      <c r="H3" s="49"/>
      <c r="I3" s="49"/>
    </row>
    <row r="4" spans="1:10" x14ac:dyDescent="0.2">
      <c r="B4" s="51" t="s">
        <v>2</v>
      </c>
      <c r="C4" s="51"/>
      <c r="D4" s="51" t="s">
        <v>8</v>
      </c>
      <c r="E4" s="17" t="s">
        <v>3</v>
      </c>
      <c r="F4" s="17" t="s">
        <v>21</v>
      </c>
      <c r="G4" s="31" t="s">
        <v>24</v>
      </c>
      <c r="H4" s="17" t="s">
        <v>18</v>
      </c>
      <c r="I4" s="17" t="s">
        <v>4</v>
      </c>
      <c r="J4" s="51" t="s">
        <v>5</v>
      </c>
    </row>
    <row r="5" spans="1:10" customFormat="1" ht="20.25" customHeight="1" x14ac:dyDescent="0.2">
      <c r="B5" s="8" t="s">
        <v>80</v>
      </c>
      <c r="C5" s="34"/>
      <c r="D5" s="59" t="s">
        <v>14</v>
      </c>
      <c r="E5" s="5">
        <f>8374.32*0.63/2</f>
        <v>2637.9108000000001</v>
      </c>
      <c r="F5" s="5"/>
      <c r="G5" s="5"/>
      <c r="H5" s="1"/>
      <c r="I5" s="66">
        <f>+E5</f>
        <v>2637.9108000000001</v>
      </c>
      <c r="J5" s="9"/>
    </row>
    <row r="6" spans="1:10" ht="23.25" customHeight="1" x14ac:dyDescent="0.2">
      <c r="B6" s="8" t="s">
        <v>74</v>
      </c>
      <c r="C6" s="50"/>
      <c r="D6" s="40" t="s">
        <v>11</v>
      </c>
      <c r="E6" s="46">
        <v>3340.12</v>
      </c>
      <c r="F6" s="54"/>
      <c r="G6" s="54"/>
      <c r="H6" s="54"/>
      <c r="I6" s="5">
        <f t="shared" ref="I6:I24" si="0">E6-F6+G6-H6</f>
        <v>3340.12</v>
      </c>
      <c r="J6" s="37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7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7" t="s">
        <v>23</v>
      </c>
    </row>
    <row r="9" spans="1:10" customFormat="1" ht="24.95" customHeight="1" x14ac:dyDescent="0.2">
      <c r="B9" s="1" t="s">
        <v>458</v>
      </c>
      <c r="C9" s="1"/>
      <c r="D9" s="40" t="s">
        <v>51</v>
      </c>
      <c r="E9" s="46">
        <f>9918.57*0.6/2</f>
        <v>2975.5709999999999</v>
      </c>
      <c r="F9" s="37"/>
      <c r="G9" s="37"/>
      <c r="H9" s="5"/>
      <c r="I9" s="5">
        <f t="shared" ref="I9" si="2">E9-F9+G9-H9</f>
        <v>2975.5709999999999</v>
      </c>
      <c r="J9" s="37" t="s">
        <v>23</v>
      </c>
    </row>
    <row r="10" spans="1:10" customFormat="1" ht="24.95" customHeight="1" x14ac:dyDescent="0.2">
      <c r="B10" s="1" t="s">
        <v>72</v>
      </c>
      <c r="C10" s="4"/>
      <c r="D10" s="59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7" t="s">
        <v>23</v>
      </c>
    </row>
    <row r="11" spans="1:10" customFormat="1" ht="24.95" customHeight="1" x14ac:dyDescent="0.2">
      <c r="B11" s="1" t="s">
        <v>85</v>
      </c>
      <c r="C11" s="4"/>
      <c r="D11" s="40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7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6">
        <f>+E12</f>
        <v>4637.01</v>
      </c>
      <c r="J12" s="9"/>
    </row>
    <row r="13" spans="1:10" customFormat="1" ht="24.95" customHeight="1" x14ac:dyDescent="0.2">
      <c r="B13" s="8" t="s">
        <v>78</v>
      </c>
      <c r="C13" s="34"/>
      <c r="D13" s="40" t="s">
        <v>114</v>
      </c>
      <c r="E13" s="55">
        <v>1068.1300000000001</v>
      </c>
      <c r="F13" s="5"/>
      <c r="G13" s="18"/>
      <c r="H13" s="18"/>
      <c r="I13" s="66">
        <f>+E13</f>
        <v>1068.1300000000001</v>
      </c>
      <c r="J13" s="9"/>
    </row>
    <row r="14" spans="1:10" ht="24.75" customHeight="1" x14ac:dyDescent="0.2">
      <c r="B14" s="8" t="s">
        <v>61</v>
      </c>
      <c r="C14" s="34"/>
      <c r="D14" s="40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7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7" t="s">
        <v>23</v>
      </c>
    </row>
    <row r="16" spans="1:10" ht="24.75" customHeight="1" x14ac:dyDescent="0.2">
      <c r="B16" s="1" t="s">
        <v>71</v>
      </c>
      <c r="C16" s="1"/>
      <c r="D16" s="40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7" t="s">
        <v>23</v>
      </c>
    </row>
    <row r="17" spans="1:10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7" t="s">
        <v>23</v>
      </c>
    </row>
    <row r="18" spans="1:10" ht="24.75" customHeight="1" x14ac:dyDescent="0.2">
      <c r="B18" s="8" t="s">
        <v>75</v>
      </c>
      <c r="C18" s="34"/>
      <c r="D18" s="40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7" t="s">
        <v>23</v>
      </c>
    </row>
    <row r="19" spans="1:10" customFormat="1" ht="24.95" customHeight="1" x14ac:dyDescent="0.2">
      <c r="B19" s="1" t="s">
        <v>82</v>
      </c>
      <c r="C19" s="4"/>
      <c r="D19" s="40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7" t="s">
        <v>23</v>
      </c>
    </row>
    <row r="20" spans="1:10" customFormat="1" ht="24.75" customHeight="1" x14ac:dyDescent="0.2">
      <c r="B20" s="37" t="s">
        <v>87</v>
      </c>
      <c r="C20" s="57"/>
      <c r="D20" s="64" t="s">
        <v>45</v>
      </c>
      <c r="E20" s="46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0" ht="24.75" customHeight="1" x14ac:dyDescent="0.2">
      <c r="B21" s="8" t="s">
        <v>62</v>
      </c>
      <c r="C21" s="34"/>
      <c r="D21" s="40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7" t="s">
        <v>23</v>
      </c>
    </row>
    <row r="22" spans="1:10" customFormat="1" ht="24.95" customHeight="1" x14ac:dyDescent="0.2">
      <c r="B22" s="8" t="s">
        <v>76</v>
      </c>
      <c r="C22" s="34"/>
      <c r="D22" s="40" t="s">
        <v>16</v>
      </c>
      <c r="E22" s="55">
        <v>3273.12</v>
      </c>
      <c r="F22" s="37"/>
      <c r="G22" s="37"/>
      <c r="H22" s="5"/>
      <c r="I22" s="5">
        <f t="shared" ref="I22" si="6">E22-F22+G22-H22</f>
        <v>3273.12</v>
      </c>
      <c r="J22" s="37" t="s">
        <v>23</v>
      </c>
    </row>
    <row r="23" spans="1:10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7" t="s">
        <v>23</v>
      </c>
    </row>
    <row r="24" spans="1:10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7" t="s">
        <v>23</v>
      </c>
    </row>
    <row r="25" spans="1:10" ht="24.75" customHeight="1" x14ac:dyDescent="0.2">
      <c r="A25" s="37"/>
      <c r="B25" s="1" t="s">
        <v>83</v>
      </c>
      <c r="C25" s="4"/>
      <c r="D25" s="40" t="s">
        <v>41</v>
      </c>
      <c r="E25" s="5">
        <v>4533.37</v>
      </c>
      <c r="F25" s="5"/>
      <c r="G25" s="5"/>
      <c r="H25" s="5"/>
      <c r="I25" s="5">
        <f>+E25</f>
        <v>4533.37</v>
      </c>
      <c r="J25" s="37" t="s">
        <v>23</v>
      </c>
    </row>
    <row r="26" spans="1:10" customFormat="1" ht="21.95" customHeight="1" x14ac:dyDescent="0.2">
      <c r="B26" s="8" t="s">
        <v>63</v>
      </c>
      <c r="C26" s="34"/>
      <c r="D26" s="40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7" t="s">
        <v>23</v>
      </c>
    </row>
    <row r="27" spans="1:10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7" t="s">
        <v>23</v>
      </c>
    </row>
    <row r="28" spans="1:10" ht="24.75" customHeight="1" x14ac:dyDescent="0.2">
      <c r="A28" s="37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7" t="s">
        <v>23</v>
      </c>
    </row>
    <row r="29" spans="1:10" ht="24.75" customHeight="1" x14ac:dyDescent="0.2">
      <c r="A29" s="37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7" t="s">
        <v>23</v>
      </c>
    </row>
    <row r="30" spans="1:10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7" t="s">
        <v>23</v>
      </c>
    </row>
    <row r="31" spans="1:10" customFormat="1" ht="24.95" customHeight="1" x14ac:dyDescent="0.2">
      <c r="A31" s="60">
        <v>43739</v>
      </c>
      <c r="B31" s="8" t="s">
        <v>77</v>
      </c>
      <c r="C31" s="34"/>
      <c r="D31" s="40" t="s">
        <v>10</v>
      </c>
      <c r="E31" s="55">
        <v>1383.12</v>
      </c>
      <c r="F31" s="5"/>
      <c r="G31" s="18"/>
      <c r="H31" s="18"/>
      <c r="I31" s="5">
        <f t="shared" si="7"/>
        <v>1383.12</v>
      </c>
      <c r="J31" s="9"/>
    </row>
    <row r="32" spans="1:10" customFormat="1" ht="21.95" customHeight="1" x14ac:dyDescent="0.2">
      <c r="B32" s="1" t="s">
        <v>92</v>
      </c>
      <c r="C32" s="4"/>
      <c r="D32" s="59" t="s">
        <v>55</v>
      </c>
      <c r="E32" s="5">
        <v>3113.55</v>
      </c>
      <c r="F32" s="53"/>
      <c r="G32" s="75"/>
      <c r="H32" s="37"/>
      <c r="I32" s="5">
        <f t="shared" si="7"/>
        <v>3113.55</v>
      </c>
      <c r="J32" s="37" t="s">
        <v>23</v>
      </c>
    </row>
    <row r="33" spans="1:10" s="37" customFormat="1" ht="24.95" customHeight="1" x14ac:dyDescent="0.2">
      <c r="B33" s="1" t="s">
        <v>81</v>
      </c>
      <c r="C33" s="4"/>
      <c r="D33" s="24" t="s">
        <v>22</v>
      </c>
      <c r="E33" s="46">
        <v>2331.92</v>
      </c>
      <c r="H33" s="5"/>
      <c r="I33" s="5">
        <f t="shared" si="7"/>
        <v>2331.92</v>
      </c>
      <c r="J33" s="37" t="s">
        <v>23</v>
      </c>
    </row>
    <row r="34" spans="1:10" ht="24.75" customHeight="1" x14ac:dyDescent="0.2">
      <c r="B34" s="8" t="s">
        <v>65</v>
      </c>
      <c r="C34" s="34"/>
      <c r="D34" s="40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7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7" t="s">
        <v>23</v>
      </c>
    </row>
    <row r="36" spans="1:10" s="37" customFormat="1" ht="24.95" customHeight="1" x14ac:dyDescent="0.2">
      <c r="A36" s="41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7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4"/>
      <c r="D38" s="40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7" customFormat="1" ht="29.25" customHeight="1" x14ac:dyDescent="0.2">
      <c r="B39" s="37" t="s">
        <v>94</v>
      </c>
      <c r="C39" s="57"/>
      <c r="D39" s="47" t="s">
        <v>52</v>
      </c>
      <c r="E39" s="5">
        <v>2783.32</v>
      </c>
      <c r="F39" s="55"/>
      <c r="G39" s="55"/>
      <c r="H39" s="46"/>
      <c r="I39" s="5">
        <f t="shared" si="8"/>
        <v>2783.32</v>
      </c>
      <c r="J39" s="37" t="s">
        <v>23</v>
      </c>
    </row>
    <row r="40" spans="1:10" s="37" customFormat="1" ht="29.25" customHeight="1" x14ac:dyDescent="0.2">
      <c r="B40" s="1" t="s">
        <v>60</v>
      </c>
      <c r="C40" s="4"/>
      <c r="D40" s="38" t="s">
        <v>34</v>
      </c>
      <c r="E40" s="5">
        <f>10000*0.6/2</f>
        <v>3000</v>
      </c>
      <c r="F40" s="55"/>
      <c r="G40" s="55"/>
      <c r="H40" s="46"/>
      <c r="I40" s="5">
        <f t="shared" si="8"/>
        <v>3000</v>
      </c>
      <c r="J40" s="37" t="s">
        <v>23</v>
      </c>
    </row>
    <row r="41" spans="1:10" s="37" customFormat="1" ht="24.95" customHeight="1" x14ac:dyDescent="0.2">
      <c r="A41" s="41"/>
      <c r="B41" s="1" t="s">
        <v>106</v>
      </c>
      <c r="C41" s="4"/>
      <c r="D41" s="68" t="s">
        <v>105</v>
      </c>
      <c r="E41" s="5">
        <f>33214.2*0.9/2</f>
        <v>14946.39</v>
      </c>
      <c r="F41" s="5"/>
      <c r="G41" s="5"/>
      <c r="H41" s="5"/>
      <c r="I41" s="5">
        <f t="shared" ref="I41" si="9">E41-F41+G41-H41</f>
        <v>14946.39</v>
      </c>
      <c r="J41" s="37" t="s">
        <v>23</v>
      </c>
    </row>
    <row r="42" spans="1:10" s="37" customFormat="1" ht="24.95" customHeight="1" x14ac:dyDescent="0.2">
      <c r="A42" s="41"/>
      <c r="B42" s="37" t="s">
        <v>91</v>
      </c>
      <c r="C42" s="57"/>
      <c r="D42" s="64" t="s">
        <v>49</v>
      </c>
      <c r="E42" s="46">
        <v>4817.97</v>
      </c>
      <c r="F42" s="5"/>
      <c r="G42" s="5"/>
      <c r="H42" s="5"/>
      <c r="I42" s="5">
        <f t="shared" ref="I42" si="10">E42-F42+G42-H42</f>
        <v>4817.97</v>
      </c>
      <c r="J42" s="37" t="s">
        <v>23</v>
      </c>
    </row>
    <row r="43" spans="1:10" s="37" customFormat="1" ht="24.95" customHeight="1" x14ac:dyDescent="0.2">
      <c r="A43" s="41"/>
      <c r="B43" s="1" t="s">
        <v>138</v>
      </c>
      <c r="C43" s="4"/>
      <c r="D43" s="24" t="s">
        <v>123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7" t="s">
        <v>23</v>
      </c>
    </row>
    <row r="44" spans="1:10" s="37" customFormat="1" ht="24.95" customHeight="1" x14ac:dyDescent="0.2">
      <c r="A44" s="41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7" t="s">
        <v>23</v>
      </c>
    </row>
    <row r="45" spans="1:10" s="37" customFormat="1" ht="24.95" customHeight="1" x14ac:dyDescent="0.2">
      <c r="A45" s="41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7" t="s">
        <v>23</v>
      </c>
    </row>
    <row r="46" spans="1:10" s="6" customFormat="1" ht="24.75" customHeight="1" x14ac:dyDescent="0.2">
      <c r="D46" s="6" t="s">
        <v>6</v>
      </c>
      <c r="E46" s="52">
        <f>SUM(E5:E45)</f>
        <v>167219.94947499997</v>
      </c>
      <c r="F46" s="52">
        <f>SUM(F5:F45)</f>
        <v>0</v>
      </c>
      <c r="G46" s="52">
        <f>SUM(G5:G45)</f>
        <v>0</v>
      </c>
      <c r="H46" s="52">
        <f>SUM(H5:H45)</f>
        <v>0</v>
      </c>
      <c r="I46" s="52">
        <f>SUM(I5:I45)</f>
        <v>167219.94947499997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N27"/>
  <sheetViews>
    <sheetView topLeftCell="B4" zoomScale="80" zoomScaleNormal="80" workbookViewId="0">
      <selection activeCell="W13" sqref="W13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7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4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31 DE ENERO DE 2025</v>
      </c>
    </row>
    <row r="3" spans="2:14" x14ac:dyDescent="0.2">
      <c r="E3" s="14" t="str">
        <f>PRESIDENCIA!E3</f>
        <v>SEGUNDA QUINCENA DE ENERO DE 2025</v>
      </c>
      <c r="F3" s="11"/>
      <c r="G3" s="11"/>
      <c r="H3" s="11"/>
      <c r="I3" s="11"/>
      <c r="J3" s="11"/>
      <c r="K3" s="11"/>
      <c r="L3" s="11"/>
      <c r="M3" s="11"/>
    </row>
    <row r="4" spans="2:14" x14ac:dyDescent="0.2">
      <c r="E4" s="28"/>
      <c r="F4" s="11"/>
      <c r="G4" s="11"/>
      <c r="H4" s="11"/>
      <c r="I4" s="11"/>
      <c r="J4" s="11"/>
      <c r="K4" s="11"/>
      <c r="L4" s="11"/>
      <c r="M4" s="11"/>
    </row>
    <row r="5" spans="2:14" ht="26.25" customHeight="1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1" t="s">
        <v>456</v>
      </c>
      <c r="L5" s="72" t="s">
        <v>457</v>
      </c>
      <c r="M5" s="16" t="s">
        <v>4</v>
      </c>
      <c r="N5" s="15" t="s">
        <v>5</v>
      </c>
    </row>
    <row r="6" spans="2:14" ht="36.75" customHeight="1" x14ac:dyDescent="0.25">
      <c r="B6" s="1" t="s">
        <v>492</v>
      </c>
      <c r="C6" s="4"/>
      <c r="D6" s="78" t="s">
        <v>141</v>
      </c>
      <c r="E6" s="80">
        <v>47930.559999999998</v>
      </c>
      <c r="F6" s="80">
        <v>8930.56</v>
      </c>
      <c r="G6" s="25"/>
      <c r="H6" s="5">
        <f t="shared" ref="H6" si="0">+E6/2</f>
        <v>23965.279999999999</v>
      </c>
      <c r="I6" s="5">
        <f t="shared" ref="I6" si="1">+F6/2</f>
        <v>4465.28</v>
      </c>
      <c r="J6" s="5">
        <f t="shared" ref="J6" si="2">G6/2</f>
        <v>0</v>
      </c>
      <c r="K6" s="46"/>
      <c r="L6" s="46"/>
      <c r="M6" s="5">
        <f t="shared" ref="M6" si="3">H6-I6+J6-K6-L6</f>
        <v>19500</v>
      </c>
      <c r="N6" s="9"/>
    </row>
    <row r="7" spans="2:14" ht="36.75" customHeight="1" x14ac:dyDescent="0.25">
      <c r="B7" s="1" t="s">
        <v>142</v>
      </c>
      <c r="C7" s="4"/>
      <c r="D7" s="79" t="s">
        <v>166</v>
      </c>
      <c r="E7" s="80">
        <v>8620.85</v>
      </c>
      <c r="F7" s="80">
        <v>145.85</v>
      </c>
      <c r="G7" s="25"/>
      <c r="H7" s="5">
        <f t="shared" ref="H7:H24" si="4">+E7/2</f>
        <v>4310.4250000000002</v>
      </c>
      <c r="I7" s="5">
        <f t="shared" ref="I7:J24" si="5">+F7/2</f>
        <v>72.924999999999997</v>
      </c>
      <c r="J7" s="5">
        <f t="shared" ref="J7:J23" si="6">G7/2</f>
        <v>0</v>
      </c>
      <c r="K7" s="46"/>
      <c r="L7" s="46"/>
      <c r="M7" s="5">
        <f t="shared" ref="M7:M24" si="7">H7-I7+J7-K7-L7</f>
        <v>4237.5</v>
      </c>
      <c r="N7" s="9"/>
    </row>
    <row r="8" spans="2:14" ht="26.1" customHeight="1" x14ac:dyDescent="0.25">
      <c r="B8" s="1" t="s">
        <v>143</v>
      </c>
      <c r="C8" s="4"/>
      <c r="D8" s="79" t="s">
        <v>166</v>
      </c>
      <c r="E8" s="80">
        <v>8620.85</v>
      </c>
      <c r="F8" s="80">
        <v>145.85</v>
      </c>
      <c r="G8" s="25"/>
      <c r="H8" s="5">
        <f t="shared" si="4"/>
        <v>4310.4250000000002</v>
      </c>
      <c r="I8" s="5">
        <f t="shared" si="5"/>
        <v>72.924999999999997</v>
      </c>
      <c r="J8" s="5">
        <f t="shared" si="6"/>
        <v>0</v>
      </c>
      <c r="K8" s="46"/>
      <c r="L8" s="46"/>
      <c r="M8" s="5">
        <f t="shared" si="7"/>
        <v>4237.5</v>
      </c>
      <c r="N8" s="9"/>
    </row>
    <row r="9" spans="2:14" ht="26.1" customHeight="1" x14ac:dyDescent="0.25">
      <c r="B9" t="s">
        <v>145</v>
      </c>
      <c r="C9" s="4"/>
      <c r="D9" s="79" t="s">
        <v>166</v>
      </c>
      <c r="E9" s="80">
        <v>8620.85</v>
      </c>
      <c r="F9" s="80">
        <v>145.85</v>
      </c>
      <c r="G9" s="25"/>
      <c r="H9" s="5">
        <f t="shared" si="4"/>
        <v>4310.4250000000002</v>
      </c>
      <c r="I9" s="5">
        <f t="shared" si="5"/>
        <v>72.924999999999997</v>
      </c>
      <c r="J9" s="5">
        <f t="shared" si="6"/>
        <v>0</v>
      </c>
      <c r="K9" s="46"/>
      <c r="L9" s="46"/>
      <c r="M9" s="5">
        <f t="shared" si="7"/>
        <v>4237.5</v>
      </c>
      <c r="N9" s="9"/>
    </row>
    <row r="10" spans="2:14" ht="26.1" customHeight="1" x14ac:dyDescent="0.25">
      <c r="B10" s="37" t="s">
        <v>57</v>
      </c>
      <c r="C10" s="4"/>
      <c r="D10" s="79" t="s">
        <v>167</v>
      </c>
      <c r="E10" s="80">
        <v>8620.85</v>
      </c>
      <c r="F10" s="80">
        <v>145.85</v>
      </c>
      <c r="G10" s="25"/>
      <c r="H10" s="5">
        <f t="shared" si="4"/>
        <v>4310.4250000000002</v>
      </c>
      <c r="I10" s="5">
        <f t="shared" si="5"/>
        <v>72.924999999999997</v>
      </c>
      <c r="J10" s="5">
        <f t="shared" si="6"/>
        <v>0</v>
      </c>
      <c r="K10" s="46"/>
      <c r="L10" s="46"/>
      <c r="M10" s="5">
        <f t="shared" si="7"/>
        <v>4237.5</v>
      </c>
      <c r="N10" s="9"/>
    </row>
    <row r="11" spans="2:14" ht="26.1" customHeight="1" x14ac:dyDescent="0.25">
      <c r="B11" s="1" t="s">
        <v>164</v>
      </c>
      <c r="C11" s="4"/>
      <c r="D11" s="78" t="s">
        <v>165</v>
      </c>
      <c r="E11" s="80">
        <v>28397.77</v>
      </c>
      <c r="F11" s="80">
        <v>4397.7700000000004</v>
      </c>
      <c r="G11" s="25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6"/>
      <c r="L11" s="46"/>
      <c r="M11" s="5">
        <f t="shared" si="7"/>
        <v>12000</v>
      </c>
      <c r="N11" s="9"/>
    </row>
    <row r="12" spans="2:14" s="37" customFormat="1" ht="29.25" customHeight="1" x14ac:dyDescent="0.2">
      <c r="B12" s="37" t="s">
        <v>58</v>
      </c>
      <c r="C12" s="4"/>
      <c r="D12" s="61" t="s">
        <v>108</v>
      </c>
      <c r="E12" s="70">
        <v>15180.34</v>
      </c>
      <c r="F12" s="25">
        <v>1585.1</v>
      </c>
      <c r="G12" s="25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6"/>
      <c r="L12" s="46"/>
      <c r="M12" s="5">
        <f t="shared" si="7"/>
        <v>6797.62</v>
      </c>
      <c r="N12" s="9"/>
    </row>
    <row r="13" spans="2:14" ht="26.1" customHeight="1" x14ac:dyDescent="0.25">
      <c r="B13" t="s">
        <v>172</v>
      </c>
      <c r="D13" s="79" t="s">
        <v>171</v>
      </c>
      <c r="E13" s="80">
        <v>8620.85</v>
      </c>
      <c r="F13" s="80">
        <v>145.85</v>
      </c>
      <c r="G13" s="25"/>
      <c r="H13" s="5">
        <f t="shared" si="4"/>
        <v>4310.4250000000002</v>
      </c>
      <c r="I13" s="5">
        <f t="shared" si="5"/>
        <v>72.924999999999997</v>
      </c>
      <c r="J13" s="5">
        <f t="shared" si="6"/>
        <v>0</v>
      </c>
      <c r="K13" s="46"/>
      <c r="L13" s="46"/>
      <c r="M13" s="5">
        <f t="shared" si="7"/>
        <v>4237.5</v>
      </c>
      <c r="N13" s="9"/>
    </row>
    <row r="14" spans="2:14" ht="26.1" customHeight="1" x14ac:dyDescent="0.25">
      <c r="B14" t="s">
        <v>170</v>
      </c>
      <c r="D14" s="79" t="s">
        <v>171</v>
      </c>
      <c r="E14" s="80">
        <v>8620.85</v>
      </c>
      <c r="F14" s="80">
        <v>145.85</v>
      </c>
      <c r="G14" s="25"/>
      <c r="H14" s="5">
        <f t="shared" si="4"/>
        <v>4310.4250000000002</v>
      </c>
      <c r="I14" s="5">
        <f t="shared" si="5"/>
        <v>72.924999999999997</v>
      </c>
      <c r="J14" s="5">
        <f t="shared" si="6"/>
        <v>0</v>
      </c>
      <c r="K14" s="46"/>
      <c r="L14" s="46"/>
      <c r="M14" s="5">
        <f t="shared" si="7"/>
        <v>4237.5</v>
      </c>
      <c r="N14" s="9"/>
    </row>
    <row r="15" spans="2:14" ht="26.1" customHeight="1" x14ac:dyDescent="0.2">
      <c r="B15" t="s">
        <v>405</v>
      </c>
      <c r="D15" s="79" t="s">
        <v>515</v>
      </c>
      <c r="E15" s="70">
        <v>14455.14</v>
      </c>
      <c r="F15" s="25">
        <v>1455.14</v>
      </c>
      <c r="G15" s="25"/>
      <c r="H15" s="5">
        <f t="shared" si="4"/>
        <v>7227.57</v>
      </c>
      <c r="I15" s="5">
        <f t="shared" si="5"/>
        <v>727.57</v>
      </c>
      <c r="J15" s="5">
        <f t="shared" si="6"/>
        <v>0</v>
      </c>
      <c r="K15" s="46"/>
      <c r="L15" s="46"/>
      <c r="M15" s="5">
        <f t="shared" si="7"/>
        <v>6500</v>
      </c>
      <c r="N15" s="9"/>
    </row>
    <row r="16" spans="2:14" ht="26.1" customHeight="1" x14ac:dyDescent="0.25">
      <c r="B16" s="1" t="s">
        <v>146</v>
      </c>
      <c r="C16" s="4"/>
      <c r="D16" s="79" t="s">
        <v>166</v>
      </c>
      <c r="E16" s="80">
        <v>8620.85</v>
      </c>
      <c r="F16" s="80">
        <v>145.85</v>
      </c>
      <c r="G16" s="25"/>
      <c r="H16" s="5">
        <f t="shared" si="4"/>
        <v>4310.4250000000002</v>
      </c>
      <c r="I16" s="5">
        <f t="shared" si="5"/>
        <v>72.924999999999997</v>
      </c>
      <c r="J16" s="5">
        <f t="shared" si="6"/>
        <v>0</v>
      </c>
      <c r="K16" s="46"/>
      <c r="L16" s="46"/>
      <c r="M16" s="5">
        <f t="shared" si="7"/>
        <v>4237.5</v>
      </c>
      <c r="N16" s="9"/>
    </row>
    <row r="17" spans="2:14" ht="26.1" customHeight="1" x14ac:dyDescent="0.2">
      <c r="B17" s="1" t="s">
        <v>59</v>
      </c>
      <c r="C17" s="4"/>
      <c r="D17" s="61" t="s">
        <v>33</v>
      </c>
      <c r="E17" s="70">
        <v>26257.02</v>
      </c>
      <c r="F17" s="25">
        <v>3940.5</v>
      </c>
      <c r="G17" s="25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6"/>
      <c r="L17" s="46"/>
      <c r="M17" s="5">
        <f t="shared" si="7"/>
        <v>11158.26</v>
      </c>
      <c r="N17" s="9"/>
    </row>
    <row r="18" spans="2:14" ht="26.1" customHeight="1" x14ac:dyDescent="0.2">
      <c r="B18" s="37" t="s">
        <v>112</v>
      </c>
      <c r="C18" s="37"/>
      <c r="D18" s="64" t="s">
        <v>51</v>
      </c>
      <c r="E18" s="70">
        <v>8895.58</v>
      </c>
      <c r="F18" s="25">
        <v>175.74</v>
      </c>
      <c r="G18" s="70"/>
      <c r="H18" s="5">
        <f t="shared" si="4"/>
        <v>4447.79</v>
      </c>
      <c r="I18" s="5">
        <f t="shared" si="5"/>
        <v>87.87</v>
      </c>
      <c r="J18" s="5">
        <f t="shared" si="6"/>
        <v>0</v>
      </c>
      <c r="K18" s="46"/>
      <c r="L18" s="46"/>
      <c r="M18" s="5">
        <f t="shared" si="7"/>
        <v>4359.92</v>
      </c>
      <c r="N18" s="9"/>
    </row>
    <row r="19" spans="2:14" ht="26.1" customHeight="1" x14ac:dyDescent="0.25">
      <c r="B19" t="s">
        <v>147</v>
      </c>
      <c r="C19" s="4"/>
      <c r="D19" s="79" t="s">
        <v>168</v>
      </c>
      <c r="E19" s="80">
        <v>8620.85</v>
      </c>
      <c r="F19" s="80">
        <v>145.85</v>
      </c>
      <c r="G19" s="25"/>
      <c r="H19" s="5">
        <f t="shared" si="4"/>
        <v>4310.4250000000002</v>
      </c>
      <c r="I19" s="5">
        <f t="shared" si="5"/>
        <v>72.924999999999997</v>
      </c>
      <c r="J19" s="5">
        <f t="shared" si="6"/>
        <v>0</v>
      </c>
      <c r="K19" s="46"/>
      <c r="L19" s="46"/>
      <c r="M19" s="5">
        <f t="shared" si="7"/>
        <v>4237.5</v>
      </c>
      <c r="N19" s="9"/>
    </row>
    <row r="20" spans="2:14" s="37" customFormat="1" ht="24.95" customHeight="1" x14ac:dyDescent="0.2">
      <c r="B20" t="s">
        <v>173</v>
      </c>
      <c r="C20"/>
      <c r="D20" s="79" t="s">
        <v>174</v>
      </c>
      <c r="E20" s="70">
        <v>9742.93</v>
      </c>
      <c r="F20" s="25">
        <v>267.93</v>
      </c>
      <c r="G20" s="25"/>
      <c r="H20" s="5">
        <f t="shared" si="4"/>
        <v>4871.4650000000001</v>
      </c>
      <c r="I20" s="5">
        <f t="shared" si="5"/>
        <v>133.965</v>
      </c>
      <c r="J20" s="5">
        <f t="shared" si="6"/>
        <v>0</v>
      </c>
      <c r="K20" s="46"/>
      <c r="L20" s="46"/>
      <c r="M20" s="5">
        <f t="shared" si="7"/>
        <v>4737.5</v>
      </c>
      <c r="N20" s="9"/>
    </row>
    <row r="21" spans="2:14" s="37" customFormat="1" ht="24.95" customHeight="1" x14ac:dyDescent="0.2">
      <c r="B21" t="s">
        <v>519</v>
      </c>
      <c r="C21"/>
      <c r="D21" s="79" t="s">
        <v>520</v>
      </c>
      <c r="E21" s="70">
        <v>15681.58</v>
      </c>
      <c r="F21" s="25">
        <v>1681.59</v>
      </c>
      <c r="G21" s="25"/>
      <c r="H21" s="5">
        <f t="shared" si="4"/>
        <v>7840.79</v>
      </c>
      <c r="I21" s="5">
        <f t="shared" si="5"/>
        <v>840.79499999999996</v>
      </c>
      <c r="J21" s="5"/>
      <c r="K21" s="46"/>
      <c r="L21" s="46"/>
      <c r="M21" s="5">
        <f t="shared" si="7"/>
        <v>6999.9949999999999</v>
      </c>
      <c r="N21" s="9"/>
    </row>
    <row r="22" spans="2:14" ht="26.1" customHeight="1" x14ac:dyDescent="0.25">
      <c r="B22" s="1" t="s">
        <v>144</v>
      </c>
      <c r="C22" s="4"/>
      <c r="D22" s="79" t="s">
        <v>166</v>
      </c>
      <c r="E22" s="80">
        <v>8620.85</v>
      </c>
      <c r="F22" s="80">
        <v>145.85</v>
      </c>
      <c r="G22" s="25"/>
      <c r="H22" s="5">
        <f t="shared" si="4"/>
        <v>4310.4250000000002</v>
      </c>
      <c r="I22" s="5">
        <f t="shared" si="5"/>
        <v>72.924999999999997</v>
      </c>
      <c r="J22" s="5">
        <f t="shared" si="6"/>
        <v>0</v>
      </c>
      <c r="K22" s="46"/>
      <c r="L22" s="46"/>
      <c r="M22" s="5">
        <f t="shared" si="7"/>
        <v>4237.5</v>
      </c>
      <c r="N22" s="9"/>
    </row>
    <row r="23" spans="2:14" ht="26.1" customHeight="1" x14ac:dyDescent="0.25">
      <c r="B23" t="s">
        <v>148</v>
      </c>
      <c r="C23" s="4"/>
      <c r="D23" s="79" t="s">
        <v>169</v>
      </c>
      <c r="E23" s="80">
        <v>8620.85</v>
      </c>
      <c r="F23" s="80">
        <v>145.85</v>
      </c>
      <c r="G23" s="25"/>
      <c r="H23" s="5">
        <f t="shared" si="4"/>
        <v>4310.4250000000002</v>
      </c>
      <c r="I23" s="5">
        <f t="shared" si="5"/>
        <v>72.924999999999997</v>
      </c>
      <c r="J23" s="5">
        <f t="shared" si="6"/>
        <v>0</v>
      </c>
      <c r="K23" s="46"/>
      <c r="L23" s="46"/>
      <c r="M23" s="5">
        <f t="shared" si="7"/>
        <v>4237.5</v>
      </c>
      <c r="N23" s="9"/>
    </row>
    <row r="24" spans="2:14" s="37" customFormat="1" ht="26.1" customHeight="1" x14ac:dyDescent="0.25">
      <c r="B24" s="37" t="s">
        <v>133</v>
      </c>
      <c r="C24"/>
      <c r="D24" s="79" t="s">
        <v>166</v>
      </c>
      <c r="E24" s="80">
        <v>8638.69</v>
      </c>
      <c r="F24" s="80">
        <v>147.79</v>
      </c>
      <c r="G24" s="25"/>
      <c r="H24" s="46">
        <f t="shared" si="4"/>
        <v>4319.3450000000003</v>
      </c>
      <c r="I24" s="46">
        <f t="shared" si="5"/>
        <v>73.894999999999996</v>
      </c>
      <c r="J24" s="46">
        <f t="shared" si="5"/>
        <v>0</v>
      </c>
      <c r="K24" s="46"/>
      <c r="L24" s="46"/>
      <c r="M24" s="5">
        <f t="shared" si="7"/>
        <v>4245.45</v>
      </c>
      <c r="N24" s="9"/>
    </row>
    <row r="25" spans="2:14" ht="21.95" customHeight="1" x14ac:dyDescent="0.2">
      <c r="D25" s="21" t="s">
        <v>6</v>
      </c>
      <c r="E25" s="22">
        <f>SUM(E6:E24)</f>
        <v>261388.11000000002</v>
      </c>
      <c r="F25" s="27">
        <f>SUM(F6:F24)</f>
        <v>24040.62</v>
      </c>
      <c r="G25" s="27"/>
      <c r="H25" s="22">
        <f>SUM(H6:H24)</f>
        <v>130694.05500000001</v>
      </c>
      <c r="I25" s="22">
        <f t="shared" ref="I25:M25" si="8">SUM(I6:I24)</f>
        <v>12020.31</v>
      </c>
      <c r="J25" s="22">
        <f t="shared" si="8"/>
        <v>0</v>
      </c>
      <c r="K25" s="22">
        <f t="shared" si="8"/>
        <v>0</v>
      </c>
      <c r="L25" s="22">
        <f t="shared" si="8"/>
        <v>0</v>
      </c>
      <c r="M25" s="22">
        <f t="shared" si="8"/>
        <v>118673.74499999998</v>
      </c>
      <c r="N25" s="37"/>
    </row>
    <row r="26" spans="2:14" ht="21.95" customHeight="1" x14ac:dyDescent="0.2">
      <c r="H26" s="37"/>
      <c r="I26" s="37"/>
      <c r="J26" s="37"/>
      <c r="K26" s="37"/>
      <c r="L26" s="37"/>
      <c r="M26" s="37"/>
      <c r="N26" s="37"/>
    </row>
    <row r="27" spans="2:14" x14ac:dyDescent="0.2">
      <c r="H27" s="37"/>
      <c r="I27" s="37"/>
      <c r="J27" s="37"/>
      <c r="K27" s="37"/>
      <c r="L27" s="37"/>
      <c r="M27" s="37"/>
      <c r="N27" s="37"/>
    </row>
  </sheetData>
  <sortState ref="B7:P24">
    <sortCondition ref="B7:B24"/>
  </sortState>
  <phoneticPr fontId="0" type="noConversion"/>
  <pageMargins left="0.11811023622047245" right="0.11811023622047245" top="0.98425196850393704" bottom="0.98425196850393704" header="0" footer="0"/>
  <pageSetup scale="7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O25"/>
  <sheetViews>
    <sheetView topLeftCell="B1" zoomScale="80" zoomScaleNormal="80" workbookViewId="0">
      <selection activeCell="K11" sqref="K1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</cols>
  <sheetData>
    <row r="1" spans="2:15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2:15" ht="15" x14ac:dyDescent="0.25">
      <c r="E2" s="13" t="s">
        <v>28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5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2:15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2:1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71"/>
      <c r="L5" s="72"/>
      <c r="M5" s="16" t="s">
        <v>4</v>
      </c>
      <c r="N5" s="15" t="s">
        <v>5</v>
      </c>
    </row>
    <row r="7" spans="2:15" ht="24.95" customHeight="1" x14ac:dyDescent="0.25">
      <c r="B7" t="s">
        <v>175</v>
      </c>
      <c r="D7" s="79" t="s">
        <v>29</v>
      </c>
      <c r="E7" s="80">
        <v>30941</v>
      </c>
      <c r="F7" s="80">
        <v>4941</v>
      </c>
      <c r="G7" s="25"/>
      <c r="H7" s="46">
        <f t="shared" ref="H7" si="0">E7/2</f>
        <v>15470.5</v>
      </c>
      <c r="I7" s="46">
        <f t="shared" ref="I7" si="1">F7/2</f>
        <v>2470.5</v>
      </c>
      <c r="J7" s="46">
        <f t="shared" ref="J7" si="2">G7/2</f>
        <v>0</v>
      </c>
      <c r="K7" s="46"/>
      <c r="L7" s="46"/>
      <c r="M7" s="46">
        <f t="shared" ref="M7" si="3">H7-I7+J7-K7-L7</f>
        <v>13000</v>
      </c>
      <c r="N7" s="9"/>
      <c r="O7" s="20"/>
    </row>
    <row r="8" spans="2:15" ht="24.95" customHeight="1" x14ac:dyDescent="0.25">
      <c r="B8" t="s">
        <v>178</v>
      </c>
      <c r="D8" s="79" t="s">
        <v>51</v>
      </c>
      <c r="E8" s="80">
        <v>8620.85</v>
      </c>
      <c r="F8" s="80">
        <v>145.85</v>
      </c>
      <c r="G8" s="25"/>
      <c r="H8" s="46">
        <f t="shared" ref="H8:J10" si="4">E8/2</f>
        <v>4310.4250000000002</v>
      </c>
      <c r="I8" s="46">
        <f t="shared" si="4"/>
        <v>72.924999999999997</v>
      </c>
      <c r="J8" s="46">
        <f t="shared" si="4"/>
        <v>0</v>
      </c>
      <c r="K8" s="46"/>
      <c r="L8" s="46"/>
      <c r="M8" s="46">
        <f>H8-I8+J8-K8-L8</f>
        <v>4237.5</v>
      </c>
      <c r="N8" s="9"/>
      <c r="O8" s="20"/>
    </row>
    <row r="9" spans="2:15" ht="24.95" customHeight="1" x14ac:dyDescent="0.25">
      <c r="B9" t="s">
        <v>176</v>
      </c>
      <c r="D9" s="79" t="s">
        <v>177</v>
      </c>
      <c r="E9" s="80">
        <v>10865.02</v>
      </c>
      <c r="F9" s="80">
        <v>865.02</v>
      </c>
      <c r="G9" s="25"/>
      <c r="H9" s="46">
        <f t="shared" si="4"/>
        <v>5432.51</v>
      </c>
      <c r="I9" s="46">
        <f t="shared" si="4"/>
        <v>432.51</v>
      </c>
      <c r="J9" s="46">
        <f t="shared" si="4"/>
        <v>0</v>
      </c>
      <c r="K9" s="46"/>
      <c r="L9" s="46"/>
      <c r="M9" s="46">
        <f>H9-I9+J9-K9-L9</f>
        <v>5000</v>
      </c>
      <c r="N9" s="9"/>
      <c r="O9" s="20"/>
    </row>
    <row r="10" spans="2:15" ht="24.95" customHeight="1" x14ac:dyDescent="0.25">
      <c r="B10" s="37" t="s">
        <v>417</v>
      </c>
      <c r="C10" s="57"/>
      <c r="D10" s="47" t="s">
        <v>185</v>
      </c>
      <c r="E10" s="80">
        <v>10865.02</v>
      </c>
      <c r="F10" s="80">
        <v>865.02</v>
      </c>
      <c r="G10" s="25"/>
      <c r="H10" s="46">
        <f t="shared" si="4"/>
        <v>5432.51</v>
      </c>
      <c r="I10" s="46">
        <f t="shared" si="4"/>
        <v>432.51</v>
      </c>
      <c r="J10" s="46">
        <f t="shared" si="4"/>
        <v>0</v>
      </c>
      <c r="K10" s="46"/>
      <c r="L10" s="46"/>
      <c r="M10" s="46">
        <f>H10-I10+J10-K10-L10</f>
        <v>5000</v>
      </c>
      <c r="N10" s="9"/>
      <c r="O10" s="20"/>
    </row>
    <row r="11" spans="2:15" ht="21.95" customHeight="1" x14ac:dyDescent="0.2">
      <c r="D11" s="21" t="s">
        <v>6</v>
      </c>
      <c r="E11" s="22">
        <f>SUM(E7:E10)</f>
        <v>61291.89</v>
      </c>
      <c r="F11" s="22">
        <f>SUM(F7:F10)</f>
        <v>6816.8900000000012</v>
      </c>
      <c r="G11" s="22"/>
      <c r="H11" s="22">
        <f>SUM(H7:H10)</f>
        <v>30645.945</v>
      </c>
      <c r="I11" s="22">
        <f t="shared" ref="I11:M11" si="5">SUM(I7:I10)</f>
        <v>3408.4450000000006</v>
      </c>
      <c r="J11" s="22">
        <f t="shared" si="5"/>
        <v>0</v>
      </c>
      <c r="K11" s="22"/>
      <c r="L11" s="22"/>
      <c r="M11" s="22">
        <f t="shared" si="5"/>
        <v>27237.5</v>
      </c>
      <c r="N11" s="37"/>
    </row>
    <row r="12" spans="2:15" ht="21.95" customHeight="1" x14ac:dyDescent="0.2">
      <c r="B12" s="8"/>
      <c r="C12" s="8"/>
      <c r="D12" s="2"/>
      <c r="E12" s="5"/>
      <c r="J12" s="5"/>
    </row>
    <row r="13" spans="2:15" x14ac:dyDescent="0.2">
      <c r="B13" s="8"/>
      <c r="C13" s="8"/>
      <c r="D13" s="2"/>
      <c r="E13" s="5"/>
      <c r="J13" s="5"/>
    </row>
    <row r="14" spans="2:15" x14ac:dyDescent="0.2">
      <c r="B14" s="8"/>
      <c r="C14" s="8"/>
      <c r="D14" s="2"/>
      <c r="E14" s="5"/>
      <c r="J14" s="5"/>
    </row>
    <row r="15" spans="2:15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5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D31" sqref="D3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7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22" ht="18" x14ac:dyDescent="0.25">
      <c r="E1" s="10" t="s">
        <v>0</v>
      </c>
      <c r="F1" s="46"/>
      <c r="G1" s="46"/>
      <c r="H1" s="11"/>
      <c r="I1" s="11"/>
      <c r="J1" s="10"/>
      <c r="K1" s="11"/>
      <c r="L1" s="11"/>
      <c r="M1" s="11"/>
      <c r="N1" s="12" t="s">
        <v>1</v>
      </c>
    </row>
    <row r="2" spans="1:22" ht="15" x14ac:dyDescent="0.25">
      <c r="E2" s="13" t="s">
        <v>378</v>
      </c>
      <c r="F2" s="46"/>
      <c r="G2" s="46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1:22" x14ac:dyDescent="0.2">
      <c r="E3" s="28" t="str">
        <f>PRESIDENCIA!E3</f>
        <v>SEGUNDA QUINCENA DE ENERO DE 2025</v>
      </c>
      <c r="F3" s="46"/>
      <c r="G3" s="46"/>
      <c r="H3" s="11"/>
      <c r="I3" s="11"/>
      <c r="J3" s="29"/>
      <c r="K3" s="11"/>
      <c r="L3" s="11"/>
      <c r="M3" s="11"/>
    </row>
    <row r="4" spans="1:22" x14ac:dyDescent="0.2">
      <c r="E4" s="28"/>
      <c r="F4" s="46"/>
      <c r="G4" s="46"/>
      <c r="H4" s="11"/>
      <c r="I4" s="11"/>
      <c r="J4" s="29"/>
      <c r="K4" s="11"/>
      <c r="L4" s="11"/>
      <c r="M4" s="11"/>
    </row>
    <row r="5" spans="1:22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1:22" ht="24.95" customHeight="1" x14ac:dyDescent="0.2">
      <c r="B6" t="s">
        <v>179</v>
      </c>
      <c r="D6" s="79" t="s">
        <v>180</v>
      </c>
      <c r="E6" s="70">
        <v>23311.29</v>
      </c>
      <c r="F6" s="25">
        <v>3311.3</v>
      </c>
      <c r="G6" s="25"/>
      <c r="H6" s="46">
        <f t="shared" ref="H6:H8" si="0">+E6/2</f>
        <v>11655.645</v>
      </c>
      <c r="I6" s="46">
        <f t="shared" ref="I6:I8" si="1">+F6/2</f>
        <v>1655.65</v>
      </c>
      <c r="J6" s="46">
        <f t="shared" ref="J6:J8" si="2">+G6/2</f>
        <v>0</v>
      </c>
      <c r="K6" s="46"/>
      <c r="L6" s="46"/>
      <c r="M6" s="46">
        <f t="shared" ref="M6:M8" si="3">+H6-I6+J6-K6-L6</f>
        <v>9999.9950000000008</v>
      </c>
      <c r="N6" s="9"/>
      <c r="O6" s="20"/>
    </row>
    <row r="7" spans="1:22" s="37" customFormat="1" ht="29.25" customHeight="1" x14ac:dyDescent="0.2">
      <c r="B7" s="19" t="s">
        <v>67</v>
      </c>
      <c r="C7" s="4"/>
      <c r="D7" s="40" t="s">
        <v>38</v>
      </c>
      <c r="E7" s="69">
        <v>15180.3236</v>
      </c>
      <c r="F7" s="25">
        <v>1585.09</v>
      </c>
      <c r="G7" s="25"/>
      <c r="H7" s="46">
        <f t="shared" si="0"/>
        <v>7590.1617999999999</v>
      </c>
      <c r="I7" s="46">
        <f t="shared" si="1"/>
        <v>792.54499999999996</v>
      </c>
      <c r="J7" s="46">
        <f t="shared" si="2"/>
        <v>0</v>
      </c>
      <c r="K7" s="46">
        <f t="shared" ref="K7" si="4">+H7*0.115</f>
        <v>872.868607</v>
      </c>
      <c r="L7" s="46">
        <v>1446</v>
      </c>
      <c r="M7" s="46">
        <f t="shared" si="3"/>
        <v>4478.7481929999994</v>
      </c>
      <c r="N7" s="56"/>
      <c r="O7" s="46"/>
      <c r="P7" s="46"/>
      <c r="Q7" s="46"/>
      <c r="R7" s="46"/>
      <c r="S7" s="46"/>
      <c r="T7" s="46"/>
      <c r="U7" s="46"/>
      <c r="V7" s="46"/>
    </row>
    <row r="8" spans="1:22" ht="21" customHeight="1" x14ac:dyDescent="0.2">
      <c r="A8" s="60">
        <v>44204</v>
      </c>
      <c r="B8" s="8" t="s">
        <v>68</v>
      </c>
      <c r="C8" s="1"/>
      <c r="D8" s="40" t="s">
        <v>38</v>
      </c>
      <c r="E8" s="69">
        <v>13053.46</v>
      </c>
      <c r="F8" s="25">
        <v>1203.96</v>
      </c>
      <c r="G8" s="25"/>
      <c r="H8" s="46">
        <f t="shared" si="0"/>
        <v>6526.73</v>
      </c>
      <c r="I8" s="46">
        <f t="shared" si="1"/>
        <v>601.98</v>
      </c>
      <c r="J8" s="46">
        <f t="shared" si="2"/>
        <v>0</v>
      </c>
      <c r="K8" s="46"/>
      <c r="L8" s="46"/>
      <c r="M8" s="46">
        <f t="shared" si="3"/>
        <v>5924.75</v>
      </c>
      <c r="N8" s="56"/>
      <c r="O8" s="20"/>
      <c r="Q8" s="22"/>
    </row>
    <row r="9" spans="1:22" s="37" customFormat="1" ht="29.25" customHeight="1" x14ac:dyDescent="0.25">
      <c r="B9" t="s">
        <v>181</v>
      </c>
      <c r="C9"/>
      <c r="D9" s="79" t="s">
        <v>182</v>
      </c>
      <c r="E9" s="80">
        <v>10865.02</v>
      </c>
      <c r="F9" s="80">
        <v>865.02</v>
      </c>
      <c r="G9" s="25"/>
      <c r="H9" s="46">
        <f t="shared" ref="H9:J10" si="5">+E9/2</f>
        <v>5432.51</v>
      </c>
      <c r="I9" s="46">
        <f t="shared" si="5"/>
        <v>432.51</v>
      </c>
      <c r="J9" s="46">
        <f t="shared" si="5"/>
        <v>0</v>
      </c>
      <c r="K9" s="46"/>
      <c r="L9" s="46"/>
      <c r="M9" s="46">
        <f>+H9-I9+J9-K9-L9</f>
        <v>5000</v>
      </c>
      <c r="N9" s="56"/>
    </row>
    <row r="10" spans="1:22" s="37" customFormat="1" ht="29.25" customHeight="1" x14ac:dyDescent="0.2">
      <c r="B10" s="1" t="s">
        <v>69</v>
      </c>
      <c r="C10" s="4"/>
      <c r="D10" s="40" t="s">
        <v>38</v>
      </c>
      <c r="E10" s="69">
        <v>13053.46</v>
      </c>
      <c r="F10" s="25">
        <v>1203.96</v>
      </c>
      <c r="G10" s="25"/>
      <c r="H10" s="46">
        <f t="shared" si="5"/>
        <v>6526.73</v>
      </c>
      <c r="I10" s="46">
        <f t="shared" si="5"/>
        <v>601.98</v>
      </c>
      <c r="J10" s="46">
        <f t="shared" si="5"/>
        <v>0</v>
      </c>
      <c r="K10" s="46"/>
      <c r="L10" s="46"/>
      <c r="M10" s="46">
        <f t="shared" ref="M10" si="6">+H10-I10+J10-K10-L10</f>
        <v>5924.75</v>
      </c>
      <c r="N10" s="9"/>
    </row>
    <row r="11" spans="1:22" s="37" customFormat="1" ht="29.25" customHeight="1" x14ac:dyDescent="0.2">
      <c r="B11" s="1" t="s">
        <v>467</v>
      </c>
      <c r="C11" s="4"/>
      <c r="D11" s="40" t="s">
        <v>185</v>
      </c>
      <c r="E11" s="70">
        <v>12039.46</v>
      </c>
      <c r="F11" s="25">
        <v>1039.46</v>
      </c>
      <c r="G11" s="25"/>
      <c r="H11" s="46">
        <f t="shared" ref="H11" si="7">+E11/2</f>
        <v>6019.73</v>
      </c>
      <c r="I11" s="46">
        <f t="shared" ref="I11" si="8">+F11/2</f>
        <v>519.73</v>
      </c>
      <c r="J11" s="46">
        <f t="shared" ref="J11" si="9">+G11/2</f>
        <v>0</v>
      </c>
      <c r="K11" s="46"/>
      <c r="L11" s="46"/>
      <c r="M11" s="46">
        <f t="shared" ref="M11" si="10">+H11-I11+J11-K11-L11</f>
        <v>5500</v>
      </c>
      <c r="N11" s="9"/>
    </row>
    <row r="12" spans="1:22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7"/>
    </row>
    <row r="13" spans="1:22" ht="21.95" customHeight="1" x14ac:dyDescent="0.2">
      <c r="B13" s="8"/>
      <c r="C13" s="8"/>
      <c r="D13" s="2"/>
      <c r="E13" s="5"/>
      <c r="J13" s="5"/>
    </row>
    <row r="14" spans="1:22" x14ac:dyDescent="0.2">
      <c r="B14" s="8"/>
      <c r="C14" s="8"/>
      <c r="D14" s="2"/>
      <c r="E14" s="5"/>
      <c r="J14" s="5"/>
    </row>
    <row r="15" spans="1:22" x14ac:dyDescent="0.2">
      <c r="B15" s="8"/>
      <c r="C15" s="8"/>
      <c r="D15" s="2"/>
      <c r="E15" s="5"/>
      <c r="J15" s="5"/>
    </row>
    <row r="16" spans="1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5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N9"/>
  <sheetViews>
    <sheetView topLeftCell="B1" zoomScale="80" zoomScaleNormal="80" workbookViewId="0">
      <selection activeCell="J15" sqref="J15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7" customWidth="1"/>
    <col min="6" max="6" width="1.42578125" style="37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</cols>
  <sheetData>
    <row r="1" spans="2:14" ht="18" x14ac:dyDescent="0.25">
      <c r="E1" s="10" t="s">
        <v>0</v>
      </c>
      <c r="F1" s="46"/>
      <c r="G1" s="11"/>
      <c r="H1" s="11"/>
      <c r="I1" s="11"/>
      <c r="J1" s="11"/>
      <c r="K1" s="11"/>
      <c r="L1" s="11"/>
      <c r="M1" s="11"/>
      <c r="N1" s="12" t="s">
        <v>1</v>
      </c>
    </row>
    <row r="2" spans="2:14" ht="15" x14ac:dyDescent="0.25">
      <c r="E2" s="13" t="s">
        <v>32</v>
      </c>
      <c r="F2" s="46"/>
      <c r="G2" s="11"/>
      <c r="H2" s="11"/>
      <c r="I2" s="11"/>
      <c r="J2" s="11"/>
      <c r="K2" s="11"/>
      <c r="L2" s="11"/>
      <c r="M2" s="11"/>
      <c r="N2" s="14" t="str">
        <f>PRESIDENCIA!N2</f>
        <v>31 DE ENERO DE 2025</v>
      </c>
    </row>
    <row r="3" spans="2:14" x14ac:dyDescent="0.2">
      <c r="E3" s="14" t="str">
        <f>PRESIDENCIA!E3</f>
        <v>SEGUNDA QUINCENA DE ENERO DE 2025</v>
      </c>
      <c r="F3" s="46"/>
      <c r="G3" s="11"/>
      <c r="H3" s="11"/>
      <c r="I3" s="11"/>
      <c r="J3" s="11"/>
      <c r="K3" s="11"/>
      <c r="L3" s="11"/>
      <c r="M3" s="11"/>
    </row>
    <row r="4" spans="2:14" x14ac:dyDescent="0.2">
      <c r="E4" s="28"/>
      <c r="F4" s="46"/>
      <c r="G4" s="11"/>
      <c r="H4" s="11"/>
      <c r="I4" s="11"/>
      <c r="J4" s="11"/>
      <c r="K4" s="11"/>
      <c r="L4" s="11"/>
      <c r="M4" s="11"/>
    </row>
    <row r="5" spans="2:14" ht="27" customHeight="1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 t="s">
        <v>24</v>
      </c>
      <c r="H5" s="16" t="s">
        <v>3</v>
      </c>
      <c r="I5" s="16" t="s">
        <v>21</v>
      </c>
      <c r="J5" s="31" t="s">
        <v>24</v>
      </c>
      <c r="K5" s="71" t="s">
        <v>456</v>
      </c>
      <c r="L5" s="72" t="s">
        <v>457</v>
      </c>
      <c r="M5" s="16" t="s">
        <v>4</v>
      </c>
      <c r="N5" s="15" t="s">
        <v>5</v>
      </c>
    </row>
    <row r="6" spans="2:14" ht="24.95" customHeight="1" x14ac:dyDescent="0.2">
      <c r="B6" t="s">
        <v>183</v>
      </c>
      <c r="D6" s="79" t="s">
        <v>184</v>
      </c>
      <c r="E6" s="23">
        <v>30941</v>
      </c>
      <c r="F6" s="25">
        <v>4941</v>
      </c>
      <c r="G6" s="25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</row>
    <row r="7" spans="2:14" x14ac:dyDescent="0.2">
      <c r="H7" s="37"/>
      <c r="I7" s="37"/>
      <c r="J7" s="37"/>
      <c r="K7" s="37"/>
      <c r="L7" s="37"/>
      <c r="M7" s="37"/>
      <c r="N7" s="37"/>
    </row>
    <row r="8" spans="2:14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7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7"/>
    </row>
    <row r="9" spans="2:14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M46"/>
  <sheetViews>
    <sheetView topLeftCell="B1" zoomScale="80" zoomScaleNormal="80" workbookViewId="0">
      <selection activeCell="B36" sqref="B36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5703125" customWidth="1"/>
    <col min="11" max="11" width="10.140625" bestFit="1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379</v>
      </c>
      <c r="F2" s="11"/>
      <c r="G2" s="11"/>
      <c r="H2" s="11"/>
      <c r="I2" s="13"/>
      <c r="J2" s="11"/>
      <c r="K2" s="11"/>
      <c r="L2" s="11"/>
      <c r="M2" s="14" t="str">
        <f>PRESIDENCIA!N2</f>
        <v>31 DE ENERO DE 2025</v>
      </c>
    </row>
    <row r="3" spans="2:13" x14ac:dyDescent="0.2">
      <c r="E3" s="14" t="str">
        <f>PRESIDENCIA!E3</f>
        <v>SEGUNDA QUINCENA DE ENERO DE 2025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29"/>
      <c r="F4" s="11"/>
      <c r="G4" s="11"/>
      <c r="H4" s="11"/>
      <c r="I4" s="29"/>
      <c r="J4" s="11"/>
      <c r="K4" s="11"/>
      <c r="L4" s="11"/>
    </row>
    <row r="5" spans="2:13" ht="39" customHeight="1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16" t="s">
        <v>3</v>
      </c>
      <c r="H5" s="16" t="s">
        <v>21</v>
      </c>
      <c r="I5" s="31" t="s">
        <v>24</v>
      </c>
      <c r="J5" s="86" t="s">
        <v>456</v>
      </c>
      <c r="K5" s="72" t="s">
        <v>457</v>
      </c>
      <c r="L5" s="16" t="s">
        <v>4</v>
      </c>
      <c r="M5" s="15" t="s">
        <v>5</v>
      </c>
    </row>
    <row r="6" spans="2:13" ht="1.5" customHeight="1" x14ac:dyDescent="0.2">
      <c r="E6" s="25"/>
      <c r="F6" s="25"/>
    </row>
    <row r="7" spans="2:13" x14ac:dyDescent="0.2">
      <c r="B7" s="37"/>
      <c r="C7" s="37"/>
      <c r="D7" s="64"/>
      <c r="E7" s="70"/>
      <c r="F7" s="25"/>
      <c r="G7" s="5"/>
      <c r="H7" s="5"/>
      <c r="I7" s="5"/>
      <c r="J7" s="5"/>
      <c r="K7" s="5"/>
      <c r="L7" s="5"/>
      <c r="M7" s="9"/>
    </row>
    <row r="8" spans="2:13" ht="24.75" customHeight="1" x14ac:dyDescent="0.2">
      <c r="B8" t="s">
        <v>186</v>
      </c>
      <c r="D8" s="79" t="s">
        <v>187</v>
      </c>
      <c r="E8" s="70">
        <v>30941</v>
      </c>
      <c r="F8" s="25">
        <v>4941</v>
      </c>
      <c r="G8" s="5">
        <f t="shared" ref="G8" si="0">+E8/2</f>
        <v>15470.5</v>
      </c>
      <c r="H8" s="5">
        <f>+F8/2</f>
        <v>2470.5</v>
      </c>
      <c r="I8" s="5"/>
      <c r="J8" s="5"/>
      <c r="K8" s="5"/>
      <c r="L8" s="5">
        <f>+G8-H8+I8-J8-K8</f>
        <v>13000</v>
      </c>
      <c r="M8" s="9"/>
    </row>
    <row r="9" spans="2:13" ht="24.75" customHeight="1" x14ac:dyDescent="0.25">
      <c r="B9" t="s">
        <v>73</v>
      </c>
      <c r="D9" s="79" t="s">
        <v>496</v>
      </c>
      <c r="E9" s="80">
        <v>10528.39</v>
      </c>
      <c r="F9" s="80">
        <v>828.39</v>
      </c>
      <c r="G9" s="5">
        <f t="shared" ref="G9:G36" si="1">+E9/2</f>
        <v>5264.1949999999997</v>
      </c>
      <c r="H9" s="5">
        <f t="shared" ref="H9:H36" si="2">+F9/2</f>
        <v>414.19499999999999</v>
      </c>
      <c r="I9" s="5"/>
      <c r="J9" s="5"/>
      <c r="K9" s="5"/>
      <c r="L9" s="5">
        <f t="shared" ref="L9:L36" si="3">+G9-H9+I9-J9-K9</f>
        <v>4850</v>
      </c>
      <c r="M9" s="9"/>
    </row>
    <row r="10" spans="2:13" ht="24.75" customHeight="1" x14ac:dyDescent="0.2">
      <c r="B10" t="s">
        <v>208</v>
      </c>
      <c r="D10" s="79" t="s">
        <v>104</v>
      </c>
      <c r="E10" s="70">
        <v>11621.15</v>
      </c>
      <c r="F10" s="25">
        <v>972.53</v>
      </c>
      <c r="G10" s="5">
        <f t="shared" si="1"/>
        <v>5810.5749999999998</v>
      </c>
      <c r="H10" s="5">
        <f t="shared" si="2"/>
        <v>486.26499999999999</v>
      </c>
      <c r="I10" s="5"/>
      <c r="J10" s="5"/>
      <c r="K10" s="5"/>
      <c r="L10" s="5">
        <f t="shared" si="3"/>
        <v>5324.3099999999995</v>
      </c>
      <c r="M10" s="9"/>
    </row>
    <row r="11" spans="2:13" ht="24.75" customHeight="1" x14ac:dyDescent="0.2">
      <c r="B11" t="s">
        <v>203</v>
      </c>
      <c r="D11" s="79" t="s">
        <v>204</v>
      </c>
      <c r="E11" s="70">
        <v>12724.5</v>
      </c>
      <c r="F11" s="25">
        <v>1149.07</v>
      </c>
      <c r="G11" s="5">
        <f t="shared" si="1"/>
        <v>6362.25</v>
      </c>
      <c r="H11" s="5">
        <f t="shared" si="2"/>
        <v>574.53499999999997</v>
      </c>
      <c r="I11" s="5"/>
      <c r="J11" s="5">
        <f t="shared" ref="J11:J12" si="4">+G11*0.115</f>
        <v>731.65875000000005</v>
      </c>
      <c r="K11" s="5">
        <v>1215</v>
      </c>
      <c r="L11" s="5">
        <f t="shared" si="3"/>
        <v>3841.0562499999996</v>
      </c>
      <c r="M11" s="9"/>
    </row>
    <row r="12" spans="2:13" ht="24.75" customHeight="1" x14ac:dyDescent="0.2">
      <c r="B12" t="s">
        <v>207</v>
      </c>
      <c r="D12" s="79" t="s">
        <v>204</v>
      </c>
      <c r="E12" s="70">
        <v>12597.34</v>
      </c>
      <c r="F12" s="25">
        <v>1128.72</v>
      </c>
      <c r="G12" s="5">
        <f t="shared" si="1"/>
        <v>6298.67</v>
      </c>
      <c r="H12" s="5">
        <f t="shared" si="2"/>
        <v>564.36</v>
      </c>
      <c r="I12" s="5"/>
      <c r="J12" s="5">
        <f t="shared" si="4"/>
        <v>724.34705000000008</v>
      </c>
      <c r="K12" s="5">
        <v>407</v>
      </c>
      <c r="L12" s="5">
        <f t="shared" si="3"/>
        <v>4602.9629500000001</v>
      </c>
      <c r="M12" s="9"/>
    </row>
    <row r="13" spans="2:13" ht="24.75" customHeight="1" x14ac:dyDescent="0.2">
      <c r="B13" t="s">
        <v>212</v>
      </c>
      <c r="D13" s="79" t="s">
        <v>206</v>
      </c>
      <c r="E13" s="70">
        <v>10865.02</v>
      </c>
      <c r="F13" s="25">
        <v>865.02</v>
      </c>
      <c r="G13" s="5">
        <f t="shared" si="1"/>
        <v>5432.51</v>
      </c>
      <c r="H13" s="5">
        <f t="shared" si="2"/>
        <v>432.51</v>
      </c>
      <c r="I13" s="5"/>
      <c r="J13" s="5"/>
      <c r="K13" s="5"/>
      <c r="L13" s="5">
        <f t="shared" si="3"/>
        <v>5000</v>
      </c>
      <c r="M13" s="9"/>
    </row>
    <row r="14" spans="2:13" ht="24.75" customHeight="1" x14ac:dyDescent="0.25">
      <c r="B14" t="s">
        <v>497</v>
      </c>
      <c r="D14" s="79" t="s">
        <v>204</v>
      </c>
      <c r="E14" s="80">
        <v>8620.85</v>
      </c>
      <c r="F14" s="80">
        <v>145.85</v>
      </c>
      <c r="G14" s="5">
        <f t="shared" si="1"/>
        <v>4310.4250000000002</v>
      </c>
      <c r="H14" s="5">
        <f t="shared" si="2"/>
        <v>72.924999999999997</v>
      </c>
      <c r="I14" s="5"/>
      <c r="J14" s="5"/>
      <c r="K14" s="5"/>
      <c r="L14" s="5">
        <f t="shared" si="3"/>
        <v>4237.5</v>
      </c>
      <c r="M14" s="9"/>
    </row>
    <row r="15" spans="2:13" ht="24.75" customHeight="1" x14ac:dyDescent="0.2">
      <c r="B15" t="s">
        <v>509</v>
      </c>
      <c r="D15" s="79" t="s">
        <v>510</v>
      </c>
      <c r="E15" s="70">
        <v>10865.02</v>
      </c>
      <c r="F15" s="25">
        <v>865.02</v>
      </c>
      <c r="G15" s="5">
        <f t="shared" si="1"/>
        <v>5432.51</v>
      </c>
      <c r="H15" s="5">
        <f t="shared" si="2"/>
        <v>432.51</v>
      </c>
      <c r="I15" s="5"/>
      <c r="J15" s="5"/>
      <c r="K15" s="5"/>
      <c r="L15" s="5">
        <f t="shared" si="3"/>
        <v>5000</v>
      </c>
      <c r="M15" s="9"/>
    </row>
    <row r="16" spans="2:13" ht="24.75" customHeight="1" x14ac:dyDescent="0.25">
      <c r="B16" t="s">
        <v>488</v>
      </c>
      <c r="D16" s="79" t="s">
        <v>204</v>
      </c>
      <c r="E16" s="80">
        <v>8620.85</v>
      </c>
      <c r="F16" s="80">
        <v>145.85</v>
      </c>
      <c r="G16" s="5">
        <f t="shared" si="1"/>
        <v>4310.4250000000002</v>
      </c>
      <c r="H16" s="5">
        <f t="shared" si="2"/>
        <v>72.924999999999997</v>
      </c>
      <c r="I16" s="5"/>
      <c r="J16" s="5"/>
      <c r="K16" s="5"/>
      <c r="L16" s="5">
        <f t="shared" si="3"/>
        <v>4237.5</v>
      </c>
      <c r="M16" s="9"/>
    </row>
    <row r="17" spans="2:13" ht="24.75" customHeight="1" x14ac:dyDescent="0.2">
      <c r="B17" t="s">
        <v>122</v>
      </c>
      <c r="D17" s="79" t="s">
        <v>182</v>
      </c>
      <c r="E17" s="70">
        <v>13530.24</v>
      </c>
      <c r="F17" s="25">
        <v>1289.4000000000001</v>
      </c>
      <c r="G17" s="5">
        <f t="shared" si="1"/>
        <v>6765.12</v>
      </c>
      <c r="H17" s="5">
        <f t="shared" si="2"/>
        <v>644.70000000000005</v>
      </c>
      <c r="I17" s="5"/>
      <c r="J17" s="5"/>
      <c r="K17" s="5"/>
      <c r="L17" s="5">
        <f t="shared" si="3"/>
        <v>6120.42</v>
      </c>
      <c r="M17" s="9"/>
    </row>
    <row r="18" spans="2:13" ht="24.75" customHeight="1" x14ac:dyDescent="0.2">
      <c r="B18" t="s">
        <v>215</v>
      </c>
      <c r="D18" s="79" t="s">
        <v>44</v>
      </c>
      <c r="E18" s="70">
        <v>11621.15</v>
      </c>
      <c r="F18" s="25">
        <v>972.53</v>
      </c>
      <c r="G18" s="5">
        <f t="shared" si="1"/>
        <v>5810.5749999999998</v>
      </c>
      <c r="H18" s="5">
        <f t="shared" si="2"/>
        <v>486.26499999999999</v>
      </c>
      <c r="I18" s="5"/>
      <c r="J18" s="5"/>
      <c r="K18" s="5"/>
      <c r="L18" s="5">
        <f t="shared" si="3"/>
        <v>5324.3099999999995</v>
      </c>
      <c r="M18" s="9"/>
    </row>
    <row r="19" spans="2:13" ht="24.75" customHeight="1" x14ac:dyDescent="0.2">
      <c r="B19" t="s">
        <v>201</v>
      </c>
      <c r="D19" s="79" t="s">
        <v>202</v>
      </c>
      <c r="E19" s="70">
        <v>16953.21</v>
      </c>
      <c r="F19" s="25">
        <v>1953.21</v>
      </c>
      <c r="G19" s="5">
        <f t="shared" si="1"/>
        <v>8476.6049999999996</v>
      </c>
      <c r="H19" s="5">
        <f t="shared" si="2"/>
        <v>976.60500000000002</v>
      </c>
      <c r="I19" s="5"/>
      <c r="J19" s="5"/>
      <c r="K19" s="5"/>
      <c r="L19" s="5">
        <f t="shared" si="3"/>
        <v>7500</v>
      </c>
      <c r="M19" s="9"/>
    </row>
    <row r="20" spans="2:13" ht="24.75" customHeight="1" x14ac:dyDescent="0.2">
      <c r="B20" t="s">
        <v>491</v>
      </c>
      <c r="D20" s="79" t="s">
        <v>194</v>
      </c>
      <c r="E20" s="70">
        <v>13236.82</v>
      </c>
      <c r="F20" s="25">
        <v>1236.82</v>
      </c>
      <c r="G20" s="5">
        <f t="shared" si="1"/>
        <v>6618.41</v>
      </c>
      <c r="H20" s="5">
        <f t="shared" si="2"/>
        <v>618.41</v>
      </c>
      <c r="I20" s="5"/>
      <c r="J20" s="5"/>
      <c r="K20" s="5"/>
      <c r="L20" s="5">
        <f t="shared" si="3"/>
        <v>6000</v>
      </c>
      <c r="M20" s="9"/>
    </row>
    <row r="21" spans="2:13" ht="24.75" customHeight="1" x14ac:dyDescent="0.2">
      <c r="B21" t="s">
        <v>210</v>
      </c>
      <c r="D21" s="79" t="s">
        <v>211</v>
      </c>
      <c r="E21" s="70">
        <v>14455.14</v>
      </c>
      <c r="F21" s="25">
        <v>1455.14</v>
      </c>
      <c r="G21" s="5">
        <f t="shared" si="1"/>
        <v>7227.57</v>
      </c>
      <c r="H21" s="5">
        <f t="shared" si="2"/>
        <v>727.57</v>
      </c>
      <c r="I21" s="5"/>
      <c r="J21" s="5"/>
      <c r="K21" s="5"/>
      <c r="L21" s="5">
        <f t="shared" si="3"/>
        <v>6500</v>
      </c>
      <c r="M21" s="9"/>
    </row>
    <row r="22" spans="2:13" ht="24.75" customHeight="1" x14ac:dyDescent="0.25">
      <c r="B22" t="s">
        <v>196</v>
      </c>
      <c r="D22" s="79" t="s">
        <v>160</v>
      </c>
      <c r="E22" s="80">
        <v>8620.85</v>
      </c>
      <c r="F22" s="80">
        <v>145.85</v>
      </c>
      <c r="G22" s="5">
        <f t="shared" si="1"/>
        <v>4310.4250000000002</v>
      </c>
      <c r="H22" s="5">
        <f t="shared" si="2"/>
        <v>72.924999999999997</v>
      </c>
      <c r="I22" s="5"/>
      <c r="J22" s="5"/>
      <c r="K22" s="5"/>
      <c r="L22" s="5">
        <f t="shared" si="3"/>
        <v>4237.5</v>
      </c>
      <c r="M22" s="9"/>
    </row>
    <row r="23" spans="2:13" ht="24.75" customHeight="1" x14ac:dyDescent="0.2">
      <c r="B23" t="s">
        <v>191</v>
      </c>
      <c r="D23" s="79" t="s">
        <v>192</v>
      </c>
      <c r="E23" s="70">
        <v>14455.14</v>
      </c>
      <c r="F23" s="25">
        <v>1455.14</v>
      </c>
      <c r="G23" s="5">
        <f t="shared" si="1"/>
        <v>7227.57</v>
      </c>
      <c r="H23" s="5">
        <f t="shared" si="2"/>
        <v>727.57</v>
      </c>
      <c r="I23" s="5"/>
      <c r="J23" s="5"/>
      <c r="K23" s="5"/>
      <c r="L23" s="5">
        <f t="shared" si="3"/>
        <v>6500</v>
      </c>
      <c r="M23" s="9"/>
    </row>
    <row r="24" spans="2:13" ht="24.75" customHeight="1" x14ac:dyDescent="0.2">
      <c r="B24" t="s">
        <v>193</v>
      </c>
      <c r="D24" s="79" t="s">
        <v>194</v>
      </c>
      <c r="E24" s="70">
        <v>20768.060000000001</v>
      </c>
      <c r="F24" s="25">
        <v>2768.06</v>
      </c>
      <c r="G24" s="5">
        <f t="shared" si="1"/>
        <v>10384.030000000001</v>
      </c>
      <c r="H24" s="5">
        <f t="shared" si="2"/>
        <v>1384.03</v>
      </c>
      <c r="I24" s="5"/>
      <c r="J24" s="5"/>
      <c r="K24" s="5"/>
      <c r="L24" s="5">
        <f t="shared" si="3"/>
        <v>9000</v>
      </c>
      <c r="M24" s="9"/>
    </row>
    <row r="25" spans="2:13" ht="24.75" customHeight="1" x14ac:dyDescent="0.25">
      <c r="B25" t="s">
        <v>406</v>
      </c>
      <c r="D25" s="79" t="s">
        <v>160</v>
      </c>
      <c r="E25" s="80">
        <v>8620.85</v>
      </c>
      <c r="F25" s="80">
        <v>145.85</v>
      </c>
      <c r="G25" s="5">
        <f t="shared" si="1"/>
        <v>4310.4250000000002</v>
      </c>
      <c r="H25" s="5">
        <f t="shared" si="2"/>
        <v>72.924999999999997</v>
      </c>
      <c r="I25" s="5"/>
      <c r="J25" s="5"/>
      <c r="K25" s="5"/>
      <c r="L25" s="5">
        <f t="shared" si="3"/>
        <v>4237.5</v>
      </c>
      <c r="M25" s="9"/>
    </row>
    <row r="26" spans="2:13" ht="24.75" customHeight="1" x14ac:dyDescent="0.2">
      <c r="B26" t="s">
        <v>205</v>
      </c>
      <c r="D26" s="79" t="s">
        <v>206</v>
      </c>
      <c r="E26" s="70">
        <v>11031.91035</v>
      </c>
      <c r="F26" s="25">
        <v>883.17</v>
      </c>
      <c r="G26" s="5">
        <f t="shared" si="1"/>
        <v>5515.9551750000001</v>
      </c>
      <c r="H26" s="5">
        <f t="shared" si="2"/>
        <v>441.58499999999998</v>
      </c>
      <c r="I26" s="5"/>
      <c r="J26" s="5">
        <f t="shared" ref="J26" si="5">+G26*0.115</f>
        <v>634.33484512500002</v>
      </c>
      <c r="K26" s="5">
        <v>528</v>
      </c>
      <c r="L26" s="5">
        <f t="shared" si="3"/>
        <v>3912.0353298749997</v>
      </c>
      <c r="M26" s="9"/>
    </row>
    <row r="27" spans="2:13" ht="24.75" customHeight="1" x14ac:dyDescent="0.2">
      <c r="B27" t="s">
        <v>216</v>
      </c>
      <c r="D27" s="79" t="s">
        <v>217</v>
      </c>
      <c r="E27" s="70">
        <v>10865.02</v>
      </c>
      <c r="F27" s="25">
        <v>865.02</v>
      </c>
      <c r="G27" s="5">
        <f t="shared" si="1"/>
        <v>5432.51</v>
      </c>
      <c r="H27" s="5">
        <f t="shared" si="2"/>
        <v>432.51</v>
      </c>
      <c r="I27" s="5"/>
      <c r="J27" s="5"/>
      <c r="K27" s="5"/>
      <c r="L27" s="5">
        <f t="shared" si="3"/>
        <v>5000</v>
      </c>
      <c r="M27" s="9"/>
    </row>
    <row r="28" spans="2:13" ht="24.75" customHeight="1" x14ac:dyDescent="0.2">
      <c r="B28" t="s">
        <v>189</v>
      </c>
      <c r="D28" s="79" t="s">
        <v>190</v>
      </c>
      <c r="E28" s="70">
        <v>14455.14</v>
      </c>
      <c r="F28" s="25">
        <v>1455.14</v>
      </c>
      <c r="G28" s="5">
        <f t="shared" si="1"/>
        <v>7227.57</v>
      </c>
      <c r="H28" s="5">
        <f t="shared" si="2"/>
        <v>727.57</v>
      </c>
      <c r="I28" s="5"/>
      <c r="J28" s="5"/>
      <c r="K28" s="5"/>
      <c r="L28" s="5">
        <f t="shared" si="3"/>
        <v>6500</v>
      </c>
      <c r="M28" s="9"/>
    </row>
    <row r="29" spans="2:13" ht="24.75" customHeight="1" x14ac:dyDescent="0.25">
      <c r="B29" t="s">
        <v>508</v>
      </c>
      <c r="D29" s="79" t="s">
        <v>160</v>
      </c>
      <c r="E29" s="80">
        <v>8620.85</v>
      </c>
      <c r="F29" s="80">
        <v>145.85</v>
      </c>
      <c r="G29" s="5">
        <f t="shared" si="1"/>
        <v>4310.4250000000002</v>
      </c>
      <c r="H29" s="5">
        <f t="shared" si="2"/>
        <v>72.924999999999997</v>
      </c>
      <c r="I29" s="5"/>
      <c r="J29" s="5"/>
      <c r="K29" s="5"/>
      <c r="L29" s="5">
        <f t="shared" si="3"/>
        <v>4237.5</v>
      </c>
      <c r="M29" s="9"/>
    </row>
    <row r="30" spans="2:13" ht="24.75" customHeight="1" x14ac:dyDescent="0.25">
      <c r="B30" t="s">
        <v>407</v>
      </c>
      <c r="D30" s="79" t="s">
        <v>204</v>
      </c>
      <c r="E30" s="80">
        <v>8620.85</v>
      </c>
      <c r="F30" s="80">
        <v>145.85</v>
      </c>
      <c r="G30" s="5">
        <f t="shared" si="1"/>
        <v>4310.4250000000002</v>
      </c>
      <c r="H30" s="5">
        <f t="shared" si="2"/>
        <v>72.924999999999997</v>
      </c>
      <c r="I30" s="5"/>
      <c r="J30" s="5"/>
      <c r="K30" s="5"/>
      <c r="L30" s="5">
        <f t="shared" si="3"/>
        <v>4237.5</v>
      </c>
      <c r="M30" s="9"/>
    </row>
    <row r="31" spans="2:13" ht="28.5" customHeight="1" x14ac:dyDescent="0.2">
      <c r="B31" t="s">
        <v>209</v>
      </c>
      <c r="D31" s="79" t="s">
        <v>206</v>
      </c>
      <c r="E31" s="70">
        <v>10865.02</v>
      </c>
      <c r="F31" s="25">
        <v>865.02</v>
      </c>
      <c r="G31" s="5">
        <f t="shared" si="1"/>
        <v>5432.51</v>
      </c>
      <c r="H31" s="5">
        <f t="shared" si="2"/>
        <v>432.51</v>
      </c>
      <c r="I31" s="5"/>
      <c r="J31" s="5"/>
      <c r="K31" s="5"/>
      <c r="L31" s="5">
        <f t="shared" si="3"/>
        <v>5000</v>
      </c>
      <c r="M31" s="9"/>
    </row>
    <row r="32" spans="2:13" ht="24.95" customHeight="1" x14ac:dyDescent="0.2">
      <c r="B32" t="s">
        <v>213</v>
      </c>
      <c r="D32" s="79" t="s">
        <v>214</v>
      </c>
      <c r="E32" s="70">
        <v>13053.46</v>
      </c>
      <c r="F32" s="25">
        <v>1203.96</v>
      </c>
      <c r="G32" s="5">
        <f t="shared" si="1"/>
        <v>6526.73</v>
      </c>
      <c r="H32" s="5">
        <f t="shared" si="2"/>
        <v>601.98</v>
      </c>
      <c r="I32" s="5"/>
      <c r="J32" s="5"/>
      <c r="K32" s="5"/>
      <c r="L32" s="5">
        <f t="shared" si="3"/>
        <v>5924.75</v>
      </c>
      <c r="M32" s="9"/>
    </row>
    <row r="33" spans="2:13" ht="24.75" customHeight="1" x14ac:dyDescent="0.2">
      <c r="B33" t="s">
        <v>197</v>
      </c>
      <c r="D33" s="79" t="s">
        <v>198</v>
      </c>
      <c r="E33" s="70">
        <v>10865.02</v>
      </c>
      <c r="F33" s="25">
        <v>865.02</v>
      </c>
      <c r="G33" s="5">
        <f t="shared" si="1"/>
        <v>5432.51</v>
      </c>
      <c r="H33" s="5">
        <f t="shared" si="2"/>
        <v>432.51</v>
      </c>
      <c r="I33" s="5"/>
      <c r="J33" s="5"/>
      <c r="K33" s="5"/>
      <c r="L33" s="5">
        <f t="shared" si="3"/>
        <v>5000</v>
      </c>
      <c r="M33" s="9"/>
    </row>
    <row r="34" spans="2:13" ht="24.75" customHeight="1" x14ac:dyDescent="0.2">
      <c r="B34" t="s">
        <v>199</v>
      </c>
      <c r="D34" s="79" t="s">
        <v>200</v>
      </c>
      <c r="E34" s="70">
        <v>10865.02</v>
      </c>
      <c r="F34" s="25">
        <v>865.02</v>
      </c>
      <c r="G34" s="5">
        <f t="shared" si="1"/>
        <v>5432.51</v>
      </c>
      <c r="H34" s="5">
        <f t="shared" si="2"/>
        <v>432.51</v>
      </c>
      <c r="I34" s="5"/>
      <c r="J34" s="5"/>
      <c r="K34" s="5"/>
      <c r="L34" s="5">
        <f t="shared" si="3"/>
        <v>5000</v>
      </c>
      <c r="M34" s="9"/>
    </row>
    <row r="35" spans="2:13" ht="24.75" customHeight="1" x14ac:dyDescent="0.2">
      <c r="B35" t="s">
        <v>126</v>
      </c>
      <c r="D35" s="79" t="s">
        <v>195</v>
      </c>
      <c r="E35" s="70">
        <v>14455.14</v>
      </c>
      <c r="F35" s="25">
        <v>1455.14</v>
      </c>
      <c r="G35" s="5">
        <f t="shared" si="1"/>
        <v>7227.57</v>
      </c>
      <c r="H35" s="5">
        <f t="shared" si="2"/>
        <v>727.57</v>
      </c>
      <c r="I35" s="5"/>
      <c r="J35" s="5"/>
      <c r="K35" s="5"/>
      <c r="L35" s="5">
        <f t="shared" si="3"/>
        <v>6500</v>
      </c>
      <c r="M35" s="9"/>
    </row>
    <row r="36" spans="2:13" ht="24.75" customHeight="1" x14ac:dyDescent="0.2">
      <c r="B36" t="s">
        <v>93</v>
      </c>
      <c r="D36" s="79" t="s">
        <v>104</v>
      </c>
      <c r="E36" s="70">
        <v>13478.889350000001</v>
      </c>
      <c r="F36" s="25">
        <v>1280.2</v>
      </c>
      <c r="G36" s="5">
        <f t="shared" si="1"/>
        <v>6739.4446750000006</v>
      </c>
      <c r="H36" s="5">
        <f t="shared" si="2"/>
        <v>640.1</v>
      </c>
      <c r="I36" s="5"/>
      <c r="J36" s="5">
        <f t="shared" ref="J36" si="6">+G36*0.115</f>
        <v>775.03613762500015</v>
      </c>
      <c r="K36" s="5">
        <v>1284</v>
      </c>
      <c r="L36" s="5">
        <f t="shared" si="3"/>
        <v>4040.308537375</v>
      </c>
      <c r="M36" s="9"/>
    </row>
    <row r="37" spans="2:13" ht="24.75" customHeight="1" x14ac:dyDescent="0.2">
      <c r="B37" t="s">
        <v>521</v>
      </c>
      <c r="D37" s="79" t="s">
        <v>510</v>
      </c>
      <c r="E37" s="70">
        <v>10865.02</v>
      </c>
      <c r="F37" s="25">
        <v>865.02</v>
      </c>
      <c r="G37" s="5">
        <f t="shared" ref="G37" si="7">+E37/2</f>
        <v>5432.51</v>
      </c>
      <c r="H37" s="5">
        <f t="shared" ref="H37" si="8">+F37/2</f>
        <v>432.51</v>
      </c>
      <c r="I37" s="5"/>
      <c r="J37" s="5"/>
      <c r="K37" s="5"/>
      <c r="L37" s="5">
        <f t="shared" ref="L37" si="9">+G37-H37+I37-J37-K37</f>
        <v>5000</v>
      </c>
      <c r="M37" s="9"/>
    </row>
    <row r="38" spans="2:13" ht="21.95" customHeight="1" x14ac:dyDescent="0.2">
      <c r="D38" s="21" t="s">
        <v>50</v>
      </c>
      <c r="E38" s="27">
        <f t="shared" ref="E38:F38" si="10">SUM(E7:E36)</f>
        <v>366821.89970000007</v>
      </c>
      <c r="F38" s="27">
        <f t="shared" si="10"/>
        <v>32492.839999999993</v>
      </c>
      <c r="G38" s="22">
        <f>SUM(G7:G37)</f>
        <v>188843.45985000004</v>
      </c>
      <c r="H38" s="22">
        <f t="shared" ref="H38:L38" si="11">SUM(H7:H37)</f>
        <v>16678.929999999997</v>
      </c>
      <c r="I38" s="22">
        <f t="shared" si="11"/>
        <v>0</v>
      </c>
      <c r="J38" s="22">
        <f t="shared" si="11"/>
        <v>2865.3767827500005</v>
      </c>
      <c r="K38" s="22">
        <f t="shared" si="11"/>
        <v>3434</v>
      </c>
      <c r="L38" s="22">
        <f t="shared" si="11"/>
        <v>165865.15306724998</v>
      </c>
      <c r="M38" s="37"/>
    </row>
    <row r="39" spans="2:13" x14ac:dyDescent="0.2">
      <c r="B39" s="1"/>
      <c r="C39" s="1"/>
      <c r="D39" s="4"/>
      <c r="E39" s="5"/>
      <c r="F39" s="5"/>
      <c r="G39" s="5"/>
      <c r="H39" s="5"/>
      <c r="I39" s="5"/>
      <c r="J39" s="5"/>
      <c r="K39" s="5"/>
      <c r="L39" s="5"/>
      <c r="M39" s="37"/>
    </row>
    <row r="40" spans="2:13" x14ac:dyDescent="0.2">
      <c r="B40" s="1"/>
      <c r="C40" s="1"/>
      <c r="D40" s="4"/>
      <c r="E40" s="5"/>
      <c r="F40" s="5"/>
      <c r="G40" s="5"/>
      <c r="H40" s="5"/>
      <c r="I40" s="5"/>
      <c r="J40" s="5"/>
      <c r="K40" s="5"/>
      <c r="L40" s="5"/>
    </row>
    <row r="41" spans="2:13" x14ac:dyDescent="0.2">
      <c r="B41" s="1"/>
      <c r="C41" s="1"/>
      <c r="D41" s="4"/>
      <c r="E41" s="5"/>
      <c r="F41" s="5"/>
      <c r="G41" s="5"/>
      <c r="H41" s="5"/>
      <c r="I41" s="5"/>
      <c r="J41" s="5"/>
      <c r="K41" s="5"/>
      <c r="L41" s="5"/>
    </row>
    <row r="42" spans="2:13" x14ac:dyDescent="0.2">
      <c r="B42" s="1"/>
      <c r="C42" s="1"/>
      <c r="D42" s="4"/>
      <c r="E42" s="5"/>
      <c r="F42" s="5"/>
      <c r="G42" s="5"/>
      <c r="H42" s="5"/>
      <c r="I42" s="5"/>
      <c r="J42" s="5"/>
      <c r="K42" s="5"/>
      <c r="L42" s="5"/>
    </row>
    <row r="46" spans="2:13" ht="24.95" customHeight="1" x14ac:dyDescent="0.2">
      <c r="B46" s="58"/>
      <c r="C46" s="58"/>
      <c r="D46" s="58"/>
      <c r="E46" s="46"/>
      <c r="F46" s="46"/>
      <c r="G46" s="46"/>
      <c r="H46" s="5"/>
      <c r="I46" s="5"/>
      <c r="J46" s="46"/>
      <c r="K46" s="46"/>
      <c r="L46" s="46"/>
      <c r="M46" s="46"/>
    </row>
  </sheetData>
  <autoFilter ref="A1:M66"/>
  <sortState ref="A10:T36">
    <sortCondition ref="B10:B36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0"/>
  <sheetViews>
    <sheetView topLeftCell="B1" zoomScale="80" zoomScaleNormal="80" workbookViewId="0">
      <selection activeCell="M22" sqref="M22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380</v>
      </c>
      <c r="F2" s="11"/>
      <c r="G2" s="11"/>
      <c r="H2" s="11"/>
      <c r="I2" s="13"/>
      <c r="J2" s="11"/>
      <c r="K2" s="11"/>
      <c r="L2" s="11"/>
      <c r="M2" s="14" t="str">
        <f>PRESIDENCIA!N2</f>
        <v>31 DE ENERO DE 2025</v>
      </c>
    </row>
    <row r="3" spans="2:16" x14ac:dyDescent="0.2">
      <c r="E3" s="14" t="str">
        <f>PRESIDENCIA!E3</f>
        <v>SEGUNDA QUINCENA DE ENERO DE 2025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29"/>
      <c r="F4" s="11"/>
      <c r="G4" s="11"/>
      <c r="H4" s="11"/>
      <c r="I4" s="29"/>
      <c r="J4" s="11"/>
      <c r="K4" s="11"/>
      <c r="L4" s="11"/>
    </row>
    <row r="5" spans="2:16" ht="38.2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16" t="s">
        <v>3</v>
      </c>
      <c r="H5" s="16" t="s">
        <v>21</v>
      </c>
      <c r="I5" s="31" t="s">
        <v>24</v>
      </c>
      <c r="J5" s="86" t="s">
        <v>456</v>
      </c>
      <c r="K5" s="72" t="s">
        <v>457</v>
      </c>
      <c r="L5" s="16" t="s">
        <v>4</v>
      </c>
      <c r="M5" s="15" t="s">
        <v>5</v>
      </c>
    </row>
    <row r="6" spans="2:16" ht="1.5" customHeight="1" x14ac:dyDescent="0.2">
      <c r="E6" s="25"/>
      <c r="F6" s="25"/>
    </row>
    <row r="7" spans="2:16" ht="24.75" customHeight="1" x14ac:dyDescent="0.2">
      <c r="B7" t="s">
        <v>218</v>
      </c>
      <c r="D7" s="79" t="s">
        <v>219</v>
      </c>
      <c r="E7" s="70">
        <v>14455.14</v>
      </c>
      <c r="F7" s="25">
        <v>1455.14</v>
      </c>
      <c r="G7" s="5">
        <f t="shared" ref="G7:H11" si="0">+E7/2</f>
        <v>7227.57</v>
      </c>
      <c r="H7" s="5">
        <f t="shared" si="0"/>
        <v>727.57</v>
      </c>
      <c r="I7" s="5"/>
      <c r="J7" s="5"/>
      <c r="K7" s="5"/>
      <c r="L7" s="5">
        <f t="shared" ref="L7:L11" si="1">+G7-H7+I7-J7-K7</f>
        <v>6500</v>
      </c>
      <c r="M7" s="9"/>
      <c r="N7" s="20"/>
      <c r="P7" s="39"/>
    </row>
    <row r="8" spans="2:16" ht="24.75" customHeight="1" x14ac:dyDescent="0.2">
      <c r="B8" s="37" t="s">
        <v>223</v>
      </c>
      <c r="D8" s="79" t="s">
        <v>222</v>
      </c>
      <c r="E8" s="70">
        <v>7498.77</v>
      </c>
      <c r="F8" s="25">
        <v>23.77</v>
      </c>
      <c r="G8" s="5">
        <f t="shared" si="0"/>
        <v>3749.3850000000002</v>
      </c>
      <c r="H8" s="5">
        <f t="shared" si="0"/>
        <v>11.885</v>
      </c>
      <c r="I8" s="5"/>
      <c r="J8" s="5"/>
      <c r="K8" s="5"/>
      <c r="L8" s="5">
        <f t="shared" si="1"/>
        <v>3737.5</v>
      </c>
      <c r="M8" s="9"/>
      <c r="N8"/>
      <c r="P8" s="39"/>
    </row>
    <row r="9" spans="2:16" ht="24.75" customHeight="1" x14ac:dyDescent="0.2">
      <c r="B9" t="s">
        <v>221</v>
      </c>
      <c r="D9" s="79" t="s">
        <v>49</v>
      </c>
      <c r="E9" s="70">
        <v>13053.46</v>
      </c>
      <c r="F9" s="25">
        <v>1203.96</v>
      </c>
      <c r="G9" s="5">
        <f t="shared" ref="G9" si="2">+E9/2</f>
        <v>6526.73</v>
      </c>
      <c r="H9" s="5">
        <f t="shared" ref="H9" si="3">+F9/2</f>
        <v>601.98</v>
      </c>
      <c r="I9" s="5"/>
      <c r="J9" s="5"/>
      <c r="K9" s="18"/>
      <c r="L9" s="5">
        <f t="shared" si="1"/>
        <v>5924.75</v>
      </c>
      <c r="M9" s="9"/>
      <c r="N9"/>
      <c r="P9" s="39"/>
    </row>
    <row r="10" spans="2:16" ht="24.75" customHeight="1" x14ac:dyDescent="0.2">
      <c r="B10" s="37" t="s">
        <v>433</v>
      </c>
      <c r="D10" s="79" t="s">
        <v>219</v>
      </c>
      <c r="E10" s="70">
        <v>14455.14</v>
      </c>
      <c r="F10" s="25">
        <v>1455.14</v>
      </c>
      <c r="G10" s="5">
        <f t="shared" si="0"/>
        <v>7227.57</v>
      </c>
      <c r="H10" s="5">
        <f t="shared" si="0"/>
        <v>727.57</v>
      </c>
      <c r="I10" s="5"/>
      <c r="J10" s="5"/>
      <c r="K10" s="5"/>
      <c r="L10" s="5">
        <f t="shared" si="1"/>
        <v>6500</v>
      </c>
      <c r="M10" s="9"/>
      <c r="N10"/>
      <c r="P10" s="39"/>
    </row>
    <row r="11" spans="2:16" ht="24.75" customHeight="1" x14ac:dyDescent="0.2">
      <c r="B11" t="s">
        <v>220</v>
      </c>
      <c r="D11" s="79" t="s">
        <v>49</v>
      </c>
      <c r="E11" s="70">
        <v>10865.02</v>
      </c>
      <c r="F11" s="25">
        <v>865.02</v>
      </c>
      <c r="G11" s="5">
        <f t="shared" si="0"/>
        <v>5432.51</v>
      </c>
      <c r="H11" s="5">
        <f t="shared" si="0"/>
        <v>432.51</v>
      </c>
      <c r="I11" s="5"/>
      <c r="J11" s="5"/>
      <c r="K11" s="5"/>
      <c r="L11" s="5">
        <f t="shared" si="1"/>
        <v>5000</v>
      </c>
      <c r="M11" s="9"/>
      <c r="N11"/>
      <c r="P11" s="39"/>
    </row>
    <row r="12" spans="2:16" ht="21.95" customHeight="1" x14ac:dyDescent="0.2">
      <c r="D12" s="21" t="s">
        <v>50</v>
      </c>
      <c r="E12" s="27">
        <f t="shared" ref="E12:J12" si="4">SUM(E7:E11)</f>
        <v>60327.53</v>
      </c>
      <c r="F12" s="27">
        <f t="shared" si="4"/>
        <v>5003.0300000000007</v>
      </c>
      <c r="G12" s="22">
        <f t="shared" si="4"/>
        <v>30163.764999999999</v>
      </c>
      <c r="H12" s="22">
        <f t="shared" si="4"/>
        <v>2501.5150000000003</v>
      </c>
      <c r="I12" s="22">
        <f t="shared" si="4"/>
        <v>0</v>
      </c>
      <c r="J12" s="22">
        <f t="shared" si="4"/>
        <v>0</v>
      </c>
      <c r="K12" s="22"/>
      <c r="L12" s="22">
        <f>SUM(L7:L11)</f>
        <v>27662.25</v>
      </c>
      <c r="M12" s="37"/>
    </row>
    <row r="13" spans="2:16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7"/>
    </row>
    <row r="14" spans="2:16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7"/>
    </row>
    <row r="15" spans="2:16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6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5" ht="24.95" customHeight="1" x14ac:dyDescent="0.2">
      <c r="B20" s="58"/>
      <c r="C20" s="58"/>
      <c r="D20" s="58"/>
      <c r="E20" s="46"/>
      <c r="F20" s="46"/>
      <c r="G20" s="46"/>
      <c r="H20" s="5"/>
      <c r="I20" s="5"/>
      <c r="J20" s="46"/>
      <c r="K20" s="46"/>
      <c r="L20" s="46"/>
      <c r="M20" s="46"/>
      <c r="N20" s="20"/>
      <c r="O20" s="20"/>
    </row>
  </sheetData>
  <autoFilter ref="A1:M40"/>
  <sortState ref="A7:T11">
    <sortCondition ref="B7:B11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2" sqref="O2:R23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1" width="11.7109375" bestFit="1" customWidth="1"/>
    <col min="12" max="12" width="10.140625" bestFit="1" customWidth="1"/>
    <col min="13" max="13" width="12.28515625" bestFit="1" customWidth="1"/>
    <col min="14" max="14" width="24.140625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381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ENERO DE 2025</v>
      </c>
    </row>
    <row r="3" spans="2:16" x14ac:dyDescent="0.2">
      <c r="E3" s="14" t="str">
        <f>PRESIDENCIA!E3</f>
        <v>SEGUNDA QUINCENA DE ENERO DE 2025</v>
      </c>
      <c r="F3" s="11"/>
      <c r="G3" s="11"/>
      <c r="H3" s="11"/>
      <c r="I3" s="11"/>
      <c r="J3" s="14"/>
      <c r="K3" s="11"/>
      <c r="L3" s="11"/>
      <c r="M3" s="11"/>
    </row>
    <row r="4" spans="2:16" ht="1.5" customHeight="1" x14ac:dyDescent="0.2">
      <c r="E4" s="29"/>
      <c r="F4" s="11"/>
      <c r="G4" s="11"/>
      <c r="H4" s="11"/>
      <c r="I4" s="11"/>
      <c r="J4" s="29"/>
      <c r="K4" s="11"/>
      <c r="L4" s="11"/>
      <c r="M4" s="11"/>
    </row>
    <row r="5" spans="2:16" ht="25.5" x14ac:dyDescent="0.2">
      <c r="B5" s="15" t="s">
        <v>2</v>
      </c>
      <c r="C5" s="15"/>
      <c r="D5" s="15" t="s">
        <v>8</v>
      </c>
      <c r="E5" s="30" t="s">
        <v>3</v>
      </c>
      <c r="F5" s="30" t="s">
        <v>21</v>
      </c>
      <c r="G5" s="30"/>
      <c r="H5" s="16" t="s">
        <v>3</v>
      </c>
      <c r="I5" s="16" t="s">
        <v>21</v>
      </c>
      <c r="J5" s="31" t="s">
        <v>24</v>
      </c>
      <c r="K5" s="86" t="s">
        <v>456</v>
      </c>
      <c r="L5" s="72" t="s">
        <v>457</v>
      </c>
      <c r="M5" s="16" t="s">
        <v>4</v>
      </c>
      <c r="N5" s="15" t="s">
        <v>5</v>
      </c>
    </row>
    <row r="6" spans="2:16" ht="1.5" customHeight="1" x14ac:dyDescent="0.2">
      <c r="E6" s="25"/>
      <c r="F6" s="25"/>
      <c r="G6" s="25"/>
    </row>
    <row r="7" spans="2:16" x14ac:dyDescent="0.2">
      <c r="B7" s="37"/>
      <c r="C7" s="37"/>
      <c r="D7" s="64"/>
      <c r="E7" s="70"/>
      <c r="F7" s="25"/>
      <c r="G7" s="25"/>
      <c r="H7" s="5"/>
      <c r="I7" s="5"/>
      <c r="J7" s="5"/>
      <c r="K7" s="5"/>
      <c r="L7" s="5"/>
      <c r="M7" s="5"/>
      <c r="N7" s="9"/>
    </row>
    <row r="8" spans="2:16" ht="26.25" x14ac:dyDescent="0.25">
      <c r="B8" s="37" t="s">
        <v>476</v>
      </c>
      <c r="C8" s="37"/>
      <c r="D8" s="64" t="s">
        <v>477</v>
      </c>
      <c r="E8" s="80">
        <v>7498.77</v>
      </c>
      <c r="F8" s="80">
        <v>23.77</v>
      </c>
      <c r="G8" s="80"/>
      <c r="H8" s="5">
        <f t="shared" ref="H8" si="0">+E8/2</f>
        <v>3749.3850000000002</v>
      </c>
      <c r="I8" s="5">
        <f t="shared" ref="I8" si="1">+F8/2</f>
        <v>11.885</v>
      </c>
      <c r="J8" s="5"/>
      <c r="K8" s="5"/>
      <c r="L8" s="5"/>
      <c r="M8" s="5">
        <f>+H8-I8+J8-K8-L8</f>
        <v>3737.5</v>
      </c>
      <c r="N8" s="9"/>
    </row>
    <row r="9" spans="2:16" ht="24.75" customHeight="1" x14ac:dyDescent="0.25">
      <c r="B9" t="s">
        <v>228</v>
      </c>
      <c r="D9" s="79" t="s">
        <v>229</v>
      </c>
      <c r="E9" s="80">
        <v>7498.77</v>
      </c>
      <c r="F9" s="80">
        <v>23.77</v>
      </c>
      <c r="G9" s="80"/>
      <c r="H9" s="5">
        <f t="shared" ref="H9" si="2">+E9/2</f>
        <v>3749.3850000000002</v>
      </c>
      <c r="I9" s="5">
        <f t="shared" ref="I9" si="3">+F9/2</f>
        <v>11.885</v>
      </c>
      <c r="J9" s="5"/>
      <c r="K9" s="5"/>
      <c r="L9" s="5"/>
      <c r="M9" s="5">
        <f>+H9-I9+J9-K9-L9</f>
        <v>3737.5</v>
      </c>
      <c r="N9" s="9"/>
      <c r="P9" s="39"/>
    </row>
    <row r="10" spans="2:16" ht="24.75" customHeight="1" x14ac:dyDescent="0.25">
      <c r="B10" t="s">
        <v>224</v>
      </c>
      <c r="D10" s="79" t="s">
        <v>225</v>
      </c>
      <c r="E10" s="80">
        <v>7498.77</v>
      </c>
      <c r="F10" s="80">
        <v>23.77</v>
      </c>
      <c r="G10" s="80"/>
      <c r="H10" s="5">
        <f t="shared" ref="H10:I16" si="4">+E10/2</f>
        <v>3749.3850000000002</v>
      </c>
      <c r="I10" s="5">
        <f t="shared" si="4"/>
        <v>11.885</v>
      </c>
      <c r="J10" s="5"/>
      <c r="K10" s="5"/>
      <c r="L10" s="5"/>
      <c r="M10" s="5">
        <f t="shared" ref="M10:M16" si="5">+H10-I10+J10-K10-L10</f>
        <v>3737.5</v>
      </c>
      <c r="N10" s="9"/>
      <c r="P10" s="39"/>
    </row>
    <row r="11" spans="2:16" ht="24.75" customHeight="1" x14ac:dyDescent="0.25">
      <c r="B11" t="s">
        <v>226</v>
      </c>
      <c r="D11" s="79" t="s">
        <v>227</v>
      </c>
      <c r="E11" s="80">
        <v>7498.77</v>
      </c>
      <c r="F11" s="80">
        <v>23.77</v>
      </c>
      <c r="G11" s="80"/>
      <c r="H11" s="5">
        <f t="shared" si="4"/>
        <v>3749.3850000000002</v>
      </c>
      <c r="I11" s="5">
        <f t="shared" si="4"/>
        <v>11.885</v>
      </c>
      <c r="J11" s="5"/>
      <c r="K11" s="5"/>
      <c r="L11" s="5"/>
      <c r="M11" s="5">
        <f t="shared" si="5"/>
        <v>3737.5</v>
      </c>
      <c r="N11" s="9"/>
      <c r="P11" s="39"/>
    </row>
    <row r="12" spans="2:16" ht="24.75" customHeight="1" x14ac:dyDescent="0.25">
      <c r="B12" t="s">
        <v>232</v>
      </c>
      <c r="D12" s="79" t="s">
        <v>231</v>
      </c>
      <c r="E12" s="80">
        <v>7498.77</v>
      </c>
      <c r="F12" s="80">
        <v>23.77</v>
      </c>
      <c r="G12" s="80"/>
      <c r="H12" s="5">
        <f t="shared" si="4"/>
        <v>3749.3850000000002</v>
      </c>
      <c r="I12" s="5">
        <f t="shared" si="4"/>
        <v>11.885</v>
      </c>
      <c r="J12" s="5"/>
      <c r="K12" s="5"/>
      <c r="L12" s="5"/>
      <c r="M12" s="5">
        <f t="shared" si="5"/>
        <v>3737.5</v>
      </c>
      <c r="N12" s="9"/>
      <c r="P12" s="39"/>
    </row>
    <row r="13" spans="2:16" ht="24.75" customHeight="1" x14ac:dyDescent="0.25">
      <c r="B13" t="s">
        <v>230</v>
      </c>
      <c r="D13" s="79" t="s">
        <v>231</v>
      </c>
      <c r="E13" s="80">
        <v>6225.12</v>
      </c>
      <c r="F13" s="80"/>
      <c r="G13" s="80">
        <v>110.02</v>
      </c>
      <c r="H13" s="5">
        <f t="shared" si="4"/>
        <v>3112.56</v>
      </c>
      <c r="I13" s="5">
        <f t="shared" si="4"/>
        <v>0</v>
      </c>
      <c r="J13" s="5">
        <f>+G13/2</f>
        <v>55.01</v>
      </c>
      <c r="K13" s="46"/>
      <c r="L13" s="5"/>
      <c r="M13" s="5">
        <f>+H13-I13+J13-K13-L13</f>
        <v>3167.57</v>
      </c>
      <c r="N13" s="9"/>
      <c r="P13" s="39"/>
    </row>
    <row r="14" spans="2:16" s="37" customFormat="1" ht="29.25" customHeight="1" x14ac:dyDescent="0.2">
      <c r="B14" s="37" t="s">
        <v>460</v>
      </c>
      <c r="C14" s="57"/>
      <c r="D14" s="47" t="s">
        <v>461</v>
      </c>
      <c r="E14" s="69">
        <v>5604.45</v>
      </c>
      <c r="F14" s="25"/>
      <c r="G14" s="25">
        <v>149.74</v>
      </c>
      <c r="H14" s="46">
        <f t="shared" si="4"/>
        <v>2802.2249999999999</v>
      </c>
      <c r="I14" s="46">
        <f t="shared" si="4"/>
        <v>0</v>
      </c>
      <c r="J14" s="5">
        <f>+G14/2</f>
        <v>74.87</v>
      </c>
      <c r="K14" s="46"/>
      <c r="L14" s="46"/>
      <c r="M14" s="46">
        <f t="shared" ref="M14" si="6">+H14-I14+J14-K14-L14</f>
        <v>2877.0949999999998</v>
      </c>
      <c r="N14" s="56"/>
      <c r="O14" s="22"/>
    </row>
    <row r="15" spans="2:16" ht="24.75" customHeight="1" x14ac:dyDescent="0.2">
      <c r="B15" t="s">
        <v>445</v>
      </c>
      <c r="D15" s="79" t="s">
        <v>444</v>
      </c>
      <c r="E15" s="69">
        <v>7268.17</v>
      </c>
      <c r="F15" s="25"/>
      <c r="G15" s="25">
        <v>1.32</v>
      </c>
      <c r="H15" s="5">
        <f t="shared" si="4"/>
        <v>3634.085</v>
      </c>
      <c r="I15" s="5">
        <f t="shared" si="4"/>
        <v>0</v>
      </c>
      <c r="J15" s="5">
        <f>+G15/2</f>
        <v>0.66</v>
      </c>
      <c r="K15" s="46"/>
      <c r="L15" s="46"/>
      <c r="M15" s="5">
        <f t="shared" si="5"/>
        <v>3634.7449999999999</v>
      </c>
      <c r="N15" s="9"/>
      <c r="P15" s="39"/>
    </row>
    <row r="16" spans="2:16" s="37" customFormat="1" ht="29.25" customHeight="1" x14ac:dyDescent="0.2">
      <c r="B16" s="37" t="s">
        <v>443</v>
      </c>
      <c r="C16" s="57"/>
      <c r="D16" s="47" t="s">
        <v>444</v>
      </c>
      <c r="E16" s="69">
        <v>6765.2</v>
      </c>
      <c r="F16" s="25"/>
      <c r="G16" s="25">
        <v>56.04</v>
      </c>
      <c r="H16" s="46">
        <f t="shared" si="4"/>
        <v>3382.6</v>
      </c>
      <c r="I16" s="46">
        <f t="shared" si="4"/>
        <v>0</v>
      </c>
      <c r="J16" s="5">
        <f>+G16/2</f>
        <v>28.02</v>
      </c>
      <c r="K16" s="46"/>
      <c r="L16" s="46"/>
      <c r="M16" s="5">
        <f t="shared" si="5"/>
        <v>3410.62</v>
      </c>
      <c r="N16" s="56"/>
      <c r="O16" s="22"/>
    </row>
    <row r="17" spans="2:16" ht="24.75" customHeight="1" x14ac:dyDescent="0.25">
      <c r="D17" s="79"/>
      <c r="E17" s="80"/>
      <c r="F17" s="80"/>
      <c r="G17" s="80"/>
      <c r="H17" s="5"/>
      <c r="I17" s="5"/>
      <c r="J17" s="5"/>
      <c r="K17" s="5"/>
      <c r="L17" s="5"/>
      <c r="M17" s="5"/>
      <c r="N17" s="33"/>
      <c r="P17" s="39"/>
    </row>
    <row r="18" spans="2:16" ht="21.95" customHeight="1" x14ac:dyDescent="0.2">
      <c r="D18" s="21" t="s">
        <v>50</v>
      </c>
      <c r="E18" s="27">
        <f>SUM(E7:E13)</f>
        <v>43718.970000000008</v>
      </c>
      <c r="F18" s="27">
        <f>SUM(F7:F13)</f>
        <v>118.85</v>
      </c>
      <c r="G18" s="27"/>
      <c r="H18" s="22">
        <f>SUM(H7:H17)</f>
        <v>31678.395</v>
      </c>
      <c r="I18" s="22">
        <f>SUM(I7:I17)</f>
        <v>59.424999999999997</v>
      </c>
      <c r="J18" s="22">
        <f t="shared" ref="J18:L18" si="7">SUM(J7:J17)</f>
        <v>158.56</v>
      </c>
      <c r="K18" s="22">
        <f>SUM(K7:K17)</f>
        <v>0</v>
      </c>
      <c r="L18" s="22">
        <f t="shared" si="7"/>
        <v>0</v>
      </c>
      <c r="M18" s="22">
        <f>SUM(M7:M17)</f>
        <v>31777.53</v>
      </c>
      <c r="N18" s="37"/>
    </row>
    <row r="19" spans="2:16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7"/>
    </row>
    <row r="20" spans="2:16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</row>
    <row r="26" spans="2:16" ht="24.95" customHeight="1" x14ac:dyDescent="0.2">
      <c r="B26" s="58"/>
      <c r="C26" s="58"/>
      <c r="D26" s="58"/>
      <c r="E26" s="46"/>
      <c r="F26" s="46"/>
      <c r="G26" s="46"/>
      <c r="H26" s="46"/>
      <c r="I26" s="5"/>
      <c r="J26" s="5"/>
      <c r="K26" s="46"/>
      <c r="L26" s="46"/>
      <c r="M26" s="46"/>
      <c r="N26" s="46"/>
      <c r="O26" s="20"/>
    </row>
  </sheetData>
  <autoFilter ref="A1:N46"/>
  <sortState ref="A10:U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Oficialia Mayor</cp:lastModifiedBy>
  <cp:lastPrinted>2025-01-29T19:15:13Z</cp:lastPrinted>
  <dcterms:created xsi:type="dcterms:W3CDTF">2004-03-09T14:35:28Z</dcterms:created>
  <dcterms:modified xsi:type="dcterms:W3CDTF">2025-02-12T20:47:39Z</dcterms:modified>
</cp:coreProperties>
</file>