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RURAL'!$A$1:$Q$46</definedName>
    <definedName name="_xlnm._FilterDatabase" localSheetId="24" hidden="1">jubilados!$K$4:$M$51</definedName>
    <definedName name="_xlnm._FilterDatabase" localSheetId="9" hidden="1">JURIDICO!$A$1:$M$40</definedName>
    <definedName name="_xlnm._FilterDatabase" localSheetId="6" hidden="1">'OBRAS PUBLICAS'!$A$1:$P$68</definedName>
    <definedName name="_xlnm._FilterDatabase" localSheetId="12" hidden="1">'PROMOCION ECONOMICA'!$A$1:$P$39</definedName>
    <definedName name="_xlnm._FilterDatabase" localSheetId="23" hidden="1">SEG.CIUDADANA.!$B$1:$O$77</definedName>
    <definedName name="_xlnm._FilterDatabase" localSheetId="7" hidden="1">'TALLER MECANICO'!$A$1:$P$43</definedName>
    <definedName name="_xlnm.Print_Area" localSheetId="18">'AGUA POTABLE'!$B$1:$N$22</definedName>
    <definedName name="_xlnm.Print_Area" localSheetId="20">'ALUMBRADO PUBLICO'!$B$1:$N$13</definedName>
    <definedName name="_xlnm.Print_Area" localSheetId="22">'ASEO PUBLICO'!$B$1:$N$42</definedName>
    <definedName name="_xlnm.Print_Area" localSheetId="17">'COMUNICACION Y VINCULACION CON '!$B$1:$N$13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RURAL'!$B$1:$N$18</definedName>
    <definedName name="_xlnm.Print_Area" localSheetId="0">DIETAS!$B$1:$M$17</definedName>
    <definedName name="_xlnm.Print_Area" localSheetId="2">H.MPAL!$B$1:$N$26</definedName>
    <definedName name="_xlnm.Print_Area" localSheetId="24">jubilados!$B$1:$J$47</definedName>
    <definedName name="_xlnm.Print_Area" localSheetId="9">JURIDICO!$B$1:$M$12</definedName>
    <definedName name="_xlnm.Print_Area" localSheetId="6">'OBRAS PUBLICAS'!$B$1:$M$40</definedName>
    <definedName name="_xlnm.Print_Area" localSheetId="4">'OFICIALIA MAYOR'!$B$1:$N$13</definedName>
    <definedName name="_xlnm.Print_Area" localSheetId="21">PANTEONES!$B$1:$N$14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SEG.CIUDADANA.!$B$1:$N$75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8" l="1"/>
  <c r="R10" i="40" l="1"/>
  <c r="P10" i="40"/>
  <c r="R8" i="8"/>
  <c r="Q11" i="40" l="1"/>
  <c r="P11" i="40"/>
  <c r="F21" i="50"/>
  <c r="I21" i="50" s="1"/>
  <c r="E21" i="50"/>
  <c r="H21" i="50" s="1"/>
  <c r="I9" i="51" l="1"/>
  <c r="H9" i="51"/>
  <c r="J8" i="49"/>
  <c r="I8" i="49"/>
  <c r="H8" i="49"/>
  <c r="M8" i="49" l="1"/>
  <c r="I29" i="10"/>
  <c r="H29" i="10"/>
  <c r="J29" i="10"/>
  <c r="M29" i="10" l="1"/>
  <c r="J39" i="24" l="1"/>
  <c r="I39" i="24"/>
  <c r="H39" i="24"/>
  <c r="I38" i="10"/>
  <c r="H38" i="10"/>
  <c r="M39" i="24" l="1"/>
  <c r="M38" i="10"/>
  <c r="H9" i="48" l="1"/>
  <c r="I9" i="48"/>
  <c r="J6" i="52"/>
  <c r="I6" i="52"/>
  <c r="H6" i="52"/>
  <c r="J26" i="10"/>
  <c r="I26" i="10"/>
  <c r="H26" i="10"/>
  <c r="E32" i="20"/>
  <c r="I32" i="20" s="1"/>
  <c r="H8" i="45"/>
  <c r="G8" i="45"/>
  <c r="I17" i="44"/>
  <c r="H17" i="44"/>
  <c r="I12" i="43"/>
  <c r="H12" i="43"/>
  <c r="H30" i="7"/>
  <c r="G30" i="7"/>
  <c r="K42" i="24"/>
  <c r="L42" i="24"/>
  <c r="J7" i="52"/>
  <c r="I7" i="52"/>
  <c r="H7" i="52"/>
  <c r="M7" i="52" s="1"/>
  <c r="J41" i="24"/>
  <c r="I41" i="24"/>
  <c r="H41" i="24"/>
  <c r="I8" i="51"/>
  <c r="H8" i="51"/>
  <c r="J34" i="24"/>
  <c r="H34" i="24"/>
  <c r="M41" i="24" l="1"/>
  <c r="M6" i="52"/>
  <c r="M8" i="51"/>
  <c r="M34" i="24"/>
  <c r="M26" i="10"/>
  <c r="I19" i="24"/>
  <c r="H19" i="24"/>
  <c r="I20" i="50"/>
  <c r="H20" i="50"/>
  <c r="I19" i="50"/>
  <c r="H19" i="50"/>
  <c r="I18" i="50"/>
  <c r="H18" i="50"/>
  <c r="I17" i="50"/>
  <c r="H17" i="50"/>
  <c r="I16" i="50"/>
  <c r="H16" i="50"/>
  <c r="I15" i="50"/>
  <c r="H15" i="50"/>
  <c r="I14" i="50"/>
  <c r="H14" i="50"/>
  <c r="I13" i="50"/>
  <c r="H13" i="50"/>
  <c r="I12" i="50"/>
  <c r="H12" i="50"/>
  <c r="I11" i="50"/>
  <c r="H11" i="50"/>
  <c r="I10" i="50"/>
  <c r="H10" i="50"/>
  <c r="I9" i="50"/>
  <c r="H9" i="50"/>
  <c r="I74" i="10" l="1"/>
  <c r="H74" i="10"/>
  <c r="I73" i="10"/>
  <c r="H73" i="10"/>
  <c r="I72" i="10"/>
  <c r="H72" i="10"/>
  <c r="I71" i="10"/>
  <c r="H71" i="10"/>
  <c r="I70" i="10"/>
  <c r="H70" i="10"/>
  <c r="I69" i="10"/>
  <c r="H69" i="10"/>
  <c r="I68" i="10"/>
  <c r="H68" i="10"/>
  <c r="I67" i="10"/>
  <c r="H67" i="10"/>
  <c r="I66" i="10"/>
  <c r="H66" i="10"/>
  <c r="I65" i="10"/>
  <c r="H65" i="10"/>
  <c r="I64" i="10"/>
  <c r="H64" i="10"/>
  <c r="I63" i="10"/>
  <c r="H63" i="10"/>
  <c r="I62" i="10"/>
  <c r="H62" i="10"/>
  <c r="I61" i="10"/>
  <c r="H61" i="10"/>
  <c r="I60" i="10"/>
  <c r="H60" i="10"/>
  <c r="I59" i="10"/>
  <c r="H59" i="10"/>
  <c r="I58" i="10"/>
  <c r="H58" i="10"/>
  <c r="I57" i="10"/>
  <c r="H57" i="10"/>
  <c r="I56" i="10"/>
  <c r="H56" i="10"/>
  <c r="I55" i="10"/>
  <c r="H55" i="10"/>
  <c r="I54" i="10"/>
  <c r="H54" i="10"/>
  <c r="I53" i="10"/>
  <c r="H53" i="10"/>
  <c r="I52" i="10"/>
  <c r="H52" i="10"/>
  <c r="I51" i="10"/>
  <c r="H51" i="10"/>
  <c r="I50" i="10"/>
  <c r="H50" i="10"/>
  <c r="I49" i="10"/>
  <c r="H49" i="10"/>
  <c r="I48" i="10"/>
  <c r="H48" i="10"/>
  <c r="I47" i="10"/>
  <c r="H47" i="10"/>
  <c r="I46" i="10"/>
  <c r="H46" i="10"/>
  <c r="I45" i="10"/>
  <c r="H45" i="10"/>
  <c r="I44" i="10"/>
  <c r="H44" i="10"/>
  <c r="I43" i="10"/>
  <c r="H43" i="10"/>
  <c r="I42" i="10"/>
  <c r="H42" i="10"/>
  <c r="I41" i="10"/>
  <c r="H41" i="10"/>
  <c r="I40" i="10"/>
  <c r="H40" i="10"/>
  <c r="I39" i="10"/>
  <c r="H39" i="10"/>
  <c r="I37" i="10"/>
  <c r="H37" i="10"/>
  <c r="I36" i="10"/>
  <c r="H36" i="10"/>
  <c r="I35" i="10"/>
  <c r="H35" i="10"/>
  <c r="I34" i="10"/>
  <c r="H34" i="10"/>
  <c r="I33" i="10"/>
  <c r="H33" i="10"/>
  <c r="I32" i="10"/>
  <c r="H32" i="10"/>
  <c r="I31" i="10"/>
  <c r="H31" i="10"/>
  <c r="I30" i="10"/>
  <c r="H30" i="10"/>
  <c r="I28" i="10"/>
  <c r="H28" i="10"/>
  <c r="I27" i="10"/>
  <c r="H27" i="10"/>
  <c r="I25" i="10"/>
  <c r="H25" i="10"/>
  <c r="I24" i="10"/>
  <c r="H24" i="10"/>
  <c r="I23" i="10"/>
  <c r="H23" i="10"/>
  <c r="I22" i="10"/>
  <c r="H22" i="10"/>
  <c r="I21" i="10"/>
  <c r="H21" i="10"/>
  <c r="I20" i="10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H10" i="45"/>
  <c r="G10" i="45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8" i="7"/>
  <c r="H28" i="7"/>
  <c r="G29" i="7"/>
  <c r="H29" i="7"/>
  <c r="G31" i="7"/>
  <c r="H31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R9" i="10"/>
  <c r="Q9" i="10"/>
  <c r="S9" i="10" s="1"/>
  <c r="T9" i="10" s="1"/>
  <c r="J50" i="10" l="1"/>
  <c r="J14" i="8"/>
  <c r="I14" i="8"/>
  <c r="H14" i="8"/>
  <c r="M14" i="8" s="1"/>
  <c r="H8" i="40"/>
  <c r="G8" i="40"/>
  <c r="L8" i="40" l="1"/>
  <c r="M50" i="10"/>
  <c r="M10" i="44"/>
  <c r="Q7" i="22" l="1"/>
  <c r="Q10" i="8"/>
  <c r="Q8" i="8"/>
  <c r="J16" i="50" l="1"/>
  <c r="M16" i="50" s="1"/>
  <c r="J45" i="10"/>
  <c r="J46" i="10"/>
  <c r="M45" i="10" l="1"/>
  <c r="M46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3" i="53"/>
  <c r="K14" i="53" l="1"/>
  <c r="L14" i="53"/>
  <c r="J13" i="53"/>
  <c r="H13" i="53"/>
  <c r="M13" i="53" s="1"/>
  <c r="T12" i="24"/>
  <c r="I40" i="7"/>
  <c r="K40" i="7"/>
  <c r="R9" i="52"/>
  <c r="J39" i="10"/>
  <c r="L12" i="40"/>
  <c r="L16" i="7"/>
  <c r="M39" i="10" l="1"/>
  <c r="I23" i="8"/>
  <c r="H23" i="8"/>
  <c r="J35" i="24"/>
  <c r="H35" i="24"/>
  <c r="M35" i="24" l="1"/>
  <c r="J13" i="50"/>
  <c r="G9" i="45"/>
  <c r="H9" i="45"/>
  <c r="L9" i="45" s="1"/>
  <c r="J40" i="24"/>
  <c r="I40" i="24"/>
  <c r="H40" i="24"/>
  <c r="J38" i="24"/>
  <c r="I38" i="24"/>
  <c r="H38" i="24"/>
  <c r="J37" i="24"/>
  <c r="I37" i="24"/>
  <c r="H37" i="24"/>
  <c r="J36" i="24"/>
  <c r="I36" i="24"/>
  <c r="H36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1" i="50"/>
  <c r="J20" i="50"/>
  <c r="J19" i="50"/>
  <c r="J18" i="50"/>
  <c r="J17" i="50"/>
  <c r="J15" i="50"/>
  <c r="J14" i="50"/>
  <c r="J12" i="50"/>
  <c r="J11" i="50"/>
  <c r="J10" i="50"/>
  <c r="J9" i="50"/>
  <c r="J7" i="50"/>
  <c r="I7" i="50"/>
  <c r="H7" i="50"/>
  <c r="J8" i="50"/>
  <c r="I8" i="50"/>
  <c r="H8" i="50"/>
  <c r="J55" i="10"/>
  <c r="M55" i="10" l="1"/>
  <c r="M13" i="50"/>
  <c r="J9" i="10"/>
  <c r="J47" i="10"/>
  <c r="J30" i="10"/>
  <c r="M28" i="24"/>
  <c r="M27" i="24"/>
  <c r="L21" i="7"/>
  <c r="M9" i="51"/>
  <c r="M9" i="10" l="1"/>
  <c r="M47" i="10"/>
  <c r="M30" i="10"/>
  <c r="L38" i="7"/>
  <c r="J11" i="10"/>
  <c r="M11" i="10" l="1"/>
  <c r="M38" i="24"/>
  <c r="L26" i="7"/>
  <c r="M12" i="50"/>
  <c r="I11" i="43" l="1"/>
  <c r="H11" i="43"/>
  <c r="I15" i="8"/>
  <c r="H15" i="8"/>
  <c r="G10" i="42"/>
  <c r="H10" i="42"/>
  <c r="H8" i="22"/>
  <c r="I8" i="22"/>
  <c r="J52" i="10" l="1"/>
  <c r="M52" i="10" l="1"/>
  <c r="M11" i="43"/>
  <c r="J28" i="10"/>
  <c r="H11" i="41"/>
  <c r="I11" i="41"/>
  <c r="M11" i="41"/>
  <c r="M28" i="10" l="1"/>
  <c r="J8" i="39"/>
  <c r="I8" i="39"/>
  <c r="H8" i="39"/>
  <c r="M8" i="39" s="1"/>
  <c r="J10" i="8"/>
  <c r="I10" i="8"/>
  <c r="H10" i="8"/>
  <c r="M10" i="8" l="1"/>
  <c r="I12" i="51"/>
  <c r="H12" i="51"/>
  <c r="I11" i="51"/>
  <c r="H11" i="51"/>
  <c r="I10" i="51"/>
  <c r="H10" i="51"/>
  <c r="I7" i="51"/>
  <c r="H7" i="51"/>
  <c r="L13" i="40"/>
  <c r="K21" i="43"/>
  <c r="L21" i="43"/>
  <c r="I20" i="43"/>
  <c r="H20" i="43"/>
  <c r="J19" i="43"/>
  <c r="I19" i="43"/>
  <c r="H19" i="43"/>
  <c r="P39" i="7"/>
  <c r="I22" i="8"/>
  <c r="H22" i="8"/>
  <c r="M22" i="8" l="1"/>
  <c r="L39" i="7"/>
  <c r="Q39" i="7"/>
  <c r="R39" i="7" s="1"/>
  <c r="M20" i="43"/>
  <c r="M19" i="43"/>
  <c r="M19" i="50"/>
  <c r="M11" i="51"/>
  <c r="J12" i="53" l="1"/>
  <c r="J11" i="53"/>
  <c r="J6" i="53"/>
  <c r="J18" i="43"/>
  <c r="J21" i="43" s="1"/>
  <c r="J17" i="41"/>
  <c r="J16" i="41"/>
  <c r="J15" i="41"/>
  <c r="J14" i="41"/>
  <c r="H8" i="7"/>
  <c r="H40" i="7" s="1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4" i="10"/>
  <c r="J53" i="10"/>
  <c r="J51" i="10"/>
  <c r="J49" i="10"/>
  <c r="J48" i="10"/>
  <c r="J44" i="10"/>
  <c r="J43" i="10"/>
  <c r="J42" i="10"/>
  <c r="J41" i="10"/>
  <c r="J40" i="10"/>
  <c r="J37" i="10"/>
  <c r="J36" i="10"/>
  <c r="J35" i="10"/>
  <c r="J34" i="10"/>
  <c r="J33" i="10"/>
  <c r="J32" i="10"/>
  <c r="J31" i="10"/>
  <c r="J27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0" i="10"/>
  <c r="J8" i="10"/>
  <c r="I8" i="10"/>
  <c r="H8" i="10"/>
  <c r="I12" i="48"/>
  <c r="H12" i="48"/>
  <c r="I11" i="48"/>
  <c r="H11" i="48"/>
  <c r="I10" i="48"/>
  <c r="H10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0" i="43"/>
  <c r="H10" i="43"/>
  <c r="I9" i="43"/>
  <c r="H9" i="43"/>
  <c r="L35" i="7"/>
  <c r="L20" i="7"/>
  <c r="L18" i="7"/>
  <c r="L10" i="7"/>
  <c r="L29" i="7" l="1"/>
  <c r="L33" i="7"/>
  <c r="L28" i="7"/>
  <c r="L31" i="7"/>
  <c r="L23" i="7"/>
  <c r="L13" i="7"/>
  <c r="L9" i="7"/>
  <c r="L17" i="7"/>
  <c r="L22" i="7"/>
  <c r="L34" i="7"/>
  <c r="L32" i="7"/>
  <c r="L24" i="7"/>
  <c r="L19" i="7"/>
  <c r="L14" i="7"/>
  <c r="L36" i="7"/>
  <c r="M18" i="43"/>
  <c r="L30" i="7"/>
  <c r="L25" i="7"/>
  <c r="L15" i="7"/>
  <c r="M7" i="51" l="1"/>
  <c r="M11" i="50" l="1"/>
  <c r="M19" i="24"/>
  <c r="M20" i="50"/>
  <c r="J11" i="47" l="1"/>
  <c r="I11" i="47"/>
  <c r="H11" i="47"/>
  <c r="J10" i="53"/>
  <c r="H10" i="53"/>
  <c r="M10" i="53" l="1"/>
  <c r="M11" i="47"/>
  <c r="M11" i="44"/>
  <c r="E42" i="20" l="1"/>
  <c r="Q12" i="51"/>
  <c r="Q59" i="10"/>
  <c r="R59" i="10" s="1"/>
  <c r="R8" i="47" l="1"/>
  <c r="Q8" i="47"/>
  <c r="T66" i="10"/>
  <c r="H10" i="47"/>
  <c r="I10" i="47"/>
  <c r="J10" i="47"/>
  <c r="M10" i="47" l="1"/>
  <c r="M56" i="10"/>
  <c r="H11" i="42" l="1"/>
  <c r="G11" i="42"/>
  <c r="F12" i="42"/>
  <c r="E12" i="42"/>
  <c r="I12" i="42"/>
  <c r="D18" i="33" s="1"/>
  <c r="J12" i="42"/>
  <c r="K12" i="42"/>
  <c r="F75" i="10"/>
  <c r="E75" i="10"/>
  <c r="L11" i="42" l="1"/>
  <c r="M66" i="10"/>
  <c r="M18" i="10"/>
  <c r="K75" i="10" l="1"/>
  <c r="L75" i="10"/>
  <c r="M74" i="10" l="1"/>
  <c r="I8" i="41" l="1"/>
  <c r="H8" i="41"/>
  <c r="M8" i="41" l="1"/>
  <c r="I12" i="39"/>
  <c r="H12" i="39"/>
  <c r="M29" i="24" l="1"/>
  <c r="M16" i="44" l="1"/>
  <c r="M35" i="10"/>
  <c r="M73" i="10" l="1"/>
  <c r="R9" i="8"/>
  <c r="J10" i="51" l="1"/>
  <c r="L13" i="48"/>
  <c r="M10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0" i="10" l="1"/>
  <c r="M49" i="10"/>
  <c r="M44" i="10"/>
  <c r="M34" i="10"/>
  <c r="M27" i="10"/>
  <c r="M51" i="10"/>
  <c r="M33" i="10"/>
  <c r="M21" i="10"/>
  <c r="E9" i="20" l="1"/>
  <c r="M13" i="10" l="1"/>
  <c r="M63" i="10"/>
  <c r="M43" i="10"/>
  <c r="M15" i="10"/>
  <c r="M22" i="10"/>
  <c r="M40" i="24" l="1"/>
  <c r="I15" i="41" l="1"/>
  <c r="H15" i="41"/>
  <c r="M15" i="41" l="1"/>
  <c r="L37" i="7" l="1"/>
  <c r="J12" i="51"/>
  <c r="F34" i="33"/>
  <c r="F35" i="33" s="1"/>
  <c r="F31" i="33"/>
  <c r="J9" i="53"/>
  <c r="I9" i="53"/>
  <c r="H9" i="53"/>
  <c r="J7" i="53"/>
  <c r="I7" i="53"/>
  <c r="H7" i="53"/>
  <c r="M9" i="53" l="1"/>
  <c r="M7" i="53"/>
  <c r="M10" i="24"/>
  <c r="M37" i="10"/>
  <c r="M48" i="10"/>
  <c r="M57" i="10"/>
  <c r="M60" i="10"/>
  <c r="M12" i="10"/>
  <c r="Q12" i="10" s="1"/>
  <c r="M20" i="10"/>
  <c r="M61" i="10"/>
  <c r="M17" i="10"/>
  <c r="M8" i="10"/>
  <c r="M10" i="10"/>
  <c r="M65" i="10"/>
  <c r="M67" i="10"/>
  <c r="M64" i="10"/>
  <c r="M53" i="10"/>
  <c r="M25" i="10"/>
  <c r="M16" i="10"/>
  <c r="M41" i="10"/>
  <c r="M24" i="10"/>
  <c r="M14" i="10"/>
  <c r="M31" i="10"/>
  <c r="M32" i="10"/>
  <c r="M59" i="10"/>
  <c r="M37" i="24"/>
  <c r="M17" i="24"/>
  <c r="M36" i="24"/>
  <c r="M20" i="24"/>
  <c r="M18" i="24"/>
  <c r="M33" i="24"/>
  <c r="M11" i="24"/>
  <c r="M30" i="24"/>
  <c r="M42" i="10"/>
  <c r="K13" i="52"/>
  <c r="E29" i="33" s="1"/>
  <c r="L13" i="52"/>
  <c r="F29" i="33" s="1"/>
  <c r="J10" i="52"/>
  <c r="I10" i="52"/>
  <c r="H10" i="52"/>
  <c r="J9" i="52"/>
  <c r="I9" i="52"/>
  <c r="M9" i="52" s="1"/>
  <c r="H9" i="52"/>
  <c r="L22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 s="1"/>
  <c r="L18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38" l="1"/>
  <c r="M10" i="52"/>
  <c r="L27" i="7"/>
  <c r="J40" i="7"/>
  <c r="E15" i="33" s="1"/>
  <c r="L11" i="7"/>
  <c r="K13" i="48"/>
  <c r="E25" i="33" s="1"/>
  <c r="M8" i="1"/>
  <c r="M11" i="39"/>
  <c r="M9" i="50"/>
  <c r="M10" i="50"/>
  <c r="M7" i="50"/>
  <c r="M14" i="50"/>
  <c r="K22" i="50"/>
  <c r="E27" i="33" s="1"/>
  <c r="M8" i="50"/>
  <c r="K14" i="47"/>
  <c r="M9" i="39"/>
  <c r="K7" i="39"/>
  <c r="K26" i="8"/>
  <c r="M7" i="39" l="1"/>
  <c r="K13" i="39"/>
  <c r="E13" i="33" s="1"/>
  <c r="M17" i="50"/>
  <c r="R17" i="50" s="1"/>
  <c r="M11" i="8"/>
  <c r="M15" i="24" l="1"/>
  <c r="D19" i="33" l="1"/>
  <c r="E21" i="43"/>
  <c r="J7" i="24" l="1"/>
  <c r="J42" i="24" s="1"/>
  <c r="I7" i="24"/>
  <c r="I42" i="24" s="1"/>
  <c r="H7" i="24"/>
  <c r="H42" i="24" s="1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18" i="50"/>
  <c r="J9" i="49"/>
  <c r="I9" i="49"/>
  <c r="H9" i="49"/>
  <c r="M9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J10" i="22"/>
  <c r="M10" i="22" l="1"/>
  <c r="M10" i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69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8" i="53"/>
  <c r="I8" i="53"/>
  <c r="I14" i="53" s="1"/>
  <c r="J8" i="53"/>
  <c r="J14" i="53" s="1"/>
  <c r="H12" i="53"/>
  <c r="M12" i="53" s="1"/>
  <c r="H11" i="53"/>
  <c r="H6" i="53"/>
  <c r="M6" i="53" s="1"/>
  <c r="F14" i="53"/>
  <c r="E14" i="53"/>
  <c r="D30" i="33"/>
  <c r="E3" i="53"/>
  <c r="N2" i="53"/>
  <c r="H12" i="52"/>
  <c r="I12" i="52"/>
  <c r="J12" i="52"/>
  <c r="H11" i="52"/>
  <c r="I11" i="52"/>
  <c r="J11" i="52"/>
  <c r="H8" i="52"/>
  <c r="I8" i="52"/>
  <c r="J8" i="52"/>
  <c r="F13" i="52"/>
  <c r="E13" i="52"/>
  <c r="E3" i="52"/>
  <c r="N2" i="52"/>
  <c r="F13" i="51"/>
  <c r="E13" i="51"/>
  <c r="J6" i="51"/>
  <c r="I6" i="51"/>
  <c r="H6" i="51"/>
  <c r="E3" i="51"/>
  <c r="N2" i="51"/>
  <c r="M8" i="52" l="1"/>
  <c r="H13" i="52"/>
  <c r="M12" i="52"/>
  <c r="J13" i="52"/>
  <c r="D29" i="33" s="1"/>
  <c r="M11" i="52"/>
  <c r="M11" i="53"/>
  <c r="H14" i="53"/>
  <c r="B30" i="33"/>
  <c r="M8" i="53"/>
  <c r="H13" i="51"/>
  <c r="B28" i="33" s="1"/>
  <c r="M58" i="10"/>
  <c r="M36" i="10"/>
  <c r="M71" i="10"/>
  <c r="M72" i="10"/>
  <c r="M62" i="10"/>
  <c r="M19" i="10"/>
  <c r="M23" i="10"/>
  <c r="M70" i="10"/>
  <c r="M54" i="10"/>
  <c r="M31" i="24"/>
  <c r="D31" i="33"/>
  <c r="M22" i="24"/>
  <c r="E31" i="33"/>
  <c r="M25" i="24"/>
  <c r="M68" i="10"/>
  <c r="C30" i="33"/>
  <c r="B29" i="33"/>
  <c r="I13" i="52"/>
  <c r="C29" i="33" s="1"/>
  <c r="I13" i="51"/>
  <c r="C28" i="33" s="1"/>
  <c r="M12" i="51"/>
  <c r="M6" i="51"/>
  <c r="J13" i="51"/>
  <c r="D28" i="33" s="1"/>
  <c r="G29" i="33" l="1"/>
  <c r="M14" i="53"/>
  <c r="G30" i="33"/>
  <c r="G28" i="33"/>
  <c r="M12" i="24"/>
  <c r="M42" i="24" s="1"/>
  <c r="M13" i="51"/>
  <c r="M13" i="52"/>
  <c r="F22" i="50"/>
  <c r="E22" i="50"/>
  <c r="J6" i="50"/>
  <c r="I6" i="50"/>
  <c r="H6" i="50"/>
  <c r="E3" i="50"/>
  <c r="N2" i="50"/>
  <c r="F13" i="49"/>
  <c r="E13" i="49"/>
  <c r="J12" i="49"/>
  <c r="I12" i="49"/>
  <c r="H12" i="49"/>
  <c r="J11" i="49"/>
  <c r="I11" i="49"/>
  <c r="H11" i="49"/>
  <c r="J10" i="49"/>
  <c r="I10" i="49"/>
  <c r="H10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J7" i="38"/>
  <c r="H10" i="38"/>
  <c r="I10" i="38"/>
  <c r="M10" i="38" s="1"/>
  <c r="J10" i="38"/>
  <c r="H11" i="38"/>
  <c r="I11" i="38"/>
  <c r="J11" i="38"/>
  <c r="H8" i="38"/>
  <c r="I8" i="38"/>
  <c r="M8" i="38" s="1"/>
  <c r="J8" i="38"/>
  <c r="J6" i="38"/>
  <c r="J12" i="38" s="1"/>
  <c r="D23" i="33" s="1"/>
  <c r="I6" i="38"/>
  <c r="H6" i="38"/>
  <c r="M6" i="38" s="1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E3" i="45"/>
  <c r="M2" i="45"/>
  <c r="J18" i="44"/>
  <c r="D20" i="33" s="1"/>
  <c r="F18" i="44"/>
  <c r="E18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0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6" i="8"/>
  <c r="I16" i="8"/>
  <c r="J16" i="8"/>
  <c r="J15" i="8"/>
  <c r="M11" i="38" l="1"/>
  <c r="M7" i="38"/>
  <c r="M6" i="46"/>
  <c r="I13" i="39"/>
  <c r="M7" i="22"/>
  <c r="J11" i="22"/>
  <c r="D12" i="33" s="1"/>
  <c r="L9" i="40"/>
  <c r="L8" i="7"/>
  <c r="L40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4" i="44"/>
  <c r="M8" i="44"/>
  <c r="M13" i="44"/>
  <c r="M6" i="47"/>
  <c r="I13" i="48"/>
  <c r="C25" i="33" s="1"/>
  <c r="H13" i="39"/>
  <c r="B13" i="33" s="1"/>
  <c r="J13" i="48"/>
  <c r="D25" i="33" s="1"/>
  <c r="H13" i="48"/>
  <c r="B25" i="33" s="1"/>
  <c r="H11" i="22"/>
  <c r="M13" i="43"/>
  <c r="B19" i="33"/>
  <c r="M6" i="50"/>
  <c r="K18" i="44"/>
  <c r="M12" i="44"/>
  <c r="M15" i="44"/>
  <c r="M17" i="44"/>
  <c r="M6" i="39"/>
  <c r="M21" i="50"/>
  <c r="M15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5" i="8"/>
  <c r="B17" i="33"/>
  <c r="G17" i="33" s="1"/>
  <c r="M9" i="22"/>
  <c r="I11" i="22"/>
  <c r="C13" i="33"/>
  <c r="L10" i="42"/>
  <c r="L12" i="42" s="1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2" i="33"/>
  <c r="M16" i="8"/>
  <c r="M11" i="49"/>
  <c r="H22" i="50"/>
  <c r="B27" i="33" s="1"/>
  <c r="I22" i="50"/>
  <c r="C27" i="33" s="1"/>
  <c r="J22" i="50"/>
  <c r="D27" i="33" s="1"/>
  <c r="J13" i="49"/>
  <c r="D26" i="33" s="1"/>
  <c r="I13" i="49"/>
  <c r="C26" i="33" s="1"/>
  <c r="M10" i="49"/>
  <c r="M12" i="49"/>
  <c r="H13" i="49"/>
  <c r="B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8" i="44"/>
  <c r="B20" i="33" s="1"/>
  <c r="I18" i="44"/>
  <c r="C20" i="33" s="1"/>
  <c r="C19" i="33"/>
  <c r="M8" i="43"/>
  <c r="B18" i="33"/>
  <c r="L8" i="42"/>
  <c r="C18" i="33"/>
  <c r="L9" i="42"/>
  <c r="M8" i="22"/>
  <c r="M11" i="22" s="1"/>
  <c r="G24" i="33" l="1"/>
  <c r="G13" i="33"/>
  <c r="G26" i="33"/>
  <c r="G25" i="33"/>
  <c r="G20" i="33"/>
  <c r="L11" i="45"/>
  <c r="G18" i="33"/>
  <c r="M21" i="43"/>
  <c r="G21" i="33"/>
  <c r="G19" i="33"/>
  <c r="G27" i="33"/>
  <c r="G15" i="33"/>
  <c r="G16" i="33"/>
  <c r="M13" i="39"/>
  <c r="M13" i="48"/>
  <c r="M18" i="44"/>
  <c r="M19" i="41"/>
  <c r="L15" i="40"/>
  <c r="M22" i="50"/>
  <c r="M13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13" i="8" l="1"/>
  <c r="M24" i="8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4" i="20" l="1"/>
  <c r="M34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5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9" i="20" l="1"/>
  <c r="L10" i="20"/>
  <c r="L43" i="20"/>
  <c r="I44" i="20"/>
  <c r="M44" i="20" s="1"/>
  <c r="I43" i="20" l="1"/>
  <c r="M43" i="20" s="1"/>
  <c r="I10" i="20"/>
  <c r="M10" i="20" s="1"/>
  <c r="I39" i="20"/>
  <c r="M39" i="20" s="1"/>
  <c r="L39" i="20"/>
  <c r="F47" i="20" l="1"/>
  <c r="G47" i="20"/>
  <c r="E5" i="20" l="1"/>
  <c r="I5" i="20" s="1"/>
  <c r="M5" i="20" s="1"/>
  <c r="G75" i="10" l="1"/>
  <c r="F13" i="1" l="1"/>
  <c r="G13" i="1"/>
  <c r="J13" i="1"/>
  <c r="D10" i="33" s="1"/>
  <c r="E13" i="1"/>
  <c r="I7" i="10" l="1"/>
  <c r="I75" i="10" s="1"/>
  <c r="H7" i="10"/>
  <c r="H75" i="10" s="1"/>
  <c r="C12" i="33"/>
  <c r="G12" i="33" s="1"/>
  <c r="M7" i="10" l="1"/>
  <c r="M75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8" i="20" l="1"/>
  <c r="M38" i="20" s="1"/>
  <c r="I13" i="1"/>
  <c r="G7" i="21"/>
  <c r="H7" i="21"/>
  <c r="L7" i="21" l="1"/>
  <c r="H13" i="1"/>
  <c r="E26" i="20"/>
  <c r="I26" i="20" s="1"/>
  <c r="M26" i="20" s="1"/>
  <c r="H19" i="20"/>
  <c r="H47" i="20" s="1"/>
  <c r="M7" i="1" l="1"/>
  <c r="M13" i="1" s="1"/>
  <c r="I19" i="20"/>
  <c r="M19" i="20" s="1"/>
  <c r="F40" i="7" l="1"/>
  <c r="E40" i="7"/>
  <c r="E29" i="20" l="1"/>
  <c r="I29" i="20" s="1"/>
  <c r="M29" i="20" s="1"/>
  <c r="I18" i="20"/>
  <c r="M18" i="20" s="1"/>
  <c r="I17" i="20"/>
  <c r="M17" i="20" s="1"/>
  <c r="E41" i="20"/>
  <c r="I41" i="20" s="1"/>
  <c r="M41" i="20" s="1"/>
  <c r="I33" i="20" l="1"/>
  <c r="M33" i="20" s="1"/>
  <c r="I24" i="20" l="1"/>
  <c r="M24" i="20" s="1"/>
  <c r="I25" i="20"/>
  <c r="M25" i="20" s="1"/>
  <c r="I16" i="20" l="1"/>
  <c r="M16" i="20" s="1"/>
  <c r="I40" i="20" l="1"/>
  <c r="M40" i="20" s="1"/>
  <c r="I14" i="20" l="1"/>
  <c r="M14" i="20" s="1"/>
  <c r="I6" i="20"/>
  <c r="M6" i="20" s="1"/>
  <c r="I42" i="20" l="1"/>
  <c r="M42" i="20" l="1"/>
  <c r="O42" i="20"/>
  <c r="P42" i="20" s="1"/>
  <c r="Q42" i="20" s="1"/>
  <c r="I21" i="20"/>
  <c r="M21" i="20" s="1"/>
  <c r="I46" i="20"/>
  <c r="M46" i="20" s="1"/>
  <c r="I7" i="20"/>
  <c r="M7" i="20" s="1"/>
  <c r="E35" i="20" l="1"/>
  <c r="I35" i="20" s="1"/>
  <c r="M35" i="20" s="1"/>
  <c r="I37" i="20"/>
  <c r="M37" i="20" s="1"/>
  <c r="E15" i="20" l="1"/>
  <c r="E47" i="20" s="1"/>
  <c r="I15" i="20" l="1"/>
  <c r="M15" i="20" s="1"/>
  <c r="I28" i="20" l="1"/>
  <c r="M28" i="20" s="1"/>
  <c r="I23" i="20" l="1"/>
  <c r="M23" i="20" s="1"/>
  <c r="I36" i="20" l="1"/>
  <c r="M36" i="20" s="1"/>
  <c r="B37" i="33"/>
  <c r="B34" i="33" l="1"/>
  <c r="C34" i="33"/>
  <c r="B31" i="33"/>
  <c r="B14" i="33" l="1"/>
  <c r="G14" i="33" s="1"/>
  <c r="I8" i="25"/>
  <c r="C14" i="33" s="1"/>
  <c r="B35" i="33"/>
  <c r="C35" i="33"/>
  <c r="G17" i="21" l="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42" i="24"/>
  <c r="E42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5" i="20"/>
  <c r="M45" i="20" s="1"/>
  <c r="E3" i="20"/>
  <c r="J2" i="20"/>
  <c r="F26" i="8"/>
  <c r="E26" i="8"/>
  <c r="D34" i="33"/>
  <c r="G34" i="33" s="1"/>
  <c r="N46" i="20" l="1" a="1"/>
  <c r="N46" i="20" s="1"/>
  <c r="C38" i="33"/>
  <c r="C41" i="33" s="1"/>
  <c r="G37" i="33"/>
  <c r="D38" i="33"/>
  <c r="D35" i="33"/>
  <c r="G35" i="33"/>
  <c r="I47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<sst xmlns="http://schemas.openxmlformats.org/spreadsheetml/2006/main" count="1098" uniqueCount="562">
  <si>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</si>
  <si>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</si>
  <si>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</si>
  <si>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</si>
  <si>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</si>
  <si>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</si>
  <si>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</si>
  <si>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</si>
  <si>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</si>
  <si>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</si>
  <si>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</si>
  <si>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</si>
  <si>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</si>
  <si>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</si>
  <si>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</si>
  <si>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</si>
  <si>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</si>
  <si>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</si>
  <si>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</si>
  <si>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</si>
  <si>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</si>
  <si>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</si>
  <si>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</si>
  <si>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</si>
  <si>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</si>
  <si>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</si>
  <si>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</si>
  <si>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</si>
  <si>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</si>
  <si>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</si>
  <si>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</si>
  <si>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</si>
  <si>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</si>
  <si>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</si>
  <si>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</si>
  <si>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</si>
  <si>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</si>
  <si>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</si>
  <si>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</si>
  <si>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</si>
  <si>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</si>
  <si>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</si>
  <si>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</si>
  <si>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</si>
  <si>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</si>
  <si>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</si>
  <si>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</si>
  <si>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</si>
  <si>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</si>
  <si>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</si>
  <si>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</si>
  <si>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</si>
  <si>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</si>
  <si>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</si>
  <si>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</si>
  <si>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</si>
  <si>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</si>
  <si>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</si>
  <si>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</si>
  <si>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</si>
  <si>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</si>
  <si>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</si>
  <si>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</si>
  <si>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</si>
  <si>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</si>
  <si>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</si>
  <si>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</si>
  <si>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</si>
  <si>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</si>
  <si>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</si>
  <si>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</si>
  <si>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</si>
  <si>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</si>
  <si>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</si>
  <si>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</si>
  <si>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</si>
  <si>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</si>
  <si>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</si>
  <si>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</si>
  <si>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</si>
  <si>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</si>
  <si>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</si>
  <si>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</si>
  <si>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</si>
  <si>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</si>
  <si>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</si>
  <si>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</si>
  <si>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</si>
  <si>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</si>
  <si>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</si>
  <si>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</si>
  <si>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</si>
  <si>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</si>
  <si>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</si>
  <si>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</si>
  <si>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</si>
  <si>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</si>
  <si>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</si>
  <si>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</si>
  <si>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</si>
  <si>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</si>
  <si>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</si>
  <si>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</si>
  <si>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</si>
  <si>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</si>
  <si>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</si>
  <si>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</si>
  <si>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</si>
  <si>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</si>
  <si>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</si>
  <si>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</si>
  <si>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</si>
  <si>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</si>
  <si>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</si>
  <si>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</si>
  <si>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</si>
  <si>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</si>
  <si>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</si>
  <si>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</si>
  <si>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</si>
  <si>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</si>
  <si>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</si>
  <si>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</si>
  <si>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</si>
  <si>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</si>
  <si>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</si>
  <si>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</si>
  <si>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</si>
  <si>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</si>
  <si>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</si>
  <si>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</si>
  <si>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</si>
  <si>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</si>
  <si>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</si>
  <si>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</si>
  <si>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</si>
  <si>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</si>
  <si>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</si>
  <si>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</si>
  <si>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</si>
  <si>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</si>
  <si>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</si>
  <si>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</si>
  <si>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</si>
  <si>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</si>
  <si>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</si>
  <si>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</si>
  <si>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</si>
  <si>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</si>
  <si>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</si>
  <si>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</si>
  <si>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</si>
  <si>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</si>
  <si>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</si>
  <si>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</si>
  <si>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</si>
  <si>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</si>
  <si>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</si>
  <si>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</si>
  <si>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</si>
  <si>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</si>
  <si>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</si>
  <si>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</si>
  <si>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</si>
  <si>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</si>
  <si>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</si>
  <si>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</si>
  <si>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</si>
  <si>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</si>
  <si>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</si>
  <si>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</si>
  <si>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</si>
  <si>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</si>
  <si>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</si>
  <si>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</si>
  <si>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</si>
  <si>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</si>
  <si>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</si>
  <si>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</si>
  <si>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</si>
  <si>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</si>
  <si>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</si>
  <si>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</si>
  <si>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</si>
  <si>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</si>
  <si>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</si>
  <si>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</si>
  <si>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</si>
  <si>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</si>
  <si>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</si>
  <si>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</si>
  <si>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</si>
  <si>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</si>
  <si>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</si>
  <si>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</si>
  <si>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</si>
  <si>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</si>
  <si>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</si>
  <si>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</si>
  <si>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</si>
  <si>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</si>
  <si>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</si>
  <si>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</si>
  <si>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</si>
  <si>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</si>
  <si>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</si>
  <si>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</si>
  <si>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</si>
  <si>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</si>
  <si>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</si>
  <si>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</si>
  <si>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</si>
  <si>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</si>
  <si>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</si>
  <si>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</si>
  <si>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</si>
  <si>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</si>
  <si>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</si>
  <si>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</si>
  <si>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</si>
  <si>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</si>
  <si>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</si>
  <si>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</si>
  <si>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</si>
  <si>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</si>
  <si>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</si>
  <si>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</si>
  <si>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</si>
  <si>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</si>
  <si>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</si>
  <si>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</si>
  <si>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</si>
  <si>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</si>
  <si>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</si>
  <si>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</si>
  <si>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</si>
  <si>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</si>
  <si>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</si>
  <si>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</si>
  <si>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</si>
  <si>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</si>
  <si>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</si>
  <si>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</si>
  <si>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</si>
  <si>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</si>
  <si>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</si>
  <si>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</si>
  <si>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</si>
  <si>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</si>
  <si>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</si>
  <si>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</si>
  <si>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</si>
  <si>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</si>
  <si>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</si>
  <si>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</si>
  <si>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</si>
  <si>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</si>
  <si>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</si>
  <si>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</si>
  <si>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</si>
  <si>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</si>
  <si>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</si>
  <si>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</si>
  <si>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</si>
  <si>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</si>
  <si>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</si>
  <si>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</si>
  <si>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</si>
  <si>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</si>
  <si>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</si>
  <si>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</si>
  <si>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</si>
  <si>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</si>
  <si>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</si>
  <si>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</si>
  <si>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</si>
  <si>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</si>
  <si>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</si>
  <si>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</si>
  <si>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</si>
  <si>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</si>
  <si>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</si>
  <si>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</si>
  <si>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</si>
  <si>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</si>
  <si>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</si>
  <si>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</si>
  <si>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</si>
  <si>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</si>
  <si>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</si>
  <si>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</si>
  <si>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</si>
  <si>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</si>
  <si>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</si>
  <si>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</si>
  <si>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</si>
  <si>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</si>
  <si>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</si>
  <si>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</si>
  <si>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</si>
  <si>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</si>
  <si>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</si>
  <si>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</si>
  <si>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</si>
  <si>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</si>
  <si>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</si>
  <si>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</si>
  <si>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</si>
  <si>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</si>
  <si>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</si>
  <si>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</si>
  <si>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</si>
  <si>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</si>
  <si>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</si>
  <si>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</si>
  <si>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</si>
  <si>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</si>
  <si>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</si>
  <si>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</si>
  <si>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</si>
  <si>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</si>
  <si>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</si>
  <si>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</si>
  <si>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</si>
  <si>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</si>
  <si>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</si>
  <si>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</si>
  <si>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</si>
  <si>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</si>
  <si>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</si>
  <si>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</si>
  <si>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</si>
  <si>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</si>
  <si>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</si>
  <si>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</si>
  <si>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</si>
  <si>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</si>
  <si>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</si>
  <si>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</si>
  <si>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</si>
  <si>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</si>
  <si>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</si>
  <si>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</si>
  <si>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</si>
  <si>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</si>
  <si>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</si>
  <si>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</si>
  <si>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</si>
  <si>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</si>
  <si>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</si>
  <si>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</si>
  <si>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</si>
  <si>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</si>
  <si>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</si>
  <si>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</si>
  <si>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</si>
  <si>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</si>
  <si>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</si>
  <si>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</si>
  <si>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</si>
  <si>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</si>
  <si>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</si>
  <si>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</si>
  <si>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</si>
  <si>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</si>
  <si>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</si>
  <si>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</si>
  <si>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</si>
  <si>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</si>
  <si>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</si>
  <si>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</si>
  <si>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</si>
  <si>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</si>
  <si>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</si>
  <si>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</si>
  <si>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</si>
  <si>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</si>
  <si>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</si>
  <si>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</si>
  <si>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</si>
  <si>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</si>
  <si>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</si>
  <si>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</si>
  <si>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</si>
  <si>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</si>
  <si>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</si>
  <si>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</si>
  <si>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</si>
  <si>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</si>
  <si>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</si>
  <si>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</si>
  <si>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</si>
  <si>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</si>
  <si>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</si>
  <si>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</si>
  <si>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</si>
  <si>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</si>
  <si>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</si>
  <si>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</si>
  <si>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</si>
  <si>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</si>
  <si>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</si>
  <si>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</si>
  <si>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</si>
  <si>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</si>
  <si>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</si>
  <si>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</si>
  <si>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</si>
  <si>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</si>
  <si>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</si>
  <si>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</si>
  <si>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</si>
  <si>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</si>
  <si>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</si>
  <si>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</si>
  <si>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</si>
  <si>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</si>
  <si>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</si>
  <si>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</si>
  <si>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</si>
  <si>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</si>
  <si>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</si>
  <si>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</si>
  <si>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</si>
  <si>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</si>
  <si>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</si>
  <si>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</si>
  <si>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</si>
  <si>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</si>
  <si>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</si>
  <si>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</si>
  <si>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</si>
  <si>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</si>
  <si>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</si>
  <si>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</si>
  <si>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</si>
  <si>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</si>
  <si>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</si>
  <si>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</si>
  <si>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</si>
  <si>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</si>
  <si>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</si>
  <si>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</si>
  <si>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</si>
  <si>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</si>
  <si>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</si>
  <si>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</si>
  <si>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</si>
  <si>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</si>
  <si>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</si>
  <si>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</si>
  <si>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</si>
  <si>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</si>
  <si>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</si>
  <si>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</si>
  <si>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</si>
  <si>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</si>
  <si>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</si>
  <si>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</si>
  <si>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</si>
  <si>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</si>
  <si>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</si>
  <si>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</si>
  <si>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</si>
  <si>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</si>
  <si>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</si>
  <si>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</si>
  <si>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</si>
  <si>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</si>
  <si>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</si>
  <si>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</si>
  <si>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</si>
  <si>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</si>
  <si>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</si>
  <si>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</si>
  <si>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</si>
  <si>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</si>
  <si>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</si>
  <si>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</si>
  <si>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</si>
  <si>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</si>
  <si>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</si>
  <si>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</si>
  <si>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</si>
  <si>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</si>
  <si>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</si>
  <si>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</si>
  <si>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</si>
  <si>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</si>
  <si>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</si>
  <si>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</si>
  <si>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</si>
  <si>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</si>
  <si>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</si>
  <si>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</si>
  <si>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</si>
  <si>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</si>
  <si>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</si>
  <si>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</si>
  <si>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</si>
  <si>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</si>
  <si>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</si>
  <si>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</si>
  <si>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</si>
  <si>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</si>
  <si>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</si>
  <si>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</si>
  <si>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</si>
  <si>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</si>
  <si>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</si>
  <si>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</si>
  <si>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</si>
  <si>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</si>
  <si>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</si>
  <si>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</si>
  <si>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</si>
  <si>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</si>
  <si>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</si>
  <si>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</si>
  <si>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</si>
  <si>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</si>
  <si>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</si>
  <si>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</si>
  <si>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</si>
  <si>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</si>
  <si>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</si>
  <si>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</si>
  <si>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</si>
  <si>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</si>
  <si>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</si>
  <si>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</si>
  <si>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</si>
  <si>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</si>
  <si>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</si>
  <si>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</si>
  <si>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HERNANDEZ RUVALCABA JESUS ALFREDO</t>
  </si>
  <si>
    <t>SUAREZ SANCHEZ MAIRA GUADALUPE</t>
  </si>
  <si>
    <t>CRUZ RAMIREZ ANTONIO</t>
  </si>
  <si>
    <t>ANGULO PLASCENCIA CARMEN LIZETH</t>
  </si>
  <si>
    <t>RAMIREZ FUENTES MARTHA YADIRA</t>
  </si>
  <si>
    <t>LICENCIA 21DE JULIO 2025 AL 21 DE ENERO 2026</t>
  </si>
  <si>
    <t>SUAREZ HERNANDEZ GRISELDA</t>
  </si>
  <si>
    <t>AUXILIAR DE INTENDENCIA</t>
  </si>
  <si>
    <t>CRUZ PONCE JOSE IGNACIO</t>
  </si>
  <si>
    <t>AUXILIAR DE PODA</t>
  </si>
  <si>
    <t>VELAZQUEZ MENDEZ LUIS FERNANDO</t>
  </si>
  <si>
    <t>CASILLAS LOZANO JUAN DIEGO</t>
  </si>
  <si>
    <t>AUXILIAR DE ALUMBRADO PUBLICO</t>
  </si>
  <si>
    <t>SAGREDO TAPIA JUAN FERNANDO</t>
  </si>
  <si>
    <t>JIMENEZ MERCADO BLANCA GISSEL</t>
  </si>
  <si>
    <t>SECRETARIA DEL JURIDICO</t>
  </si>
  <si>
    <t>DIRECTOR DE ALUMBRADO PUBLICO</t>
  </si>
  <si>
    <t>DIRECTOR DE AGUA POTABLE</t>
  </si>
  <si>
    <t>LICENCIA DEL 06 DE AGOSTO AL 01 DE SEP2025</t>
  </si>
  <si>
    <t>MOJARRO GUTIERREZ RIGOBERTO</t>
  </si>
  <si>
    <t>SUBDIRECTOR DE PARAMEDICOS</t>
  </si>
  <si>
    <t>VAZQUEZ RODRIGUEZ EDGAR</t>
  </si>
  <si>
    <t>SEGUNDA QUINCENA DE SEPTIEMBRE DE 2025</t>
  </si>
  <si>
    <t>30 DE SEPTIEMBRE DE 2025</t>
  </si>
  <si>
    <t>GUTIERREZ GALLEGOS HECTOR HUGO</t>
  </si>
  <si>
    <t>LICENCIA DEL 17 DE MARZO AL 18 DE SEPTIEMBRE 2025</t>
  </si>
  <si>
    <t>ABUNDIZ CARVAJAL JHOANA HERENDIRA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</si>
</sst>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8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0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2" fillId="0" borderId="0" xfId="0" applyNumberFormat="1" applyFont="1"/>
    <xf numFmtId="0" fontId="2" fillId="2" borderId="0" xfId="0" applyFont="1" applyFill="1"/>
    <xf numFmtId="166" fontId="22" fillId="0" borderId="0" xfId="0" applyNumberFormat="1" applyFont="1" applyAlignment="1">
      <alignment horizontal="right"/>
    </xf>
    <xf numFmtId="14" fontId="21" fillId="0" borderId="0" xfId="0" applyNumberFormat="1" applyFont="1" applyAlignment="1">
      <alignment horizontal="right"/>
    </xf>
    <xf numFmtId="0" fontId="21" fillId="0" borderId="0" xfId="0" applyFont="1"/>
    <xf numFmtId="14" fontId="22" fillId="0" borderId="0" xfId="0" applyNumberFormat="1" applyFont="1" applyAlignment="1">
      <alignment horizontal="right"/>
    </xf>
    <xf numFmtId="14" fontId="23" fillId="0" borderId="0" xfId="0" applyNumberFormat="1" applyFont="1" applyAlignment="1">
      <alignment horizontal="center"/>
    </xf>
    <xf numFmtId="14" fontId="21" fillId="0" borderId="0" xfId="0" applyNumberFormat="1" applyFont="1"/>
    <xf numFmtId="43" fontId="21" fillId="0" borderId="0" xfId="0" applyNumberFormat="1" applyFont="1"/>
    <xf numFmtId="4" fontId="21" fillId="0" borderId="0" xfId="0" applyNumberFormat="1" applyFont="1"/>
    <xf numFmtId="15" fontId="21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1" fillId="7" borderId="0" xfId="0" applyNumberFormat="1" applyFont="1" applyFill="1"/>
    <xf numFmtId="0" fontId="21" fillId="7" borderId="0" xfId="0" applyFont="1" applyFill="1"/>
    <xf numFmtId="14" fontId="0" fillId="7" borderId="0" xfId="0" applyNumberFormat="1" applyFill="1"/>
    <xf numFmtId="4" fontId="21" fillId="7" borderId="0" xfId="0" applyNumberFormat="1" applyFont="1" applyFill="1"/>
    <xf numFmtId="165" fontId="21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0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15" fillId="10" borderId="0" xfId="0" applyFont="1" applyFill="1"/>
    <xf numFmtId="165" fontId="6" fillId="10" borderId="0" xfId="1" applyFont="1" applyFill="1" applyBorder="1"/>
    <xf numFmtId="43" fontId="14" fillId="3" borderId="0" xfId="0" applyNumberFormat="1" applyFont="1" applyFill="1"/>
    <xf numFmtId="0" fontId="0" fillId="3" borderId="0" xfId="0" applyFill="1" applyAlignment="1">
      <alignment wrapText="1"/>
    </xf>
    <xf numFmtId="165" fontId="6" fillId="3" borderId="0" xfId="1" applyFont="1" applyFill="1"/>
    <xf numFmtId="164" fontId="7" fillId="3" borderId="2" xfId="2" applyFont="1" applyFill="1" applyBorder="1"/>
    <xf numFmtId="14" fontId="2" fillId="3" borderId="0" xfId="0" applyNumberFormat="1" applyFont="1" applyFill="1"/>
    <xf numFmtId="0" fontId="2" fillId="3" borderId="0" xfId="0" applyFont="1" applyFill="1"/>
    <xf numFmtId="43" fontId="9" fillId="3" borderId="0" xfId="0" applyNumberFormat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30 DE SEPTIEMBRE DE 2025</v>
      </c>
    </row>
    <row r="3" spans="2:17" x14ac:dyDescent="0.2">
      <c r="E3" s="39" t="str">
        <f>+PRESIDENCIA!E3</f>
        <v>SEGUNDA QUINCENA DE SEPTIEMBRE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4"/>
      <c r="K5" s="95"/>
      <c r="L5" s="18" t="s">
        <v>4</v>
      </c>
      <c r="M5" s="17" t="s">
        <v>5</v>
      </c>
      <c r="N5" s="81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445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0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0">
        <v>45566</v>
      </c>
      <c r="Q8" s="8"/>
    </row>
    <row r="9" spans="2:17" ht="24.95" customHeight="1" x14ac:dyDescent="0.2">
      <c r="B9" s="2" t="s">
        <v>153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0">
        <v>45566</v>
      </c>
    </row>
    <row r="10" spans="2:17" ht="24.95" customHeight="1" x14ac:dyDescent="0.2">
      <c r="B10" s="10" t="s">
        <v>157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0">
        <v>45566</v>
      </c>
      <c r="O10" s="80"/>
      <c r="P10" s="80"/>
    </row>
    <row r="11" spans="2:17" ht="24.95" customHeight="1" x14ac:dyDescent="0.2">
      <c r="B11" s="2" t="s">
        <v>158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0">
        <v>45566</v>
      </c>
    </row>
    <row r="12" spans="2:17" ht="24.95" customHeight="1" x14ac:dyDescent="0.2">
      <c r="B12" s="2" t="s">
        <v>156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0">
        <v>45566</v>
      </c>
    </row>
    <row r="13" spans="2:17" ht="24.95" customHeight="1" x14ac:dyDescent="0.2">
      <c r="B13" s="2" t="s">
        <v>154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0">
        <v>45566</v>
      </c>
    </row>
    <row r="14" spans="2:17" ht="24.95" customHeight="1" x14ac:dyDescent="0.2">
      <c r="B14" s="2" t="s">
        <v>160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0">
        <v>45566</v>
      </c>
    </row>
    <row r="15" spans="2:17" ht="24.95" customHeight="1" x14ac:dyDescent="0.2">
      <c r="B15" s="2" t="s">
        <v>159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0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3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361</v>
      </c>
      <c r="F2" s="13"/>
      <c r="G2" s="13"/>
      <c r="H2" s="13"/>
      <c r="I2" s="15"/>
      <c r="J2" s="13"/>
      <c r="K2" s="13"/>
      <c r="L2" s="13"/>
      <c r="M2" s="16" t="str">
        <f>PRESIDENCIA!N2</f>
        <v>30 DE SEPTIEMBRE DE 2025</v>
      </c>
    </row>
    <row r="3" spans="2:16" x14ac:dyDescent="0.2">
      <c r="E3" s="16" t="str">
        <f>PRESIDENCIA!E3</f>
        <v>SEGUNDA QUINCENA DE SEPTIEMBRE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231</v>
      </c>
      <c r="D8" s="105" t="s">
        <v>232</v>
      </c>
      <c r="E8" s="106">
        <v>28397.77</v>
      </c>
      <c r="F8" s="106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0">
        <v>45566</v>
      </c>
      <c r="O8" s="48"/>
      <c r="P8" s="48"/>
    </row>
    <row r="9" spans="2:16" ht="24.75" customHeight="1" x14ac:dyDescent="0.25">
      <c r="B9" t="s">
        <v>233</v>
      </c>
      <c r="D9" s="105" t="s">
        <v>189</v>
      </c>
      <c r="E9" s="106">
        <v>22548.33</v>
      </c>
      <c r="F9" s="106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0">
        <v>45566</v>
      </c>
      <c r="O9" s="48"/>
      <c r="P9" s="48"/>
    </row>
    <row r="10" spans="2:16" ht="24.75" customHeight="1" x14ac:dyDescent="0.25">
      <c r="B10" t="s">
        <v>236</v>
      </c>
      <c r="D10" s="105" t="s">
        <v>235</v>
      </c>
      <c r="E10" s="106">
        <v>8620.85</v>
      </c>
      <c r="F10" s="106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1"/>
      <c r="P10" s="48"/>
    </row>
    <row r="11" spans="2:16" ht="24.75" customHeight="1" x14ac:dyDescent="0.25">
      <c r="B11" t="s">
        <v>454</v>
      </c>
      <c r="D11" s="105" t="s">
        <v>453</v>
      </c>
      <c r="E11" s="106">
        <v>18224.830000000002</v>
      </c>
      <c r="F11" s="106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0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0">
        <f t="shared" ref="I12:K12" si="6">SUM(I7:I11)</f>
        <v>0</v>
      </c>
      <c r="J12" s="130">
        <f t="shared" si="6"/>
        <v>0</v>
      </c>
      <c r="K12" s="130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8"/>
      <c r="C20" s="68"/>
      <c r="D20" s="68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362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0" x14ac:dyDescent="0.2">
      <c r="E3" s="16" t="str">
        <f>PRESIDENCIA!E3</f>
        <v>SEGUNDA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7"/>
      <c r="L5" s="103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4.75" customHeight="1" x14ac:dyDescent="0.2">
      <c r="B8" t="s">
        <v>237</v>
      </c>
      <c r="D8" s="105" t="s">
        <v>238</v>
      </c>
      <c r="E8" s="93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0">
        <v>45566</v>
      </c>
      <c r="P8" s="48"/>
      <c r="Q8" s="48"/>
      <c r="R8"/>
      <c r="T8" s="50"/>
    </row>
    <row r="9" spans="2:20" ht="24.75" customHeight="1" x14ac:dyDescent="0.25">
      <c r="B9" s="48" t="s">
        <v>424</v>
      </c>
      <c r="D9" s="105" t="s">
        <v>162</v>
      </c>
      <c r="E9" s="106">
        <v>8620.85</v>
      </c>
      <c r="F9" s="106">
        <v>145.85</v>
      </c>
      <c r="G9" s="106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0">
        <v>45566</v>
      </c>
      <c r="P9" s="131"/>
      <c r="Q9" s="48"/>
      <c r="R9"/>
      <c r="T9" s="50"/>
    </row>
    <row r="10" spans="2:20" ht="29.25" customHeight="1" x14ac:dyDescent="0.25">
      <c r="B10" t="s">
        <v>245</v>
      </c>
      <c r="D10" s="105" t="s">
        <v>182</v>
      </c>
      <c r="E10" s="106">
        <v>10865.02</v>
      </c>
      <c r="F10" s="106">
        <v>865.02</v>
      </c>
      <c r="G10" s="106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0">
        <v>45566</v>
      </c>
      <c r="P10" s="48"/>
      <c r="Q10" s="48"/>
      <c r="R10"/>
      <c r="T10" s="50"/>
    </row>
    <row r="11" spans="2:20" ht="29.25" customHeight="1" x14ac:dyDescent="0.25">
      <c r="B11" t="s">
        <v>499</v>
      </c>
      <c r="D11" s="105" t="s">
        <v>162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0">
        <v>45726</v>
      </c>
      <c r="P11" s="48"/>
      <c r="Q11" s="48"/>
      <c r="R11"/>
      <c r="T11" s="50"/>
    </row>
    <row r="12" spans="2:20" ht="39.75" customHeight="1" x14ac:dyDescent="0.25">
      <c r="B12" t="s">
        <v>243</v>
      </c>
      <c r="D12" s="105" t="s">
        <v>394</v>
      </c>
      <c r="E12" s="106">
        <v>12039.46</v>
      </c>
      <c r="F12" s="106">
        <v>1039.46</v>
      </c>
      <c r="G12" s="106"/>
      <c r="H12" s="7">
        <f t="shared" ref="H12" si="9">+E12/2</f>
        <v>6019.73</v>
      </c>
      <c r="I12" s="7">
        <f t="shared" ref="I12" si="10">+F12/2</f>
        <v>519.73</v>
      </c>
      <c r="J12" s="7"/>
      <c r="K12" s="7"/>
      <c r="L12" s="7"/>
      <c r="M12" s="7">
        <f t="shared" si="5"/>
        <v>5500</v>
      </c>
      <c r="N12" s="11"/>
      <c r="O12" s="70">
        <v>45566</v>
      </c>
      <c r="P12" s="48"/>
      <c r="Q12" s="48"/>
      <c r="R12"/>
      <c r="T12" s="50"/>
    </row>
    <row r="13" spans="2:20" ht="27.75" customHeight="1" x14ac:dyDescent="0.25">
      <c r="B13" t="s">
        <v>433</v>
      </c>
      <c r="D13" s="105" t="s">
        <v>182</v>
      </c>
      <c r="E13" s="106">
        <v>10865.02</v>
      </c>
      <c r="F13" s="106">
        <v>865.02</v>
      </c>
      <c r="G13" s="106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0">
        <v>45566</v>
      </c>
      <c r="P13" s="48"/>
      <c r="Q13" s="48"/>
      <c r="R13"/>
      <c r="T13" s="50"/>
    </row>
    <row r="14" spans="2:20" ht="28.5" customHeight="1" x14ac:dyDescent="0.25">
      <c r="B14" s="48" t="s">
        <v>510</v>
      </c>
      <c r="D14" s="105" t="s">
        <v>162</v>
      </c>
      <c r="E14" s="106">
        <v>8620.85</v>
      </c>
      <c r="F14" s="106">
        <v>145.85</v>
      </c>
      <c r="G14" s="106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0">
        <v>45566</v>
      </c>
      <c r="P14" s="131"/>
      <c r="Q14" s="48"/>
      <c r="R14"/>
      <c r="T14" s="50"/>
    </row>
    <row r="15" spans="2:20" ht="24.75" customHeight="1" x14ac:dyDescent="0.2">
      <c r="B15" t="s">
        <v>239</v>
      </c>
      <c r="D15" s="105" t="s">
        <v>240</v>
      </c>
      <c r="E15" s="93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0">
        <v>45566</v>
      </c>
      <c r="P15" s="48"/>
      <c r="Q15" s="63"/>
      <c r="R15" s="22"/>
      <c r="T15" s="50"/>
    </row>
    <row r="16" spans="2:20" ht="24.75" customHeight="1" x14ac:dyDescent="0.2">
      <c r="B16" t="s">
        <v>241</v>
      </c>
      <c r="D16" s="105" t="s">
        <v>242</v>
      </c>
      <c r="E16" s="93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0">
        <v>45566</v>
      </c>
      <c r="P16" s="48"/>
      <c r="Q16" s="48"/>
      <c r="R16"/>
      <c r="T16" s="50"/>
    </row>
    <row r="17" spans="2:20" ht="24.75" customHeight="1" x14ac:dyDescent="0.25">
      <c r="B17" t="s">
        <v>244</v>
      </c>
      <c r="D17" s="105" t="s">
        <v>162</v>
      </c>
      <c r="E17" s="106">
        <v>8620.85</v>
      </c>
      <c r="F17" s="106">
        <v>145.85</v>
      </c>
      <c r="G17" s="106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0">
        <v>45566</v>
      </c>
      <c r="P17" s="131"/>
      <c r="Q17" s="48"/>
      <c r="R17"/>
      <c r="T17" s="50"/>
    </row>
    <row r="18" spans="2:20" ht="24.75" customHeight="1" x14ac:dyDescent="0.25">
      <c r="B18" s="48" t="s">
        <v>427</v>
      </c>
      <c r="D18" s="76" t="s">
        <v>428</v>
      </c>
      <c r="E18" s="106">
        <v>3829.18</v>
      </c>
      <c r="F18" s="106"/>
      <c r="G18" s="106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0">
        <v>45566</v>
      </c>
      <c r="P18" s="131"/>
      <c r="Q18" s="48"/>
      <c r="R18"/>
      <c r="T18" s="50"/>
    </row>
    <row r="19" spans="2:20" ht="24.75" customHeight="1" x14ac:dyDescent="0.25">
      <c r="B19" s="48" t="s">
        <v>487</v>
      </c>
      <c r="D19" s="76" t="s">
        <v>488</v>
      </c>
      <c r="E19" s="106">
        <v>10865.02</v>
      </c>
      <c r="F19" s="106">
        <v>865.02</v>
      </c>
      <c r="G19" s="106"/>
      <c r="H19" s="7">
        <f t="shared" ref="H19:H20" si="11">+E19/2</f>
        <v>5432.51</v>
      </c>
      <c r="I19" s="7">
        <f t="shared" ref="I19:I20" si="12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0">
        <v>45689</v>
      </c>
      <c r="P19" s="131"/>
      <c r="Q19" s="48"/>
      <c r="R19"/>
      <c r="T19" s="50"/>
    </row>
    <row r="20" spans="2:20" ht="24.75" customHeight="1" x14ac:dyDescent="0.25">
      <c r="B20" s="48" t="s">
        <v>489</v>
      </c>
      <c r="D20" s="76" t="s">
        <v>490</v>
      </c>
      <c r="E20" s="106">
        <v>8620.85</v>
      </c>
      <c r="F20" s="106">
        <v>145.85</v>
      </c>
      <c r="G20" s="106"/>
      <c r="H20" s="7">
        <f t="shared" si="11"/>
        <v>4310.4250000000002</v>
      </c>
      <c r="I20" s="7">
        <f t="shared" si="12"/>
        <v>72.924999999999997</v>
      </c>
      <c r="J20" s="7"/>
      <c r="K20" s="7"/>
      <c r="L20" s="7"/>
      <c r="M20" s="7">
        <f t="shared" ref="M20" si="13">+H20-I20+J20</f>
        <v>4237.5</v>
      </c>
      <c r="N20" s="11"/>
      <c r="O20" s="70">
        <v>45689</v>
      </c>
      <c r="P20" s="131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4">SUM(I7:I20)</f>
        <v>4364.5950000000012</v>
      </c>
      <c r="J21" s="24">
        <f t="shared" si="14"/>
        <v>131.68</v>
      </c>
      <c r="K21" s="24">
        <f t="shared" si="14"/>
        <v>0</v>
      </c>
      <c r="L21" s="24">
        <f t="shared" si="14"/>
        <v>0</v>
      </c>
      <c r="M21" s="24">
        <f t="shared" si="14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8"/>
      <c r="C29" s="68"/>
      <c r="D29" s="68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363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1" x14ac:dyDescent="0.2">
      <c r="E3" s="16" t="str">
        <f>PRESIDENCIA!E3</f>
        <v>SEGUNDA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1" ht="24.75" customHeight="1" x14ac:dyDescent="0.2">
      <c r="B8" t="s">
        <v>246</v>
      </c>
      <c r="D8" s="105" t="s">
        <v>247</v>
      </c>
      <c r="E8" s="93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0">
        <v>45566</v>
      </c>
      <c r="P8" s="48"/>
      <c r="Q8" s="48"/>
      <c r="R8"/>
      <c r="T8" s="50"/>
    </row>
    <row r="9" spans="2:21" ht="24.95" customHeight="1" x14ac:dyDescent="0.25">
      <c r="B9" s="2" t="s">
        <v>396</v>
      </c>
      <c r="C9" s="5"/>
      <c r="D9" s="51" t="s">
        <v>422</v>
      </c>
      <c r="E9" s="93">
        <v>13236.82</v>
      </c>
      <c r="F9" s="36">
        <v>1236.82</v>
      </c>
      <c r="G9" s="106"/>
      <c r="H9" s="7">
        <f t="shared" ref="H9:H16" si="0">+E9/2</f>
        <v>6618.41</v>
      </c>
      <c r="I9" s="7">
        <f t="shared" ref="I9:I16" si="1">+F9/2</f>
        <v>618.41</v>
      </c>
      <c r="J9" s="7"/>
      <c r="K9" s="7"/>
      <c r="L9" s="20"/>
      <c r="M9" s="7">
        <f t="shared" ref="M9:M17" si="2">+H9-I9+J9-K9-L9</f>
        <v>6000</v>
      </c>
      <c r="N9" s="11"/>
      <c r="O9" s="70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538</v>
      </c>
      <c r="C10" s="5"/>
      <c r="D10" s="51" t="s">
        <v>162</v>
      </c>
      <c r="E10" s="106">
        <v>8620.85</v>
      </c>
      <c r="F10" s="106">
        <v>145.85</v>
      </c>
      <c r="G10" s="106"/>
      <c r="H10" s="7">
        <f t="shared" si="0"/>
        <v>4310.4250000000002</v>
      </c>
      <c r="I10" s="7">
        <f t="shared" si="1"/>
        <v>72.924999999999997</v>
      </c>
      <c r="J10" s="7"/>
      <c r="K10" s="7"/>
      <c r="L10" s="20"/>
      <c r="M10" s="7">
        <f t="shared" ref="M10" si="3">+H10-I10+J10-K10-L10</f>
        <v>4237.5</v>
      </c>
      <c r="N10" s="11"/>
      <c r="O10" s="70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468</v>
      </c>
      <c r="C11" s="5"/>
      <c r="D11" s="105" t="s">
        <v>252</v>
      </c>
      <c r="E11" s="106">
        <v>8620.85</v>
      </c>
      <c r="F11" s="106">
        <v>145.85</v>
      </c>
      <c r="G11" s="106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0">
        <v>45663</v>
      </c>
      <c r="P11" s="132"/>
      <c r="Q11" s="22"/>
      <c r="R11" s="22"/>
      <c r="S11" s="22"/>
      <c r="T11" s="24"/>
    </row>
    <row r="12" spans="2:21" ht="24.75" customHeight="1" x14ac:dyDescent="0.25">
      <c r="B12" t="s">
        <v>248</v>
      </c>
      <c r="D12" s="105" t="s">
        <v>162</v>
      </c>
      <c r="E12" s="106">
        <v>8620.85</v>
      </c>
      <c r="F12" s="106">
        <v>145.85</v>
      </c>
      <c r="G12" s="106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0">
        <v>45566</v>
      </c>
      <c r="P12" s="131"/>
      <c r="Q12" s="48"/>
      <c r="R12"/>
      <c r="T12" s="50"/>
    </row>
    <row r="13" spans="2:21" ht="24.75" customHeight="1" x14ac:dyDescent="0.25">
      <c r="B13" t="s">
        <v>249</v>
      </c>
      <c r="D13" s="105" t="s">
        <v>250</v>
      </c>
      <c r="E13" s="106">
        <v>9742.94</v>
      </c>
      <c r="F13" s="106">
        <v>267.93</v>
      </c>
      <c r="G13" s="106"/>
      <c r="H13" s="7">
        <f t="shared" si="0"/>
        <v>4871.47</v>
      </c>
      <c r="I13" s="7">
        <f t="shared" si="1"/>
        <v>133.965</v>
      </c>
      <c r="J13" s="7"/>
      <c r="K13" s="7"/>
      <c r="L13" s="7"/>
      <c r="M13" s="7">
        <f t="shared" si="2"/>
        <v>4737.5050000000001</v>
      </c>
      <c r="N13" s="11"/>
      <c r="O13" s="70">
        <v>45566</v>
      </c>
      <c r="P13" s="131"/>
      <c r="Q13" s="48"/>
      <c r="R13"/>
      <c r="T13" s="50"/>
    </row>
    <row r="14" spans="2:21" ht="24.75" customHeight="1" x14ac:dyDescent="0.25">
      <c r="B14" t="s">
        <v>253</v>
      </c>
      <c r="D14" s="105" t="s">
        <v>395</v>
      </c>
      <c r="E14" s="106">
        <v>12039.46</v>
      </c>
      <c r="F14" s="106">
        <v>1039.46</v>
      </c>
      <c r="G14" s="106"/>
      <c r="H14" s="7">
        <f t="shared" si="0"/>
        <v>6019.73</v>
      </c>
      <c r="I14" s="7">
        <f t="shared" si="1"/>
        <v>519.73</v>
      </c>
      <c r="J14" s="7"/>
      <c r="K14" s="7"/>
      <c r="L14" s="7"/>
      <c r="M14" s="7">
        <f t="shared" si="2"/>
        <v>5500</v>
      </c>
      <c r="N14" s="11"/>
      <c r="O14" s="70">
        <v>45566</v>
      </c>
      <c r="P14" s="48"/>
      <c r="Q14" s="63"/>
      <c r="R14" s="22"/>
      <c r="T14" s="50"/>
    </row>
    <row r="15" spans="2:21" ht="24.75" customHeight="1" x14ac:dyDescent="0.25">
      <c r="B15" t="s">
        <v>251</v>
      </c>
      <c r="D15" s="105" t="s">
        <v>252</v>
      </c>
      <c r="E15" s="106">
        <v>8620.85</v>
      </c>
      <c r="F15" s="106">
        <v>145.85</v>
      </c>
      <c r="G15" s="106"/>
      <c r="H15" s="7">
        <f t="shared" si="0"/>
        <v>4310.4250000000002</v>
      </c>
      <c r="I15" s="7">
        <f t="shared" si="1"/>
        <v>72.924999999999997</v>
      </c>
      <c r="J15" s="7"/>
      <c r="K15" s="7"/>
      <c r="L15" s="7"/>
      <c r="M15" s="7">
        <f t="shared" si="2"/>
        <v>4237.5</v>
      </c>
      <c r="N15" s="11"/>
      <c r="O15" s="70">
        <v>45566</v>
      </c>
      <c r="P15" s="131"/>
      <c r="Q15" s="48"/>
      <c r="R15"/>
      <c r="T15" s="50"/>
    </row>
    <row r="16" spans="2:21" ht="24.75" customHeight="1" x14ac:dyDescent="0.25">
      <c r="B16" s="48" t="s">
        <v>449</v>
      </c>
      <c r="D16" s="105" t="s">
        <v>252</v>
      </c>
      <c r="E16" s="106">
        <v>8620.85</v>
      </c>
      <c r="F16" s="106">
        <v>145.85</v>
      </c>
      <c r="G16" s="106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ref="M16" si="4">+H16-I16+J16-K16-L16</f>
        <v>4237.5</v>
      </c>
      <c r="N16" s="11"/>
      <c r="O16" s="70">
        <v>45597</v>
      </c>
      <c r="P16" s="131"/>
      <c r="Q16" s="48"/>
      <c r="R16"/>
      <c r="T16" s="50"/>
    </row>
    <row r="17" spans="2:20" ht="24.75" customHeight="1" x14ac:dyDescent="0.25">
      <c r="B17" s="48" t="s">
        <v>401</v>
      </c>
      <c r="D17" s="105" t="s">
        <v>252</v>
      </c>
      <c r="E17" s="106">
        <v>8620.85</v>
      </c>
      <c r="F17" s="106">
        <v>145.85</v>
      </c>
      <c r="G17" s="106"/>
      <c r="H17" s="7">
        <f t="shared" ref="H17" si="5">+E17/2</f>
        <v>4310.4250000000002</v>
      </c>
      <c r="I17" s="7">
        <f t="shared" ref="I17" si="6">+F17/2</f>
        <v>72.924999999999997</v>
      </c>
      <c r="J17" s="7"/>
      <c r="K17" s="7"/>
      <c r="L17" s="7"/>
      <c r="M17" s="7">
        <f t="shared" si="2"/>
        <v>4237.5</v>
      </c>
      <c r="N17" s="11"/>
      <c r="O17" s="70">
        <v>45566</v>
      </c>
      <c r="P17" s="131"/>
      <c r="Q17" s="48"/>
      <c r="R17"/>
      <c r="T17" s="50"/>
    </row>
    <row r="18" spans="2:20" ht="21.95" customHeight="1" x14ac:dyDescent="0.2">
      <c r="D18" s="23" t="s">
        <v>58</v>
      </c>
      <c r="E18" s="38">
        <f t="shared" ref="E18:M18" si="7">SUM(E7:E17)</f>
        <v>101199.46000000002</v>
      </c>
      <c r="F18" s="38">
        <f t="shared" si="7"/>
        <v>4874.4500000000007</v>
      </c>
      <c r="G18" s="38"/>
      <c r="H18" s="24">
        <f t="shared" si="7"/>
        <v>50599.73000000001</v>
      </c>
      <c r="I18" s="24">
        <f t="shared" si="7"/>
        <v>2437.2250000000004</v>
      </c>
      <c r="J18" s="24">
        <f t="shared" si="7"/>
        <v>0</v>
      </c>
      <c r="K18" s="24">
        <f t="shared" si="7"/>
        <v>0</v>
      </c>
      <c r="L18" s="24">
        <f t="shared" si="7"/>
        <v>0</v>
      </c>
      <c r="M18" s="24">
        <f t="shared" si="7"/>
        <v>48162.505000000005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8"/>
      <c r="C26" s="68"/>
      <c r="D26" s="68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9:V17">
    <sortCondition ref="B9:B17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30 DE SEPTIEMBRE DE 2025</v>
      </c>
      <c r="N2" s="16"/>
    </row>
    <row r="3" spans="2:19" x14ac:dyDescent="0.2">
      <c r="E3" s="16" t="str">
        <f>PRESIDENCIA!E3</f>
        <v>SEGUNDA QUINCENA DE SEPTIEMBRE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19" ht="24.75" customHeight="1" x14ac:dyDescent="0.25">
      <c r="B8" t="s">
        <v>254</v>
      </c>
      <c r="C8" t="s">
        <v>254</v>
      </c>
      <c r="D8" s="105" t="s">
        <v>255</v>
      </c>
      <c r="E8" s="106">
        <v>14455.14</v>
      </c>
      <c r="F8" s="106">
        <v>1455.14</v>
      </c>
      <c r="G8" s="7">
        <f t="shared" ref="G8" si="0">+E8/2</f>
        <v>7227.57</v>
      </c>
      <c r="H8" s="7">
        <f t="shared" ref="H8" si="1">+F8/2</f>
        <v>727.57</v>
      </c>
      <c r="I8" s="7"/>
      <c r="J8" s="7"/>
      <c r="K8" s="7"/>
      <c r="L8" s="7">
        <f>+G8-H8+I8</f>
        <v>6500</v>
      </c>
      <c r="M8" s="11"/>
      <c r="N8" s="70">
        <v>45566</v>
      </c>
      <c r="O8" s="48"/>
      <c r="P8" s="48"/>
      <c r="Q8"/>
      <c r="S8" s="50"/>
    </row>
    <row r="9" spans="2:19" ht="24.75" customHeight="1" x14ac:dyDescent="0.25">
      <c r="B9" s="48" t="s">
        <v>519</v>
      </c>
      <c r="D9" s="76" t="s">
        <v>520</v>
      </c>
      <c r="E9" s="106">
        <v>8620.85</v>
      </c>
      <c r="F9" s="106">
        <v>145.85</v>
      </c>
      <c r="G9" s="7">
        <f t="shared" ref="G9" si="2">+E9/2</f>
        <v>4310.4250000000002</v>
      </c>
      <c r="H9" s="7">
        <f t="shared" ref="H9" si="3">+F9/2</f>
        <v>72.924999999999997</v>
      </c>
      <c r="I9" s="7"/>
      <c r="J9" s="7"/>
      <c r="K9" s="7"/>
      <c r="L9" s="7">
        <f>+G9-H9+I9</f>
        <v>4237.5</v>
      </c>
      <c r="M9" s="11"/>
      <c r="N9" s="70">
        <v>45762</v>
      </c>
      <c r="O9" s="48"/>
      <c r="P9" s="48"/>
      <c r="Q9"/>
      <c r="S9" s="50"/>
    </row>
    <row r="10" spans="2:19" ht="24.75" customHeight="1" x14ac:dyDescent="0.25">
      <c r="B10" t="s">
        <v>400</v>
      </c>
      <c r="C10" t="s">
        <v>256</v>
      </c>
      <c r="D10" s="105" t="s">
        <v>162</v>
      </c>
      <c r="E10" s="106">
        <v>8620.85</v>
      </c>
      <c r="F10" s="106">
        <v>145.85</v>
      </c>
      <c r="G10" s="7">
        <f t="shared" ref="G10" si="4">+E10/2</f>
        <v>4310.4250000000002</v>
      </c>
      <c r="H10" s="7">
        <f t="shared" ref="H10" si="5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1"/>
      <c r="P10" s="48"/>
      <c r="Q10"/>
      <c r="S10" s="50"/>
    </row>
    <row r="11" spans="2:19" ht="21.95" customHeight="1" x14ac:dyDescent="0.2">
      <c r="D11" s="23" t="s">
        <v>58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8"/>
      <c r="C19" s="68"/>
      <c r="D19" s="68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5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257</v>
      </c>
      <c r="D6" s="105" t="s">
        <v>258</v>
      </c>
      <c r="E6" s="106">
        <v>14455.14</v>
      </c>
      <c r="F6" s="106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0">
        <v>45566</v>
      </c>
      <c r="P6" s="22"/>
      <c r="Q6" s="72"/>
      <c r="R6" s="22"/>
      <c r="S6" s="22"/>
    </row>
    <row r="7" spans="2:25" ht="24.95" customHeight="1" x14ac:dyDescent="0.25">
      <c r="B7" t="s">
        <v>386</v>
      </c>
      <c r="D7" s="105" t="s">
        <v>162</v>
      </c>
      <c r="E7" s="106">
        <v>8620.85</v>
      </c>
      <c r="F7" s="106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0">
        <v>39919</v>
      </c>
      <c r="P7" s="132"/>
      <c r="Q7" s="72"/>
      <c r="R7" s="22"/>
    </row>
    <row r="8" spans="2:25" s="48" customFormat="1" ht="29.25" customHeight="1" x14ac:dyDescent="0.25">
      <c r="B8" t="s">
        <v>263</v>
      </c>
      <c r="C8"/>
      <c r="D8" s="105" t="s">
        <v>182</v>
      </c>
      <c r="E8" s="106">
        <v>8620.85</v>
      </c>
      <c r="F8" s="106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6"/>
      <c r="O8" s="70">
        <v>45566</v>
      </c>
      <c r="P8" s="132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259</v>
      </c>
      <c r="D9" s="105" t="s">
        <v>260</v>
      </c>
      <c r="E9" s="106">
        <v>8620.85</v>
      </c>
      <c r="F9" s="106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6">
        <v>45566</v>
      </c>
      <c r="P9" s="132"/>
      <c r="Q9" s="72"/>
      <c r="R9" s="22"/>
    </row>
    <row r="10" spans="2:25" s="48" customFormat="1" ht="26.1" customHeight="1" x14ac:dyDescent="0.25">
      <c r="B10" s="48" t="s">
        <v>409</v>
      </c>
      <c r="C10"/>
      <c r="D10" s="105" t="s">
        <v>182</v>
      </c>
      <c r="E10" s="106">
        <v>8620.85</v>
      </c>
      <c r="F10" s="10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6"/>
      <c r="O10" s="70">
        <v>45566</v>
      </c>
      <c r="P10" s="132"/>
      <c r="R10" s="57"/>
      <c r="S10" s="50"/>
    </row>
    <row r="11" spans="2:25" ht="24.95" customHeight="1" x14ac:dyDescent="0.2">
      <c r="B11" t="s">
        <v>261</v>
      </c>
      <c r="D11" s="105" t="s">
        <v>262</v>
      </c>
      <c r="E11" s="93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6">
        <v>45566</v>
      </c>
      <c r="P11" s="132"/>
      <c r="Q11" s="72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5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25" ht="24.95" customHeight="1" x14ac:dyDescent="0.2">
      <c r="B6" s="48" t="s">
        <v>407</v>
      </c>
      <c r="D6" s="105" t="s">
        <v>264</v>
      </c>
      <c r="E6" s="93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22"/>
      <c r="Q6" s="72"/>
      <c r="R6" s="22"/>
      <c r="S6" s="22"/>
      <c r="T6" s="22"/>
    </row>
    <row r="7" spans="2:25" ht="24.95" customHeight="1" x14ac:dyDescent="0.25">
      <c r="B7" t="s">
        <v>266</v>
      </c>
      <c r="D7" s="105" t="s">
        <v>162</v>
      </c>
      <c r="E7" s="106">
        <v>8620.85</v>
      </c>
      <c r="F7" s="106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0">
        <v>45566</v>
      </c>
      <c r="P7" s="132"/>
      <c r="R7" s="22"/>
    </row>
    <row r="8" spans="2:25" s="48" customFormat="1" ht="29.25" customHeight="1" x14ac:dyDescent="0.2">
      <c r="B8" t="s">
        <v>270</v>
      </c>
      <c r="C8"/>
      <c r="D8" s="105" t="s">
        <v>271</v>
      </c>
      <c r="E8" s="93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6"/>
      <c r="O8" s="70">
        <v>45566</v>
      </c>
      <c r="P8" s="132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265</v>
      </c>
      <c r="D9" s="105" t="s">
        <v>162</v>
      </c>
      <c r="E9" s="93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6">
        <v>38047</v>
      </c>
      <c r="P9" s="132"/>
      <c r="Q9" s="72"/>
      <c r="R9" s="22"/>
    </row>
    <row r="10" spans="2:25" s="48" customFormat="1" ht="26.1" customHeight="1" x14ac:dyDescent="0.2">
      <c r="B10" t="s">
        <v>405</v>
      </c>
      <c r="C10"/>
      <c r="D10" s="105" t="s">
        <v>267</v>
      </c>
      <c r="E10" s="93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6"/>
      <c r="O10" s="70">
        <v>45566</v>
      </c>
      <c r="P10" s="132"/>
      <c r="R10" s="57"/>
      <c r="S10" s="50"/>
    </row>
    <row r="11" spans="2:25" ht="24.95" customHeight="1" x14ac:dyDescent="0.2">
      <c r="B11" t="s">
        <v>268</v>
      </c>
      <c r="D11" s="105" t="s">
        <v>269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6">
        <v>45566</v>
      </c>
      <c r="P11" s="132"/>
      <c r="Q11" s="72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5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272</v>
      </c>
      <c r="D6" s="76" t="s">
        <v>521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63"/>
      <c r="Q6" s="72"/>
      <c r="R6" s="22"/>
      <c r="S6" s="22"/>
    </row>
    <row r="7" spans="2:25" ht="24.95" customHeight="1" x14ac:dyDescent="0.2">
      <c r="B7" t="s">
        <v>277</v>
      </c>
      <c r="D7" s="105" t="s">
        <v>162</v>
      </c>
      <c r="E7" s="93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0">
        <v>45566</v>
      </c>
      <c r="P7" s="133"/>
      <c r="R7" s="22"/>
    </row>
    <row r="8" spans="2:25" ht="24.95" customHeight="1" x14ac:dyDescent="0.2">
      <c r="B8" t="s">
        <v>138</v>
      </c>
      <c r="D8" s="105" t="s">
        <v>9</v>
      </c>
      <c r="E8" s="93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0">
        <v>45119</v>
      </c>
      <c r="P8" s="133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278</v>
      </c>
      <c r="C9"/>
      <c r="D9" s="105" t="s">
        <v>9</v>
      </c>
      <c r="E9" s="93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6"/>
      <c r="O9" s="70">
        <v>40179</v>
      </c>
      <c r="P9" s="133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460</v>
      </c>
      <c r="C10"/>
      <c r="D10" s="105" t="s">
        <v>461</v>
      </c>
      <c r="E10" s="93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6"/>
      <c r="O10" s="70">
        <v>45627</v>
      </c>
      <c r="P10" s="133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471</v>
      </c>
      <c r="C11"/>
      <c r="D11" s="105" t="s">
        <v>472</v>
      </c>
      <c r="E11" s="93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6"/>
      <c r="O11" s="70">
        <v>45659</v>
      </c>
      <c r="P11" s="133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273</v>
      </c>
      <c r="C12"/>
      <c r="D12" s="105" t="s">
        <v>274</v>
      </c>
      <c r="E12" s="93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6"/>
      <c r="O12" s="70">
        <v>45566</v>
      </c>
      <c r="P12" s="133"/>
      <c r="R12" s="57"/>
      <c r="S12" s="50"/>
    </row>
    <row r="13" spans="2:25" ht="24.95" customHeight="1" x14ac:dyDescent="0.2">
      <c r="B13" t="s">
        <v>275</v>
      </c>
      <c r="D13" s="105" t="s">
        <v>276</v>
      </c>
      <c r="E13" s="93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6">
        <v>45566</v>
      </c>
      <c r="P13" s="133"/>
      <c r="Q13" s="72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3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5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D6" s="105" t="s">
        <v>186</v>
      </c>
      <c r="E6" s="145"/>
      <c r="F6" s="145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0"/>
      <c r="P6" s="22"/>
      <c r="Q6" s="72"/>
      <c r="R6" s="22"/>
      <c r="S6" s="22"/>
    </row>
    <row r="7" spans="2:25" ht="24.95" customHeight="1" x14ac:dyDescent="0.2">
      <c r="B7" t="s">
        <v>387</v>
      </c>
      <c r="D7" s="105" t="s">
        <v>162</v>
      </c>
      <c r="E7" s="93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0">
        <v>45566</v>
      </c>
      <c r="P7" s="132"/>
      <c r="R7" s="22"/>
    </row>
    <row r="8" spans="2:25" ht="24.95" customHeight="1" x14ac:dyDescent="0.2">
      <c r="B8" t="s">
        <v>283</v>
      </c>
      <c r="D8" s="105" t="s">
        <v>280</v>
      </c>
      <c r="E8" s="93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0">
        <v>45566</v>
      </c>
      <c r="P8" s="132"/>
      <c r="R8" s="22"/>
    </row>
    <row r="9" spans="2:25" ht="24.95" customHeight="1" x14ac:dyDescent="0.25">
      <c r="B9" t="s">
        <v>281</v>
      </c>
      <c r="D9" s="105" t="s">
        <v>282</v>
      </c>
      <c r="E9" s="106">
        <v>14455.14</v>
      </c>
      <c r="F9" s="106">
        <v>1455.14</v>
      </c>
      <c r="G9" s="36"/>
      <c r="H9" s="57">
        <f t="shared" ref="H9" si="7">E9/2</f>
        <v>7227.57</v>
      </c>
      <c r="I9" s="57">
        <f t="shared" ref="I9" si="8">F9/2</f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0">
        <v>45566</v>
      </c>
      <c r="P9" s="85" t="s">
        <v>553</v>
      </c>
      <c r="Q9" s="144"/>
      <c r="R9" s="84"/>
      <c r="S9" s="144"/>
    </row>
    <row r="10" spans="2:25" s="48" customFormat="1" ht="29.25" customHeight="1" x14ac:dyDescent="0.2">
      <c r="B10" t="s">
        <v>288</v>
      </c>
      <c r="C10"/>
      <c r="D10" s="105" t="s">
        <v>285</v>
      </c>
      <c r="E10" s="92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9">+G10/2</f>
        <v>0</v>
      </c>
      <c r="K10" s="57">
        <f t="shared" ref="K10" si="10">+H10*0.115</f>
        <v>668.27023250000002</v>
      </c>
      <c r="L10" s="57">
        <v>1066</v>
      </c>
      <c r="M10" s="57">
        <f t="shared" si="6"/>
        <v>3590.4352675</v>
      </c>
      <c r="N10" s="66"/>
      <c r="O10" s="70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286</v>
      </c>
      <c r="D11" s="105" t="s">
        <v>280</v>
      </c>
      <c r="E11" s="93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6">
        <v>45566</v>
      </c>
      <c r="P11" s="132"/>
      <c r="Q11" s="72"/>
      <c r="R11" s="22"/>
    </row>
    <row r="12" spans="2:25" s="48" customFormat="1" ht="26.1" customHeight="1" x14ac:dyDescent="0.2">
      <c r="B12" t="s">
        <v>279</v>
      </c>
      <c r="C12"/>
      <c r="D12" s="105" t="s">
        <v>280</v>
      </c>
      <c r="E12" s="93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6"/>
      <c r="O12" s="70">
        <v>45566</v>
      </c>
      <c r="P12" s="132"/>
      <c r="R12" s="57"/>
      <c r="S12" s="50"/>
    </row>
    <row r="13" spans="2:25" ht="21.95" customHeight="1" x14ac:dyDescent="0.2">
      <c r="D13" s="23" t="s">
        <v>6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11">SUM(H6:H12)</f>
        <v>31963.4355</v>
      </c>
      <c r="I13" s="24">
        <f t="shared" si="11"/>
        <v>1688.7299999999998</v>
      </c>
      <c r="J13" s="24">
        <f t="shared" si="11"/>
        <v>0</v>
      </c>
      <c r="K13" s="24">
        <f t="shared" si="11"/>
        <v>668.27023250000002</v>
      </c>
      <c r="L13" s="24">
        <f t="shared" si="11"/>
        <v>1066</v>
      </c>
      <c r="M13" s="24">
        <f t="shared" si="11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7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19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19" ht="24.95" customHeight="1" x14ac:dyDescent="0.25">
      <c r="B6" t="s">
        <v>388</v>
      </c>
      <c r="C6" s="105" t="s">
        <v>232</v>
      </c>
      <c r="D6" s="105" t="s">
        <v>232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381</v>
      </c>
      <c r="C7" s="105" t="s">
        <v>382</v>
      </c>
      <c r="D7" s="105" t="s">
        <v>382</v>
      </c>
      <c r="E7" s="93">
        <v>10111.719999999999</v>
      </c>
      <c r="F7" s="36">
        <v>308.06</v>
      </c>
      <c r="G7" s="36"/>
      <c r="H7" s="57">
        <f t="shared" ref="H7:J12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 t="shared" ref="M7:M12" si="3">H7-I7+J7-K7-L7</f>
        <v>4901.83</v>
      </c>
      <c r="N7" s="11"/>
      <c r="O7" s="70">
        <v>44470</v>
      </c>
      <c r="P7" s="132"/>
      <c r="R7" s="22"/>
    </row>
    <row r="8" spans="2:19" ht="24.95" customHeight="1" x14ac:dyDescent="0.2">
      <c r="B8" s="48" t="s">
        <v>559</v>
      </c>
      <c r="C8" s="105"/>
      <c r="D8" s="76" t="s">
        <v>182</v>
      </c>
      <c r="E8" s="93">
        <v>8620.85</v>
      </c>
      <c r="F8" s="36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J8" si="6">G8/2</f>
        <v>0</v>
      </c>
      <c r="K8" s="57"/>
      <c r="L8" s="57"/>
      <c r="M8" s="57">
        <f t="shared" si="3"/>
        <v>4237.5</v>
      </c>
      <c r="N8" s="11"/>
      <c r="O8" s="70">
        <v>45915</v>
      </c>
      <c r="P8" s="132"/>
      <c r="R8" s="22"/>
    </row>
    <row r="9" spans="2:19" ht="24.95" customHeight="1" x14ac:dyDescent="0.2">
      <c r="B9" t="s">
        <v>305</v>
      </c>
      <c r="D9" s="76" t="s">
        <v>399</v>
      </c>
      <c r="E9" s="93">
        <v>8620.85</v>
      </c>
      <c r="F9" s="36">
        <v>145.85</v>
      </c>
      <c r="G9" s="36"/>
      <c r="H9" s="57">
        <f t="shared" si="2"/>
        <v>4310.4250000000002</v>
      </c>
      <c r="I9" s="57">
        <f t="shared" si="2"/>
        <v>72.924999999999997</v>
      </c>
      <c r="J9" s="57">
        <f t="shared" si="2"/>
        <v>0</v>
      </c>
      <c r="K9" s="57"/>
      <c r="L9" s="57"/>
      <c r="M9" s="57">
        <f t="shared" si="3"/>
        <v>4237.5</v>
      </c>
      <c r="N9" s="11"/>
      <c r="O9" s="70">
        <v>45566</v>
      </c>
      <c r="P9" s="132"/>
      <c r="R9" s="22"/>
    </row>
    <row r="10" spans="2:19" ht="24.95" customHeight="1" x14ac:dyDescent="0.2">
      <c r="B10" t="s">
        <v>379</v>
      </c>
      <c r="C10" s="105" t="s">
        <v>380</v>
      </c>
      <c r="D10" s="105" t="s">
        <v>380</v>
      </c>
      <c r="E10" s="93">
        <v>11413.27</v>
      </c>
      <c r="F10" s="36">
        <v>939.27</v>
      </c>
      <c r="G10" s="36"/>
      <c r="H10" s="57">
        <f t="shared" si="2"/>
        <v>5706.6350000000002</v>
      </c>
      <c r="I10" s="57">
        <f t="shared" si="2"/>
        <v>469.63499999999999</v>
      </c>
      <c r="J10" s="57">
        <f t="shared" si="2"/>
        <v>0</v>
      </c>
      <c r="K10" s="57"/>
      <c r="L10" s="57"/>
      <c r="M10" s="57">
        <f t="shared" si="3"/>
        <v>5237</v>
      </c>
      <c r="N10" s="11"/>
      <c r="O10" s="70">
        <v>45566</v>
      </c>
      <c r="P10" s="132"/>
      <c r="R10" s="22"/>
    </row>
    <row r="11" spans="2:19" ht="24.95" customHeight="1" x14ac:dyDescent="0.2">
      <c r="B11" t="s">
        <v>377</v>
      </c>
      <c r="C11" s="105" t="s">
        <v>378</v>
      </c>
      <c r="D11" s="105" t="s">
        <v>378</v>
      </c>
      <c r="E11" s="93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 t="shared" si="3"/>
        <v>4737.5</v>
      </c>
      <c r="N11" s="11"/>
      <c r="O11" s="70">
        <v>45566</v>
      </c>
      <c r="P11" s="132"/>
      <c r="R11" s="22"/>
    </row>
    <row r="12" spans="2:19" ht="24.95" customHeight="1" x14ac:dyDescent="0.2">
      <c r="B12" t="s">
        <v>375</v>
      </c>
      <c r="C12" s="105" t="s">
        <v>376</v>
      </c>
      <c r="D12" s="105" t="s">
        <v>376</v>
      </c>
      <c r="E12" s="93">
        <v>9742.93</v>
      </c>
      <c r="F12" s="36">
        <v>267.93</v>
      </c>
      <c r="G12" s="36"/>
      <c r="H12" s="57">
        <f t="shared" si="2"/>
        <v>4871.4650000000001</v>
      </c>
      <c r="I12" s="57">
        <f t="shared" si="2"/>
        <v>133.965</v>
      </c>
      <c r="J12" s="57">
        <f t="shared" si="2"/>
        <v>0</v>
      </c>
      <c r="K12" s="57"/>
      <c r="L12" s="57"/>
      <c r="M12" s="57">
        <f t="shared" si="3"/>
        <v>4737.5</v>
      </c>
      <c r="N12" s="11"/>
      <c r="O12" s="70">
        <v>45566</v>
      </c>
      <c r="P12" s="132"/>
      <c r="R12" s="22"/>
    </row>
    <row r="13" spans="2:19" ht="21.95" customHeight="1" x14ac:dyDescent="0.2">
      <c r="D13" s="23" t="s">
        <v>6</v>
      </c>
      <c r="E13" s="24">
        <f>SUM(E6:E12)</f>
        <v>72707.69</v>
      </c>
      <c r="F13" s="24">
        <f>SUM(F6:F12)</f>
        <v>3530.0299999999997</v>
      </c>
      <c r="G13" s="24"/>
      <c r="H13" s="24">
        <f>SUM(H6:H12)</f>
        <v>36353.845000000001</v>
      </c>
      <c r="I13" s="24">
        <f>SUM(I6:I12)</f>
        <v>1765.0149999999999</v>
      </c>
      <c r="J13" s="24">
        <f>SUM(J6:J12)</f>
        <v>0</v>
      </c>
      <c r="K13" s="24"/>
      <c r="L13" s="24"/>
      <c r="M13" s="24">
        <f>SUM(M6:M12)</f>
        <v>34588.83</v>
      </c>
      <c r="N13" s="48"/>
      <c r="O13" s="48"/>
      <c r="P13" s="22"/>
    </row>
    <row r="14" spans="2:19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T12">
    <sortCondition ref="B7:B12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6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0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20" ht="40.5" customHeight="1" x14ac:dyDescent="0.25">
      <c r="B6" t="s">
        <v>480</v>
      </c>
      <c r="D6" s="76" t="s">
        <v>552</v>
      </c>
      <c r="E6" s="106">
        <v>14455.14</v>
      </c>
      <c r="F6" s="106">
        <v>1455.14</v>
      </c>
      <c r="G6" s="36"/>
      <c r="H6" s="57">
        <f t="shared" ref="H6:H8" si="0">E6/2</f>
        <v>7227.57</v>
      </c>
      <c r="I6" s="57">
        <f t="shared" ref="I6:I8" si="1">F6/2</f>
        <v>727.57</v>
      </c>
      <c r="J6" s="57">
        <f t="shared" ref="J6:J19" si="2">G6/2</f>
        <v>0</v>
      </c>
      <c r="K6" s="57"/>
      <c r="L6" s="57"/>
      <c r="M6" s="57">
        <f t="shared" ref="M6:M21" si="3">H6-I6+J6-K6-L6</f>
        <v>6500</v>
      </c>
      <c r="N6" s="11"/>
      <c r="O6" s="70">
        <v>45665</v>
      </c>
      <c r="P6" s="22"/>
      <c r="Q6" s="72"/>
      <c r="R6" s="22"/>
      <c r="S6" s="22"/>
    </row>
    <row r="7" spans="2:20" ht="30" customHeight="1" x14ac:dyDescent="0.2">
      <c r="B7" t="s">
        <v>295</v>
      </c>
      <c r="D7" s="105" t="s">
        <v>290</v>
      </c>
      <c r="E7" s="93">
        <v>13530.24</v>
      </c>
      <c r="F7" s="36">
        <v>1289.4000000000001</v>
      </c>
      <c r="G7" s="36"/>
      <c r="H7" s="57">
        <f t="shared" si="0"/>
        <v>6765.12</v>
      </c>
      <c r="I7" s="57">
        <f t="shared" si="1"/>
        <v>644.70000000000005</v>
      </c>
      <c r="J7" s="57">
        <f t="shared" si="2"/>
        <v>0</v>
      </c>
      <c r="K7" s="20"/>
      <c r="L7" s="57"/>
      <c r="M7" s="57">
        <f t="shared" si="3"/>
        <v>6120.42</v>
      </c>
      <c r="N7" s="11"/>
      <c r="O7" s="70">
        <v>38384</v>
      </c>
      <c r="P7" s="22"/>
      <c r="R7" s="22"/>
    </row>
    <row r="8" spans="2:20" ht="24.95" customHeight="1" x14ac:dyDescent="0.2">
      <c r="B8" t="s">
        <v>426</v>
      </c>
      <c r="D8" s="105" t="s">
        <v>290</v>
      </c>
      <c r="E8" s="92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si="3"/>
        <v>3634.7549999999997</v>
      </c>
      <c r="N8" s="11"/>
      <c r="O8" s="118">
        <v>43511</v>
      </c>
      <c r="P8" s="131"/>
      <c r="Q8" s="72"/>
      <c r="R8" s="22"/>
      <c r="S8" s="22"/>
      <c r="T8" s="22"/>
    </row>
    <row r="9" spans="2:20" ht="24.95" customHeight="1" x14ac:dyDescent="0.2">
      <c r="B9" t="s">
        <v>293</v>
      </c>
      <c r="D9" s="105" t="s">
        <v>290</v>
      </c>
      <c r="E9" s="93">
        <v>10385.93</v>
      </c>
      <c r="F9" s="36">
        <v>812.89</v>
      </c>
      <c r="G9" s="36"/>
      <c r="H9" s="57">
        <f t="shared" ref="H9:H20" si="4">E9/2</f>
        <v>5192.9650000000001</v>
      </c>
      <c r="I9" s="57">
        <f t="shared" ref="I9:I20" si="5">F9/2</f>
        <v>406.44499999999999</v>
      </c>
      <c r="J9" s="57">
        <f t="shared" si="2"/>
        <v>0</v>
      </c>
      <c r="K9" s="20"/>
      <c r="L9" s="57"/>
      <c r="M9" s="57">
        <f t="shared" si="3"/>
        <v>4786.5200000000004</v>
      </c>
      <c r="N9" s="11"/>
      <c r="O9" s="70">
        <v>41183</v>
      </c>
      <c r="P9" s="22"/>
      <c r="R9" s="22"/>
    </row>
    <row r="10" spans="2:20" ht="24.95" customHeight="1" x14ac:dyDescent="0.2">
      <c r="B10" s="10" t="s">
        <v>414</v>
      </c>
      <c r="C10" s="45"/>
      <c r="D10" s="51" t="s">
        <v>59</v>
      </c>
      <c r="E10" s="92">
        <v>8638.69</v>
      </c>
      <c r="F10" s="36">
        <v>147.79</v>
      </c>
      <c r="G10" s="36"/>
      <c r="H10" s="57">
        <f t="shared" si="4"/>
        <v>4319.3450000000003</v>
      </c>
      <c r="I10" s="57">
        <f t="shared" si="5"/>
        <v>73.894999999999996</v>
      </c>
      <c r="J10" s="57">
        <f t="shared" si="2"/>
        <v>0</v>
      </c>
      <c r="K10" s="20"/>
      <c r="L10" s="20"/>
      <c r="M10" s="57">
        <f t="shared" si="3"/>
        <v>4245.45</v>
      </c>
      <c r="N10" s="11"/>
      <c r="O10" s="70">
        <v>43388</v>
      </c>
      <c r="P10" s="132"/>
      <c r="Q10" s="22"/>
      <c r="R10" s="22"/>
      <c r="T10" s="22"/>
    </row>
    <row r="11" spans="2:20" ht="24.95" customHeight="1" x14ac:dyDescent="0.2">
      <c r="B11" s="10" t="s">
        <v>476</v>
      </c>
      <c r="C11" s="45"/>
      <c r="D11" s="51" t="s">
        <v>162</v>
      </c>
      <c r="E11" s="93">
        <v>8620.85</v>
      </c>
      <c r="F11" s="36">
        <v>145.85</v>
      </c>
      <c r="G11" s="36"/>
      <c r="H11" s="57">
        <f t="shared" si="4"/>
        <v>4310.4250000000002</v>
      </c>
      <c r="I11" s="57">
        <f t="shared" si="5"/>
        <v>72.924999999999997</v>
      </c>
      <c r="J11" s="57">
        <f t="shared" si="2"/>
        <v>0</v>
      </c>
      <c r="K11" s="7"/>
      <c r="L11" s="7"/>
      <c r="M11" s="57">
        <f t="shared" si="3"/>
        <v>4237.5</v>
      </c>
      <c r="N11" s="11"/>
      <c r="O11" s="70">
        <v>45664</v>
      </c>
      <c r="P11" s="132"/>
      <c r="Q11" s="22"/>
      <c r="R11" s="22"/>
      <c r="T11" s="22"/>
    </row>
    <row r="12" spans="2:20" ht="24.95" customHeight="1" x14ac:dyDescent="0.2">
      <c r="B12" s="10" t="s">
        <v>501</v>
      </c>
      <c r="C12" s="45"/>
      <c r="D12" s="51" t="s">
        <v>290</v>
      </c>
      <c r="E12" s="93">
        <v>8620.85</v>
      </c>
      <c r="F12" s="36">
        <v>145.85</v>
      </c>
      <c r="G12" s="36"/>
      <c r="H12" s="57">
        <f t="shared" si="4"/>
        <v>4310.4250000000002</v>
      </c>
      <c r="I12" s="57">
        <f t="shared" si="5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0">
        <v>45742</v>
      </c>
      <c r="P12" s="132"/>
      <c r="Q12" s="22"/>
      <c r="R12" s="22"/>
      <c r="T12" s="22"/>
    </row>
    <row r="13" spans="2:20" ht="24.95" customHeight="1" x14ac:dyDescent="0.2">
      <c r="B13" s="10" t="s">
        <v>522</v>
      </c>
      <c r="D13" s="105" t="s">
        <v>290</v>
      </c>
      <c r="E13" s="93">
        <v>10865.02</v>
      </c>
      <c r="F13" s="36">
        <v>865.02</v>
      </c>
      <c r="G13" s="36"/>
      <c r="H13" s="57">
        <f t="shared" si="4"/>
        <v>5432.51</v>
      </c>
      <c r="I13" s="57">
        <f t="shared" si="5"/>
        <v>432.51</v>
      </c>
      <c r="J13" s="57">
        <f t="shared" si="2"/>
        <v>0</v>
      </c>
      <c r="K13" s="57"/>
      <c r="L13" s="57"/>
      <c r="M13" s="57">
        <f t="shared" si="3"/>
        <v>5000</v>
      </c>
      <c r="N13" s="11"/>
      <c r="O13" s="70">
        <v>45775</v>
      </c>
      <c r="P13" s="132"/>
      <c r="R13" s="22"/>
    </row>
    <row r="14" spans="2:20" ht="24.95" customHeight="1" x14ac:dyDescent="0.2">
      <c r="B14" t="s">
        <v>292</v>
      </c>
      <c r="D14" s="105" t="s">
        <v>290</v>
      </c>
      <c r="E14" s="92">
        <v>12693.48</v>
      </c>
      <c r="F14" s="36">
        <v>1144.0999999999999</v>
      </c>
      <c r="G14" s="36"/>
      <c r="H14" s="57">
        <f t="shared" si="4"/>
        <v>6346.74</v>
      </c>
      <c r="I14" s="57">
        <f t="shared" si="5"/>
        <v>572.04999999999995</v>
      </c>
      <c r="J14" s="57">
        <f t="shared" si="2"/>
        <v>0</v>
      </c>
      <c r="K14" s="20"/>
      <c r="L14" s="20"/>
      <c r="M14" s="57">
        <f t="shared" si="3"/>
        <v>5774.69</v>
      </c>
      <c r="N14" s="11"/>
      <c r="O14" s="70">
        <v>41764</v>
      </c>
      <c r="P14" s="22"/>
      <c r="R14" s="22"/>
    </row>
    <row r="15" spans="2:20" ht="24.95" customHeight="1" x14ac:dyDescent="0.2">
      <c r="B15" t="s">
        <v>289</v>
      </c>
      <c r="D15" s="105" t="s">
        <v>290</v>
      </c>
      <c r="E15" s="93">
        <v>8638.69</v>
      </c>
      <c r="F15" s="36">
        <v>147.79</v>
      </c>
      <c r="G15" s="36"/>
      <c r="H15" s="57">
        <f t="shared" si="4"/>
        <v>4319.3450000000003</v>
      </c>
      <c r="I15" s="57">
        <f t="shared" si="5"/>
        <v>73.894999999999996</v>
      </c>
      <c r="J15" s="57">
        <f t="shared" si="2"/>
        <v>0</v>
      </c>
      <c r="K15" s="57"/>
      <c r="L15" s="57"/>
      <c r="M15" s="57">
        <f t="shared" si="3"/>
        <v>4245.45</v>
      </c>
      <c r="N15" s="11"/>
      <c r="O15" s="70">
        <v>38749</v>
      </c>
      <c r="P15" s="132"/>
      <c r="R15" s="22"/>
    </row>
    <row r="16" spans="2:20" ht="24.95" customHeight="1" x14ac:dyDescent="0.2">
      <c r="B16" s="10" t="s">
        <v>535</v>
      </c>
      <c r="D16" s="76" t="s">
        <v>182</v>
      </c>
      <c r="E16" s="93">
        <v>8638.69</v>
      </c>
      <c r="F16" s="36">
        <v>147.79</v>
      </c>
      <c r="G16" s="36"/>
      <c r="H16" s="57">
        <f t="shared" si="4"/>
        <v>4319.3450000000003</v>
      </c>
      <c r="I16" s="57">
        <f t="shared" si="5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0">
        <v>45809</v>
      </c>
      <c r="P16" s="132"/>
      <c r="R16" s="22"/>
    </row>
    <row r="17" spans="2:19" ht="24.95" customHeight="1" x14ac:dyDescent="0.2">
      <c r="B17" t="s">
        <v>296</v>
      </c>
      <c r="D17" s="105" t="s">
        <v>290</v>
      </c>
      <c r="E17" s="92">
        <v>13609.94</v>
      </c>
      <c r="F17" s="36">
        <v>1303.68</v>
      </c>
      <c r="G17" s="36"/>
      <c r="H17" s="57">
        <f t="shared" si="4"/>
        <v>6804.97</v>
      </c>
      <c r="I17" s="57">
        <f t="shared" si="5"/>
        <v>651.84</v>
      </c>
      <c r="J17" s="57">
        <f t="shared" si="2"/>
        <v>0</v>
      </c>
      <c r="K17" s="20"/>
      <c r="L17" s="20"/>
      <c r="M17" s="57">
        <f t="shared" si="3"/>
        <v>6153.13</v>
      </c>
      <c r="N17" s="11"/>
      <c r="O17" s="70">
        <v>38353</v>
      </c>
      <c r="P17" s="22"/>
      <c r="R17" s="22">
        <f>+L17+M17</f>
        <v>6153.13</v>
      </c>
    </row>
    <row r="18" spans="2:19" ht="24.95" customHeight="1" x14ac:dyDescent="0.2">
      <c r="B18" s="2" t="s">
        <v>416</v>
      </c>
      <c r="C18" s="5"/>
      <c r="D18" s="26" t="s">
        <v>118</v>
      </c>
      <c r="E18" s="93">
        <v>12039.46</v>
      </c>
      <c r="F18" s="36">
        <v>1039.47</v>
      </c>
      <c r="G18" s="36"/>
      <c r="H18" s="57">
        <f t="shared" si="4"/>
        <v>6019.73</v>
      </c>
      <c r="I18" s="57">
        <f t="shared" si="5"/>
        <v>519.73500000000001</v>
      </c>
      <c r="J18" s="57">
        <f t="shared" si="2"/>
        <v>0</v>
      </c>
      <c r="K18" s="7"/>
      <c r="L18" s="7"/>
      <c r="M18" s="57">
        <f t="shared" si="3"/>
        <v>5499.9949999999999</v>
      </c>
      <c r="N18" s="11"/>
      <c r="O18" s="70">
        <v>42278</v>
      </c>
      <c r="P18" s="22"/>
      <c r="R18" s="24"/>
    </row>
    <row r="19" spans="2:19" ht="24.95" customHeight="1" x14ac:dyDescent="0.2">
      <c r="B19" s="2" t="s">
        <v>486</v>
      </c>
      <c r="C19" s="5"/>
      <c r="D19" s="26" t="s">
        <v>163</v>
      </c>
      <c r="E19" s="93">
        <v>10865.02</v>
      </c>
      <c r="F19" s="36">
        <v>865.02</v>
      </c>
      <c r="G19" s="36"/>
      <c r="H19" s="57">
        <f t="shared" si="4"/>
        <v>5432.51</v>
      </c>
      <c r="I19" s="57">
        <f t="shared" si="5"/>
        <v>432.51</v>
      </c>
      <c r="J19" s="57">
        <f t="shared" si="2"/>
        <v>0</v>
      </c>
      <c r="K19" s="7"/>
      <c r="L19" s="7"/>
      <c r="M19" s="57">
        <f t="shared" si="3"/>
        <v>5000</v>
      </c>
      <c r="N19" s="11"/>
      <c r="O19" s="70">
        <v>45684</v>
      </c>
      <c r="P19" s="22"/>
      <c r="R19" s="24"/>
    </row>
    <row r="20" spans="2:19" ht="24.95" customHeight="1" x14ac:dyDescent="0.2">
      <c r="B20" s="2" t="s">
        <v>473</v>
      </c>
      <c r="C20" s="5"/>
      <c r="D20" s="105" t="s">
        <v>290</v>
      </c>
      <c r="E20" s="93">
        <v>8620.85</v>
      </c>
      <c r="F20" s="36">
        <v>145.85</v>
      </c>
      <c r="G20" s="36"/>
      <c r="H20" s="57">
        <f t="shared" si="4"/>
        <v>4310.4250000000002</v>
      </c>
      <c r="I20" s="57">
        <f t="shared" si="5"/>
        <v>72.924999999999997</v>
      </c>
      <c r="J20" s="57">
        <f>G20/2</f>
        <v>0</v>
      </c>
      <c r="K20" s="7"/>
      <c r="L20" s="7"/>
      <c r="M20" s="57">
        <f t="shared" si="3"/>
        <v>4237.5</v>
      </c>
      <c r="N20" s="11"/>
      <c r="O20" s="70">
        <v>45658</v>
      </c>
      <c r="P20" s="132"/>
      <c r="R20" s="24"/>
    </row>
    <row r="21" spans="2:19" ht="24.95" customHeight="1" x14ac:dyDescent="0.2">
      <c r="B21" t="s">
        <v>291</v>
      </c>
      <c r="D21" s="105" t="s">
        <v>290</v>
      </c>
      <c r="E21" s="93">
        <f>4485.6*2</f>
        <v>8971.2000000000007</v>
      </c>
      <c r="F21" s="36">
        <f>91.99*2</f>
        <v>183.98</v>
      </c>
      <c r="G21" s="36"/>
      <c r="H21" s="57">
        <f>E21/2/15*12</f>
        <v>3588.4800000000005</v>
      </c>
      <c r="I21" s="57">
        <f>F21/2/15*12</f>
        <v>73.591999999999999</v>
      </c>
      <c r="J21" s="57">
        <f>G21/2</f>
        <v>0</v>
      </c>
      <c r="K21" s="57"/>
      <c r="L21" s="57"/>
      <c r="M21" s="57">
        <f t="shared" si="3"/>
        <v>3514.8880000000004</v>
      </c>
      <c r="N21" s="11"/>
      <c r="O21" s="70">
        <v>39234</v>
      </c>
      <c r="P21" s="85" t="s">
        <v>560</v>
      </c>
      <c r="Q21" s="144"/>
      <c r="R21" s="84"/>
      <c r="S21" s="144"/>
    </row>
    <row r="22" spans="2:19" ht="21.95" customHeight="1" x14ac:dyDescent="0.2">
      <c r="D22" s="23" t="s">
        <v>6</v>
      </c>
      <c r="E22" s="24">
        <f>SUM(E6:E21)</f>
        <v>166462.24000000002</v>
      </c>
      <c r="F22" s="24">
        <f>SUM(F6:F21)</f>
        <v>9839.619999999999</v>
      </c>
      <c r="G22" s="24"/>
      <c r="H22" s="24">
        <f t="shared" ref="H22:M22" si="6">SUM(H6:H21)</f>
        <v>82334</v>
      </c>
      <c r="I22" s="24">
        <f t="shared" si="6"/>
        <v>4901.4119999999994</v>
      </c>
      <c r="J22" s="24">
        <f t="shared" si="6"/>
        <v>0.66</v>
      </c>
      <c r="K22" s="24">
        <f t="shared" si="6"/>
        <v>0</v>
      </c>
      <c r="L22" s="24">
        <f t="shared" si="6"/>
        <v>0</v>
      </c>
      <c r="M22" s="24">
        <f t="shared" si="6"/>
        <v>77433.248000000007</v>
      </c>
      <c r="N22" s="48"/>
      <c r="O22" s="48"/>
      <c r="P22" s="22"/>
    </row>
    <row r="23" spans="2:19" ht="21.95" customHeight="1" x14ac:dyDescent="0.2">
      <c r="B23" s="10"/>
      <c r="C23" s="10"/>
      <c r="D23" s="3"/>
      <c r="E23" s="7"/>
      <c r="H23" s="48"/>
      <c r="I23" s="48"/>
      <c r="J23" s="7"/>
      <c r="K23" s="48"/>
      <c r="L23" s="48"/>
      <c r="M23" s="48"/>
      <c r="N23" s="48"/>
      <c r="O23" s="48"/>
    </row>
    <row r="24" spans="2:19" x14ac:dyDescent="0.2">
      <c r="B24" s="10"/>
      <c r="C24" s="10"/>
      <c r="D24" s="3"/>
      <c r="E24" s="7"/>
      <c r="J24" s="7"/>
    </row>
    <row r="25" spans="2:19" x14ac:dyDescent="0.2">
      <c r="B25" s="10"/>
      <c r="C25" s="10"/>
      <c r="D25" s="3"/>
      <c r="E25" s="7"/>
      <c r="J25" s="7"/>
    </row>
    <row r="26" spans="2:19" x14ac:dyDescent="0.2">
      <c r="B26" s="10"/>
      <c r="C26" s="5"/>
      <c r="D26" s="7"/>
      <c r="E26" s="7"/>
      <c r="F26" s="7"/>
      <c r="G26" s="7"/>
      <c r="H26" s="7"/>
      <c r="I26" s="7"/>
      <c r="J26" s="7"/>
      <c r="K26" s="7"/>
      <c r="L26" s="7"/>
      <c r="Q26" s="3"/>
    </row>
    <row r="27" spans="2:19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2:19" x14ac:dyDescent="0.2">
      <c r="B28" s="10"/>
      <c r="C28" s="10"/>
      <c r="D28" s="3"/>
      <c r="E28" s="7"/>
      <c r="J28" s="7"/>
    </row>
    <row r="29" spans="2:19" x14ac:dyDescent="0.2">
      <c r="B29" s="10"/>
      <c r="C29" s="10"/>
      <c r="D29" s="3"/>
      <c r="E29" s="7"/>
      <c r="J29" s="7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6" spans="2:10" ht="18" x14ac:dyDescent="0.25">
      <c r="B36" s="46"/>
    </row>
  </sheetData>
  <sortState ref="A7:W21">
    <sortCondition ref="B7:B2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5" t="s">
        <v>28</v>
      </c>
      <c r="J2" s="75"/>
      <c r="N2" s="16" t="s">
        <v>558</v>
      </c>
    </row>
    <row r="3" spans="1:19" x14ac:dyDescent="0.2">
      <c r="E3" s="39" t="s">
        <v>557</v>
      </c>
      <c r="J3" s="39"/>
    </row>
    <row r="4" spans="1:19" x14ac:dyDescent="0.2">
      <c r="E4" s="39" t="s">
        <v>19</v>
      </c>
      <c r="J4" s="39"/>
    </row>
    <row r="5" spans="1:19" ht="25.5" x14ac:dyDescent="0.2">
      <c r="B5" s="74" t="s">
        <v>2</v>
      </c>
      <c r="C5" s="74"/>
      <c r="D5" s="74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4" t="s">
        <v>430</v>
      </c>
      <c r="L5" s="95" t="s">
        <v>431</v>
      </c>
      <c r="M5" s="42" t="s">
        <v>4</v>
      </c>
      <c r="N5" s="74" t="s">
        <v>5</v>
      </c>
      <c r="O5" s="81"/>
      <c r="P5" s="78"/>
    </row>
    <row r="6" spans="1:19" x14ac:dyDescent="0.2">
      <c r="B6" s="47"/>
      <c r="C6" s="47"/>
      <c r="D6" s="47"/>
      <c r="E6" s="96"/>
      <c r="F6" s="96"/>
      <c r="G6" s="96"/>
      <c r="H6" s="64"/>
      <c r="I6" s="64"/>
      <c r="J6" s="64"/>
      <c r="K6" s="64"/>
      <c r="L6" s="64"/>
      <c r="M6" s="64"/>
      <c r="N6" s="47"/>
    </row>
    <row r="7" spans="1:19" ht="24.95" customHeight="1" x14ac:dyDescent="0.2">
      <c r="B7" s="2" t="s">
        <v>142</v>
      </c>
      <c r="C7" s="67"/>
      <c r="D7" s="76" t="s">
        <v>38</v>
      </c>
      <c r="E7" s="93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6"/>
      <c r="O7" s="70">
        <v>45566</v>
      </c>
      <c r="P7" s="98"/>
      <c r="Q7" s="98"/>
      <c r="R7" s="98"/>
      <c r="S7" s="98"/>
    </row>
    <row r="8" spans="1:19" ht="24.95" customHeight="1" x14ac:dyDescent="0.2">
      <c r="A8" s="48"/>
      <c r="B8" s="48" t="s">
        <v>113</v>
      </c>
      <c r="C8" s="67"/>
      <c r="D8" s="51" t="s">
        <v>162</v>
      </c>
      <c r="E8" s="92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6"/>
      <c r="O8" s="70">
        <v>36892</v>
      </c>
      <c r="P8" s="70"/>
      <c r="R8" s="57"/>
      <c r="S8" s="57"/>
    </row>
    <row r="9" spans="1:19" ht="24.95" customHeight="1" x14ac:dyDescent="0.2">
      <c r="A9" s="48"/>
      <c r="B9" s="48" t="s">
        <v>404</v>
      </c>
      <c r="C9" s="67"/>
      <c r="D9" s="105" t="s">
        <v>163</v>
      </c>
      <c r="E9" s="92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6"/>
      <c r="O9" s="70">
        <v>45566</v>
      </c>
      <c r="P9" s="70"/>
      <c r="R9" s="57"/>
      <c r="S9" s="57"/>
    </row>
    <row r="10" spans="1:19" ht="24.95" customHeight="1" x14ac:dyDescent="0.2">
      <c r="A10" s="48"/>
      <c r="B10" s="48" t="s">
        <v>391</v>
      </c>
      <c r="C10" s="67"/>
      <c r="D10" s="76" t="s">
        <v>392</v>
      </c>
      <c r="E10" s="93">
        <v>5604.45</v>
      </c>
      <c r="F10" s="36"/>
      <c r="G10" s="93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6"/>
      <c r="O10" s="70">
        <v>43374</v>
      </c>
      <c r="P10" s="131"/>
      <c r="R10" s="57"/>
      <c r="S10" s="57"/>
    </row>
    <row r="11" spans="1:19" ht="24.95" customHeight="1" x14ac:dyDescent="0.2">
      <c r="A11" s="48"/>
      <c r="B11" s="48" t="s">
        <v>151</v>
      </c>
      <c r="C11" s="67"/>
      <c r="D11" s="105" t="s">
        <v>161</v>
      </c>
      <c r="E11" s="93">
        <v>25854.53</v>
      </c>
      <c r="F11" s="36">
        <v>3854.53</v>
      </c>
      <c r="G11" s="93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6"/>
      <c r="O11" s="70">
        <v>45566</v>
      </c>
      <c r="P11" s="70"/>
      <c r="R11" s="57"/>
      <c r="S11" s="57"/>
    </row>
    <row r="12" spans="1:19" ht="24.95" customHeight="1" x14ac:dyDescent="0.2">
      <c r="A12" s="48"/>
      <c r="B12" t="s">
        <v>491</v>
      </c>
      <c r="C12" s="105" t="s">
        <v>164</v>
      </c>
      <c r="D12" s="105" t="s">
        <v>164</v>
      </c>
      <c r="E12" s="92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6"/>
      <c r="O12" s="70">
        <v>45689</v>
      </c>
      <c r="P12" s="70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7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7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27" ht="24.95" customHeight="1" x14ac:dyDescent="0.25">
      <c r="B6" t="s">
        <v>297</v>
      </c>
      <c r="D6" s="105" t="s">
        <v>186</v>
      </c>
      <c r="E6" s="106">
        <v>14455.14</v>
      </c>
      <c r="F6" s="106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0">
        <v>45566</v>
      </c>
      <c r="P6" s="22"/>
      <c r="Q6" s="72"/>
      <c r="R6" s="22"/>
      <c r="S6" s="22"/>
    </row>
    <row r="7" spans="2:27" ht="24.95" customHeight="1" x14ac:dyDescent="0.2">
      <c r="B7" t="s">
        <v>475</v>
      </c>
      <c r="D7" s="105" t="s">
        <v>13</v>
      </c>
      <c r="E7" s="93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0">
        <v>45664</v>
      </c>
      <c r="P7" s="132"/>
      <c r="Q7" s="72"/>
      <c r="R7" s="22"/>
      <c r="S7" s="22"/>
    </row>
    <row r="8" spans="2:27" ht="24.95" customHeight="1" x14ac:dyDescent="0.2">
      <c r="B8" t="s">
        <v>543</v>
      </c>
      <c r="D8" s="105" t="s">
        <v>544</v>
      </c>
      <c r="E8" s="93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0">
        <v>45884</v>
      </c>
      <c r="P8" s="132"/>
      <c r="Q8" s="72"/>
      <c r="R8" s="22"/>
      <c r="S8" s="22"/>
    </row>
    <row r="9" spans="2:27" ht="24.95" customHeight="1" x14ac:dyDescent="0.2">
      <c r="B9" t="s">
        <v>505</v>
      </c>
      <c r="D9" s="105" t="s">
        <v>13</v>
      </c>
      <c r="E9" s="93">
        <v>8620.85</v>
      </c>
      <c r="F9" s="36">
        <v>145.85</v>
      </c>
      <c r="G9" s="36"/>
      <c r="H9" s="57">
        <f>E9/2/15*13</f>
        <v>3735.7016666666668</v>
      </c>
      <c r="I9" s="57">
        <f>F9/2/15*13</f>
        <v>63.201666666666661</v>
      </c>
      <c r="J9" s="57"/>
      <c r="K9" s="57"/>
      <c r="L9" s="57"/>
      <c r="M9" s="57">
        <f>H9-I9+J9-K9-L9</f>
        <v>3672.5</v>
      </c>
      <c r="N9" s="11"/>
      <c r="O9" s="70">
        <v>45566</v>
      </c>
      <c r="P9" s="132"/>
      <c r="Q9" s="80"/>
      <c r="R9" s="22"/>
    </row>
    <row r="10" spans="2:27" ht="24.95" customHeight="1" x14ac:dyDescent="0.2">
      <c r="B10" t="s">
        <v>443</v>
      </c>
      <c r="C10" s="112"/>
      <c r="D10" s="114" t="s">
        <v>444</v>
      </c>
      <c r="E10" s="92">
        <v>2773.26</v>
      </c>
      <c r="F10" s="36"/>
      <c r="G10" s="36">
        <v>330.94</v>
      </c>
      <c r="H10" s="57">
        <f t="shared" si="1"/>
        <v>1386.63</v>
      </c>
      <c r="I10" s="57">
        <f t="shared" si="2"/>
        <v>0</v>
      </c>
      <c r="J10" s="7">
        <f t="shared" ref="J10" si="5">+G10/2</f>
        <v>165.47</v>
      </c>
      <c r="K10" s="20"/>
      <c r="L10" s="20"/>
      <c r="M10" s="7">
        <f t="shared" ref="M10" si="6">H10-I10+J10-K10-L10</f>
        <v>1552.1000000000001</v>
      </c>
      <c r="N10" s="11"/>
      <c r="O10" s="128">
        <v>44470</v>
      </c>
      <c r="P10" s="132"/>
      <c r="Q10" s="85"/>
      <c r="R10" s="84"/>
      <c r="S10" s="84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482</v>
      </c>
      <c r="C11" s="112"/>
      <c r="D11" s="114" t="s">
        <v>13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28">
        <v>45672</v>
      </c>
      <c r="P11" s="132"/>
      <c r="Q11" s="85"/>
      <c r="R11" s="84"/>
      <c r="S11" s="84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298</v>
      </c>
      <c r="D12" s="105" t="s">
        <v>13</v>
      </c>
      <c r="E12" s="92">
        <v>9069.68</v>
      </c>
      <c r="F12" s="36">
        <v>194.68</v>
      </c>
      <c r="G12" s="36"/>
      <c r="H12" s="57">
        <f t="shared" si="1"/>
        <v>4534.84</v>
      </c>
      <c r="I12" s="57">
        <f t="shared" si="2"/>
        <v>97.34</v>
      </c>
      <c r="J12" s="7">
        <f t="shared" ref="J12" si="7">+G12/2</f>
        <v>0</v>
      </c>
      <c r="K12" s="7"/>
      <c r="L12" s="57"/>
      <c r="M12" s="57">
        <f>H12-I12+J12-K12-L12</f>
        <v>4437.5</v>
      </c>
      <c r="N12" s="11"/>
      <c r="O12" s="70">
        <v>40179</v>
      </c>
      <c r="P12" s="132"/>
      <c r="Q12">
        <f>+E12/30*50</f>
        <v>15116.133333333335</v>
      </c>
      <c r="R12" s="22"/>
    </row>
    <row r="13" spans="2:27" ht="21.95" customHeight="1" x14ac:dyDescent="0.2">
      <c r="D13" s="23" t="s">
        <v>6</v>
      </c>
      <c r="E13" s="24">
        <f>SUM(E6:E12)</f>
        <v>60781.479999999996</v>
      </c>
      <c r="F13" s="24">
        <f>SUM(F6:F12)</f>
        <v>2233.2199999999998</v>
      </c>
      <c r="G13" s="24"/>
      <c r="H13" s="24">
        <f>SUM(H6:H12)</f>
        <v>29816.016666666666</v>
      </c>
      <c r="I13" s="24">
        <f>SUM(I6:I12)</f>
        <v>1106.8866666666665</v>
      </c>
      <c r="J13" s="24">
        <f>SUM(J6:J12)</f>
        <v>165.47</v>
      </c>
      <c r="K13" s="24"/>
      <c r="L13" s="24"/>
      <c r="M13" s="24">
        <f>SUM(M6:M12)</f>
        <v>28874.6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10:T12">
    <sortCondition ref="B10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19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19" ht="40.5" customHeight="1" x14ac:dyDescent="0.25">
      <c r="B6" t="s">
        <v>299</v>
      </c>
      <c r="D6" s="76" t="s">
        <v>551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546</v>
      </c>
      <c r="D7" s="105" t="s">
        <v>547</v>
      </c>
      <c r="E7" s="93">
        <v>8620.85</v>
      </c>
      <c r="F7" s="36">
        <v>145.85</v>
      </c>
      <c r="G7" s="36"/>
      <c r="H7" s="7">
        <f t="shared" ref="H7" si="2">+E7/2</f>
        <v>4310.4250000000002</v>
      </c>
      <c r="I7" s="7">
        <f t="shared" ref="I7" si="3">+F7/2</f>
        <v>72.924999999999997</v>
      </c>
      <c r="J7" s="7">
        <f t="shared" ref="J7" si="4">+G7/2</f>
        <v>0</v>
      </c>
      <c r="K7" s="20"/>
      <c r="L7" s="20"/>
      <c r="M7" s="57">
        <f t="shared" ref="M7" si="5">H7-I7+J7-K7-L7</f>
        <v>4237.5</v>
      </c>
      <c r="N7" s="11"/>
      <c r="O7" s="70">
        <v>45884</v>
      </c>
      <c r="P7" s="22"/>
      <c r="Q7" s="72"/>
      <c r="R7" s="22"/>
      <c r="S7" s="22"/>
    </row>
    <row r="8" spans="2:19" ht="24.95" customHeight="1" x14ac:dyDescent="0.25">
      <c r="B8" t="s">
        <v>304</v>
      </c>
      <c r="D8" s="105" t="s">
        <v>301</v>
      </c>
      <c r="E8" s="106">
        <v>10865.02</v>
      </c>
      <c r="F8" s="106">
        <v>865.02</v>
      </c>
      <c r="G8" s="36"/>
      <c r="H8" s="57">
        <f t="shared" ref="H8:J8" si="6">E8/2</f>
        <v>5432.51</v>
      </c>
      <c r="I8" s="57">
        <f t="shared" si="6"/>
        <v>432.51</v>
      </c>
      <c r="J8" s="57">
        <f t="shared" si="6"/>
        <v>0</v>
      </c>
      <c r="K8" s="57"/>
      <c r="L8" s="57"/>
      <c r="M8" s="57">
        <f t="shared" ref="M8:M12" si="7">H8-I8+J8-K8-L8</f>
        <v>5000</v>
      </c>
      <c r="N8" s="11"/>
      <c r="O8" s="70">
        <v>44485</v>
      </c>
      <c r="P8" s="22"/>
      <c r="R8" s="22"/>
    </row>
    <row r="9" spans="2:19" ht="24.95" customHeight="1" x14ac:dyDescent="0.2">
      <c r="B9" t="s">
        <v>300</v>
      </c>
      <c r="D9" s="105" t="s">
        <v>301</v>
      </c>
      <c r="E9" s="93">
        <v>9918.5717000000004</v>
      </c>
      <c r="F9" s="36">
        <v>287.04000000000002</v>
      </c>
      <c r="G9" s="36"/>
      <c r="H9" s="7">
        <f t="shared" ref="H9:J10" si="8">+E9/2</f>
        <v>4959.2858500000002</v>
      </c>
      <c r="I9" s="7">
        <f t="shared" si="8"/>
        <v>143.52000000000001</v>
      </c>
      <c r="J9" s="7">
        <f t="shared" si="8"/>
        <v>0</v>
      </c>
      <c r="K9" s="20">
        <v>492.17</v>
      </c>
      <c r="L9" s="20">
        <v>816</v>
      </c>
      <c r="M9" s="57">
        <f t="shared" si="7"/>
        <v>3507.5958499999997</v>
      </c>
      <c r="N9" s="11"/>
      <c r="O9" s="70">
        <v>38353</v>
      </c>
      <c r="P9" s="132"/>
      <c r="R9" s="22">
        <f>+E9/30</f>
        <v>330.61905666666667</v>
      </c>
    </row>
    <row r="10" spans="2:19" ht="24.95" customHeight="1" x14ac:dyDescent="0.2">
      <c r="B10" t="s">
        <v>126</v>
      </c>
      <c r="D10" s="105" t="s">
        <v>301</v>
      </c>
      <c r="E10" s="93">
        <v>8620.85</v>
      </c>
      <c r="F10" s="36">
        <v>145.85</v>
      </c>
      <c r="G10" s="36"/>
      <c r="H10" s="7">
        <f t="shared" si="8"/>
        <v>4310.4250000000002</v>
      </c>
      <c r="I10" s="7">
        <f t="shared" si="8"/>
        <v>72.924999999999997</v>
      </c>
      <c r="J10" s="7">
        <f t="shared" si="8"/>
        <v>0</v>
      </c>
      <c r="K10" s="20"/>
      <c r="L10" s="20"/>
      <c r="M10" s="57">
        <f t="shared" si="7"/>
        <v>4237.5</v>
      </c>
      <c r="N10" s="11"/>
      <c r="O10" s="70">
        <v>44218</v>
      </c>
      <c r="P10" s="132"/>
      <c r="R10" s="22"/>
    </row>
    <row r="11" spans="2:19" ht="24.95" customHeight="1" x14ac:dyDescent="0.25">
      <c r="B11" t="s">
        <v>303</v>
      </c>
      <c r="D11" s="105" t="s">
        <v>301</v>
      </c>
      <c r="E11" s="106">
        <v>10865.02</v>
      </c>
      <c r="F11" s="106">
        <v>865.02</v>
      </c>
      <c r="G11" s="36"/>
      <c r="H11" s="57">
        <f t="shared" ref="H11:J12" si="9">E11/2</f>
        <v>5432.51</v>
      </c>
      <c r="I11" s="57">
        <f t="shared" si="9"/>
        <v>432.51</v>
      </c>
      <c r="J11" s="57">
        <f t="shared" si="9"/>
        <v>0</v>
      </c>
      <c r="K11" s="57"/>
      <c r="L11" s="57"/>
      <c r="M11" s="57">
        <f t="shared" si="7"/>
        <v>5000</v>
      </c>
      <c r="N11" s="11"/>
      <c r="O11" s="70">
        <v>44485</v>
      </c>
      <c r="P11" s="22"/>
      <c r="R11" s="22"/>
    </row>
    <row r="12" spans="2:19" ht="24.95" customHeight="1" x14ac:dyDescent="0.2">
      <c r="B12" t="s">
        <v>302</v>
      </c>
      <c r="D12" s="105" t="s">
        <v>182</v>
      </c>
      <c r="E12" s="93">
        <v>8620.85</v>
      </c>
      <c r="F12" s="36">
        <v>145.85</v>
      </c>
      <c r="G12" s="36"/>
      <c r="H12" s="57">
        <f t="shared" si="9"/>
        <v>4310.4250000000002</v>
      </c>
      <c r="I12" s="57">
        <f t="shared" si="9"/>
        <v>72.924999999999997</v>
      </c>
      <c r="J12" s="57">
        <f t="shared" si="9"/>
        <v>0</v>
      </c>
      <c r="K12" s="57"/>
      <c r="L12" s="57"/>
      <c r="M12" s="57">
        <f t="shared" si="7"/>
        <v>4237.5</v>
      </c>
      <c r="N12" s="11"/>
      <c r="O12" s="70">
        <v>45566</v>
      </c>
      <c r="P12" s="132"/>
      <c r="R12" s="22"/>
    </row>
    <row r="13" spans="2:19" ht="21.95" customHeight="1" x14ac:dyDescent="0.2">
      <c r="D13" s="23" t="s">
        <v>6</v>
      </c>
      <c r="E13" s="24">
        <f>SUM(E6:E12)</f>
        <v>71966.301699999996</v>
      </c>
      <c r="F13" s="24">
        <f>SUM(F6:F12)</f>
        <v>3909.77</v>
      </c>
      <c r="G13" s="24"/>
      <c r="H13" s="24">
        <f>SUM(H6:H12)</f>
        <v>35983.150849999998</v>
      </c>
      <c r="I13" s="24">
        <f>SUM(I6:I12)</f>
        <v>1954.885</v>
      </c>
      <c r="J13" s="24">
        <f t="shared" ref="J13:L13" si="10">SUM(J6:J12)</f>
        <v>0</v>
      </c>
      <c r="K13" s="24">
        <f t="shared" si="10"/>
        <v>492.17</v>
      </c>
      <c r="L13" s="24">
        <f t="shared" si="10"/>
        <v>816</v>
      </c>
      <c r="M13" s="24">
        <f>SUM(M6:M12)</f>
        <v>32720.095849999998</v>
      </c>
      <c r="N13" s="48"/>
      <c r="O13" s="48"/>
      <c r="P13" s="22"/>
    </row>
    <row r="14" spans="2:19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8:T12">
    <sortCondition ref="B8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18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18" ht="24.95" customHeight="1" x14ac:dyDescent="0.25">
      <c r="B6" t="s">
        <v>310</v>
      </c>
      <c r="D6" s="105" t="s">
        <v>311</v>
      </c>
      <c r="E6" s="106">
        <v>3829.18</v>
      </c>
      <c r="F6" s="106"/>
      <c r="G6" s="36">
        <v>263.36</v>
      </c>
      <c r="H6" s="57">
        <f t="shared" ref="H6:J12" si="0">E6/2</f>
        <v>1914.59</v>
      </c>
      <c r="I6" s="57"/>
      <c r="J6" s="57">
        <f t="shared" ref="J6" si="1">G6/2</f>
        <v>131.68</v>
      </c>
      <c r="K6" s="57"/>
      <c r="L6" s="57"/>
      <c r="M6" s="57">
        <f t="shared" ref="M6:M12" si="2">H6-I6+J6-K6-L6</f>
        <v>2046.27</v>
      </c>
      <c r="N6" s="11"/>
      <c r="O6" s="70">
        <v>45566</v>
      </c>
      <c r="P6" s="132"/>
      <c r="R6" s="22"/>
    </row>
    <row r="7" spans="2:18" ht="24.95" customHeight="1" x14ac:dyDescent="0.2">
      <c r="B7" t="s">
        <v>312</v>
      </c>
      <c r="D7" s="105" t="s">
        <v>309</v>
      </c>
      <c r="E7" s="92">
        <v>8638.69</v>
      </c>
      <c r="F7" s="36">
        <v>147.79</v>
      </c>
      <c r="G7" s="36"/>
      <c r="H7" s="57">
        <f t="shared" si="0"/>
        <v>4319.3450000000003</v>
      </c>
      <c r="I7" s="57">
        <f t="shared" si="0"/>
        <v>73.894999999999996</v>
      </c>
      <c r="J7" s="57">
        <f t="shared" si="0"/>
        <v>0</v>
      </c>
      <c r="K7" s="57"/>
      <c r="L7" s="57"/>
      <c r="M7" s="57">
        <f t="shared" si="2"/>
        <v>4245.45</v>
      </c>
      <c r="N7" s="11"/>
      <c r="O7" s="70">
        <v>43480</v>
      </c>
      <c r="P7" s="132"/>
      <c r="R7" s="22"/>
    </row>
    <row r="8" spans="2:18" ht="24.95" customHeight="1" x14ac:dyDescent="0.25">
      <c r="B8" t="s">
        <v>402</v>
      </c>
      <c r="D8" s="105" t="s">
        <v>397</v>
      </c>
      <c r="E8" s="106">
        <v>10865.02</v>
      </c>
      <c r="F8" s="106">
        <v>865.02</v>
      </c>
      <c r="G8" s="36"/>
      <c r="H8" s="57">
        <f t="shared" si="0"/>
        <v>5432.51</v>
      </c>
      <c r="I8" s="57">
        <f t="shared" ref="I8:J12" si="3">F8/2</f>
        <v>432.51</v>
      </c>
      <c r="J8" s="57">
        <f t="shared" si="3"/>
        <v>0</v>
      </c>
      <c r="K8" s="57"/>
      <c r="L8" s="57"/>
      <c r="M8" s="57">
        <f t="shared" si="2"/>
        <v>5000</v>
      </c>
      <c r="N8" s="11"/>
      <c r="O8" s="70">
        <v>45566</v>
      </c>
      <c r="P8" s="22"/>
      <c r="R8" s="22"/>
    </row>
    <row r="9" spans="2:18" ht="24.95" customHeight="1" x14ac:dyDescent="0.2">
      <c r="B9" t="s">
        <v>425</v>
      </c>
      <c r="D9" s="105" t="s">
        <v>309</v>
      </c>
      <c r="E9" s="92">
        <v>8638.69</v>
      </c>
      <c r="F9" s="36">
        <v>147.79</v>
      </c>
      <c r="G9" s="36"/>
      <c r="H9" s="57">
        <f t="shared" si="0"/>
        <v>4319.3450000000003</v>
      </c>
      <c r="I9" s="57">
        <f t="shared" si="3"/>
        <v>73.894999999999996</v>
      </c>
      <c r="J9" s="57">
        <f t="shared" si="3"/>
        <v>0</v>
      </c>
      <c r="K9" s="57"/>
      <c r="L9" s="57"/>
      <c r="M9" s="57">
        <f t="shared" si="2"/>
        <v>4245.45</v>
      </c>
      <c r="N9" s="11"/>
      <c r="O9" s="70">
        <v>43480</v>
      </c>
      <c r="P9" s="132"/>
      <c r="R9" s="22"/>
    </row>
    <row r="10" spans="2:18" ht="24.95" customHeight="1" x14ac:dyDescent="0.2">
      <c r="B10" t="s">
        <v>469</v>
      </c>
      <c r="D10" s="105" t="s">
        <v>470</v>
      </c>
      <c r="E10" s="92">
        <v>1710.34</v>
      </c>
      <c r="F10" s="36"/>
      <c r="G10" s="36">
        <v>398.97</v>
      </c>
      <c r="H10" s="57">
        <f t="shared" si="0"/>
        <v>855.17</v>
      </c>
      <c r="I10" s="57"/>
      <c r="J10" s="57">
        <f t="shared" si="3"/>
        <v>199.48500000000001</v>
      </c>
      <c r="K10" s="57"/>
      <c r="L10" s="57"/>
      <c r="M10" s="57">
        <f t="shared" si="2"/>
        <v>1054.655</v>
      </c>
      <c r="N10" s="11"/>
      <c r="O10" s="70">
        <v>45659</v>
      </c>
      <c r="P10" s="132"/>
      <c r="R10" s="22"/>
    </row>
    <row r="11" spans="2:18" ht="24.95" customHeight="1" x14ac:dyDescent="0.25">
      <c r="B11" t="s">
        <v>308</v>
      </c>
      <c r="D11" s="105" t="s">
        <v>309</v>
      </c>
      <c r="E11" s="106">
        <v>5965.93</v>
      </c>
      <c r="F11" s="106"/>
      <c r="G11" s="36">
        <v>126.61</v>
      </c>
      <c r="H11" s="57">
        <f t="shared" si="0"/>
        <v>2982.9650000000001</v>
      </c>
      <c r="I11" s="57"/>
      <c r="J11" s="57">
        <f t="shared" si="3"/>
        <v>63.305</v>
      </c>
      <c r="K11" s="57"/>
      <c r="L11" s="57"/>
      <c r="M11" s="57">
        <f t="shared" si="2"/>
        <v>3046.27</v>
      </c>
      <c r="N11" s="11"/>
      <c r="O11" s="70">
        <v>45566</v>
      </c>
      <c r="P11" s="132"/>
      <c r="R11" s="22"/>
    </row>
    <row r="12" spans="2:18" ht="24.95" customHeight="1" x14ac:dyDescent="0.25">
      <c r="B12" t="s">
        <v>306</v>
      </c>
      <c r="D12" s="105" t="s">
        <v>307</v>
      </c>
      <c r="E12" s="106">
        <v>3829.18</v>
      </c>
      <c r="F12" s="106"/>
      <c r="G12" s="36">
        <v>263.36</v>
      </c>
      <c r="H12" s="57">
        <f t="shared" si="0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0">
        <v>45566</v>
      </c>
      <c r="P12" s="132"/>
      <c r="R12" s="22"/>
    </row>
    <row r="13" spans="2:18" ht="24.95" customHeight="1" x14ac:dyDescent="0.2">
      <c r="B13" t="s">
        <v>529</v>
      </c>
      <c r="D13" s="105" t="s">
        <v>530</v>
      </c>
      <c r="E13" s="93">
        <v>8620.85</v>
      </c>
      <c r="F13" s="36">
        <v>145.85</v>
      </c>
      <c r="G13" s="36"/>
      <c r="H13" s="57">
        <f t="shared" ref="H13:I13" si="4">E13/2</f>
        <v>4310.4250000000002</v>
      </c>
      <c r="I13" s="57">
        <f t="shared" si="4"/>
        <v>72.924999999999997</v>
      </c>
      <c r="J13" s="57">
        <f t="shared" ref="J13" si="5">G13/2</f>
        <v>0</v>
      </c>
      <c r="K13" s="57"/>
      <c r="L13" s="57"/>
      <c r="M13" s="57">
        <f t="shared" ref="M13" si="6">H13-I13+J13-K13-L13</f>
        <v>4237.5</v>
      </c>
      <c r="N13" s="11"/>
      <c r="O13" s="70">
        <v>45792</v>
      </c>
      <c r="P13" s="132"/>
      <c r="R13" s="22"/>
    </row>
    <row r="14" spans="2:18" ht="21.95" customHeight="1" x14ac:dyDescent="0.2">
      <c r="D14" s="23" t="s">
        <v>6</v>
      </c>
      <c r="E14" s="24">
        <f>SUM(E6:E12)</f>
        <v>43477.03</v>
      </c>
      <c r="F14" s="24">
        <f>SUM(F6:F12)</f>
        <v>1160.5999999999999</v>
      </c>
      <c r="G14" s="24"/>
      <c r="H14" s="24">
        <f t="shared" ref="H14:M14" si="7">SUM(H6:H13)</f>
        <v>26048.94</v>
      </c>
      <c r="I14" s="24">
        <f t="shared" si="7"/>
        <v>653.22499999999991</v>
      </c>
      <c r="J14" s="24">
        <f t="shared" si="7"/>
        <v>526.15000000000009</v>
      </c>
      <c r="K14" s="24">
        <f t="shared" si="7"/>
        <v>0</v>
      </c>
      <c r="L14" s="24">
        <f t="shared" si="7"/>
        <v>0</v>
      </c>
      <c r="M14" s="24">
        <f t="shared" si="7"/>
        <v>25921.864999999998</v>
      </c>
      <c r="N14" s="48"/>
      <c r="O14" s="48"/>
      <c r="P14" s="22"/>
    </row>
    <row r="15" spans="2:18" ht="21.95" customHeight="1" x14ac:dyDescent="0.2">
      <c r="B15" s="10"/>
      <c r="C15" s="10"/>
      <c r="D15" s="3"/>
      <c r="E15" s="7"/>
      <c r="J15" s="7"/>
    </row>
    <row r="16" spans="2:18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6:T12">
    <sortCondition ref="B6:B12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6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20" ht="15" x14ac:dyDescent="0.25">
      <c r="E2" s="15" t="s">
        <v>374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SEPTIEMBRE DE 2025</v>
      </c>
    </row>
    <row r="3" spans="2:20" x14ac:dyDescent="0.2">
      <c r="E3" s="39" t="str">
        <f>PRESIDENCIA!E3</f>
        <v>SEGUNDA QUINCENA DE SEPTIEMBRE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 t="s">
        <v>128</v>
      </c>
      <c r="Q5" s="24"/>
    </row>
    <row r="7" spans="2:20" ht="24.95" customHeight="1" x14ac:dyDescent="0.2">
      <c r="B7" t="s">
        <v>319</v>
      </c>
      <c r="D7" s="105" t="s">
        <v>398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0">
        <v>45566</v>
      </c>
      <c r="P7" s="72"/>
      <c r="Q7" s="80"/>
      <c r="R7" s="80"/>
    </row>
    <row r="8" spans="2:20" ht="24.95" customHeight="1" x14ac:dyDescent="0.2">
      <c r="B8" t="s">
        <v>415</v>
      </c>
      <c r="D8" s="105" t="s">
        <v>313</v>
      </c>
      <c r="E8" s="93">
        <v>7498.77</v>
      </c>
      <c r="F8" s="36">
        <v>23.77</v>
      </c>
      <c r="G8" s="25"/>
      <c r="H8" s="7">
        <f t="shared" ref="H8:H40" si="1">+E8/2</f>
        <v>3749.3850000000002</v>
      </c>
      <c r="I8" s="7">
        <f t="shared" ref="I8:I40" si="2">+F8/2</f>
        <v>11.885</v>
      </c>
      <c r="J8" s="7">
        <f t="shared" ref="J8:J40" si="3">+G8/2</f>
        <v>0</v>
      </c>
      <c r="K8" s="7"/>
      <c r="L8" s="7"/>
      <c r="M8" s="7">
        <f t="shared" ref="M8:M37" si="4">+H8-I8+J8-K8-L8</f>
        <v>3737.5</v>
      </c>
      <c r="N8" s="11"/>
      <c r="O8" s="70">
        <v>45566</v>
      </c>
      <c r="P8" s="72"/>
      <c r="Q8" s="134"/>
      <c r="R8" s="80"/>
    </row>
    <row r="9" spans="2:20" ht="24.95" customHeight="1" x14ac:dyDescent="0.2">
      <c r="B9" t="s">
        <v>333</v>
      </c>
      <c r="D9" s="105" t="s">
        <v>323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0">
        <v>45566</v>
      </c>
      <c r="P9" s="72"/>
      <c r="Q9" s="134"/>
      <c r="R9" s="80"/>
    </row>
    <row r="10" spans="2:20" ht="24.95" customHeight="1" x14ac:dyDescent="0.2">
      <c r="B10" t="s">
        <v>335</v>
      </c>
      <c r="D10" s="105" t="s">
        <v>336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0">
        <v>36938</v>
      </c>
      <c r="P10" s="72"/>
      <c r="Q10" s="134"/>
      <c r="R10" s="80"/>
    </row>
    <row r="11" spans="2:20" ht="24.95" customHeight="1" x14ac:dyDescent="0.2">
      <c r="B11" s="48" t="s">
        <v>465</v>
      </c>
      <c r="D11" s="105" t="s">
        <v>337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0">
        <v>45136</v>
      </c>
      <c r="P11" s="72"/>
      <c r="Q11" s="134"/>
      <c r="R11" s="80"/>
    </row>
    <row r="12" spans="2:20" ht="24.95" customHeight="1" x14ac:dyDescent="0.25">
      <c r="B12" t="s">
        <v>423</v>
      </c>
      <c r="D12" s="105" t="s">
        <v>313</v>
      </c>
      <c r="E12" s="106">
        <v>8620.85</v>
      </c>
      <c r="F12" s="106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0">
        <v>36892</v>
      </c>
      <c r="P12" s="72"/>
      <c r="Q12" s="134"/>
      <c r="R12" s="80"/>
      <c r="T12">
        <f>+E12/30</f>
        <v>287.36166666666668</v>
      </c>
    </row>
    <row r="13" spans="2:20" ht="24.95" customHeight="1" x14ac:dyDescent="0.2">
      <c r="B13" t="s">
        <v>330</v>
      </c>
      <c r="D13" s="105" t="s">
        <v>331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0">
        <v>45566</v>
      </c>
      <c r="P13" s="72"/>
      <c r="Q13" s="134"/>
      <c r="R13" s="80"/>
    </row>
    <row r="14" spans="2:20" ht="24.95" customHeight="1" x14ac:dyDescent="0.2">
      <c r="B14" t="s">
        <v>324</v>
      </c>
      <c r="D14" s="105" t="s">
        <v>323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0">
        <v>45566</v>
      </c>
      <c r="P14" s="72"/>
      <c r="Q14" s="134"/>
      <c r="R14" s="80"/>
    </row>
    <row r="15" spans="2:20" ht="24.95" customHeight="1" x14ac:dyDescent="0.2">
      <c r="B15" t="s">
        <v>429</v>
      </c>
      <c r="D15" s="105" t="s">
        <v>313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0">
        <v>45566</v>
      </c>
      <c r="P15" s="72"/>
      <c r="Q15" s="134"/>
    </row>
    <row r="16" spans="2:20" ht="24.95" customHeight="1" x14ac:dyDescent="0.2">
      <c r="B16" t="s">
        <v>322</v>
      </c>
      <c r="D16" s="105" t="s">
        <v>323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0">
        <v>45566</v>
      </c>
      <c r="P16" s="72"/>
      <c r="Q16" s="134"/>
      <c r="R16" s="80"/>
    </row>
    <row r="17" spans="2:20" ht="24.95" customHeight="1" x14ac:dyDescent="0.2">
      <c r="B17" t="s">
        <v>318</v>
      </c>
      <c r="D17" s="105" t="s">
        <v>313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0">
        <v>38353</v>
      </c>
      <c r="P17" s="72"/>
      <c r="Q17" s="134"/>
      <c r="R17" s="80"/>
    </row>
    <row r="18" spans="2:20" ht="24.95" customHeight="1" x14ac:dyDescent="0.2">
      <c r="B18" s="48" t="s">
        <v>412</v>
      </c>
      <c r="D18" s="114" t="s">
        <v>413</v>
      </c>
      <c r="E18" s="92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6">
        <v>43770</v>
      </c>
      <c r="P18" s="22"/>
      <c r="Q18" s="133"/>
      <c r="R18" s="84"/>
      <c r="S18" s="84"/>
      <c r="T18" s="24"/>
    </row>
    <row r="19" spans="2:20" ht="24.95" customHeight="1" x14ac:dyDescent="0.2">
      <c r="B19" t="s">
        <v>474</v>
      </c>
      <c r="D19" s="105" t="s">
        <v>313</v>
      </c>
      <c r="E19" s="25">
        <v>8638.69</v>
      </c>
      <c r="F19" s="36">
        <v>147.79</v>
      </c>
      <c r="G19" s="36"/>
      <c r="H19" s="7">
        <f t="shared" ref="H19" si="5">+E19/2</f>
        <v>4319.3450000000003</v>
      </c>
      <c r="I19" s="7">
        <f t="shared" ref="I19" si="6">+F19/2</f>
        <v>73.894999999999996</v>
      </c>
      <c r="J19" s="7">
        <f t="shared" si="3"/>
        <v>0</v>
      </c>
      <c r="K19" s="20"/>
      <c r="L19" s="7"/>
      <c r="M19" s="7">
        <f t="shared" ref="M19" si="7">+H19-I19+J19-K19-L19</f>
        <v>4245.45</v>
      </c>
      <c r="N19" s="11"/>
      <c r="O19" s="116">
        <v>45664</v>
      </c>
      <c r="P19" s="22"/>
      <c r="Q19" s="133"/>
      <c r="R19" s="84"/>
      <c r="S19" s="84"/>
      <c r="T19" s="24"/>
    </row>
    <row r="20" spans="2:20" ht="24.95" customHeight="1" x14ac:dyDescent="0.2">
      <c r="B20" t="s">
        <v>131</v>
      </c>
      <c r="D20" s="105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0">
        <v>44578</v>
      </c>
      <c r="P20" s="72"/>
      <c r="Q20" s="134"/>
      <c r="R20" s="80"/>
    </row>
    <row r="21" spans="2:20" ht="24.95" customHeight="1" x14ac:dyDescent="0.2">
      <c r="B21" t="s">
        <v>325</v>
      </c>
      <c r="D21" s="105" t="s">
        <v>326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0">
        <v>45566</v>
      </c>
      <c r="P21" s="72"/>
      <c r="Q21" s="134"/>
      <c r="R21" s="80"/>
    </row>
    <row r="22" spans="2:20" ht="24.95" customHeight="1" x14ac:dyDescent="0.2">
      <c r="B22" t="s">
        <v>316</v>
      </c>
      <c r="D22" s="105" t="s">
        <v>313</v>
      </c>
      <c r="E22" s="93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0">
        <v>45566</v>
      </c>
      <c r="P22" s="72"/>
      <c r="Q22" s="134"/>
      <c r="R22" s="80"/>
    </row>
    <row r="23" spans="2:20" ht="24.95" customHeight="1" x14ac:dyDescent="0.2">
      <c r="B23" s="48" t="s">
        <v>403</v>
      </c>
      <c r="D23" s="105" t="s">
        <v>329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0">
        <v>45566</v>
      </c>
      <c r="P23" s="72"/>
      <c r="Q23" s="134"/>
      <c r="R23" s="80"/>
    </row>
    <row r="24" spans="2:20" ht="24.95" customHeight="1" x14ac:dyDescent="0.2">
      <c r="B24" t="s">
        <v>390</v>
      </c>
      <c r="D24" s="105" t="s">
        <v>328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0">
        <v>45566</v>
      </c>
      <c r="P24" s="72"/>
      <c r="Q24" s="134"/>
      <c r="R24" s="80"/>
    </row>
    <row r="25" spans="2:20" ht="24.95" customHeight="1" x14ac:dyDescent="0.2">
      <c r="B25" t="s">
        <v>317</v>
      </c>
      <c r="D25" s="105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0">
        <v>45566</v>
      </c>
      <c r="P25" s="72"/>
      <c r="Q25" s="134"/>
      <c r="R25" s="80"/>
    </row>
    <row r="26" spans="2:20" ht="24.95" customHeight="1" x14ac:dyDescent="0.2">
      <c r="B26" t="s">
        <v>320</v>
      </c>
      <c r="D26" s="105" t="s">
        <v>321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0">
        <v>45566</v>
      </c>
      <c r="P26" s="72"/>
      <c r="Q26" s="134"/>
      <c r="R26" s="80"/>
    </row>
    <row r="27" spans="2:20" ht="24.95" customHeight="1" x14ac:dyDescent="0.2">
      <c r="B27" t="s">
        <v>464</v>
      </c>
      <c r="D27" s="105" t="s">
        <v>117</v>
      </c>
      <c r="E27" s="93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8">H27-I27+J27-K27-L27</f>
        <v>4237.5</v>
      </c>
      <c r="N27" s="11"/>
      <c r="O27" s="70">
        <v>45642</v>
      </c>
      <c r="P27" s="132"/>
      <c r="Q27"/>
      <c r="R27" s="22"/>
    </row>
    <row r="28" spans="2:20" ht="24.95" customHeight="1" x14ac:dyDescent="0.2">
      <c r="B28" t="s">
        <v>511</v>
      </c>
      <c r="D28" s="105" t="s">
        <v>512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9">+H28-I28+J28-K28-L28</f>
        <v>2071.77</v>
      </c>
      <c r="N28" s="11"/>
      <c r="O28" s="70">
        <v>45748</v>
      </c>
      <c r="P28" s="132"/>
      <c r="Q28"/>
      <c r="R28" s="22"/>
    </row>
    <row r="29" spans="2:20" ht="24.95" customHeight="1" x14ac:dyDescent="0.2">
      <c r="B29" s="48" t="s">
        <v>447</v>
      </c>
      <c r="D29" s="76" t="s">
        <v>437</v>
      </c>
      <c r="E29" s="25">
        <v>3196.12</v>
      </c>
      <c r="F29" s="36"/>
      <c r="G29" s="25">
        <v>303.88</v>
      </c>
      <c r="H29" s="7">
        <f t="shared" si="1"/>
        <v>1598.06</v>
      </c>
      <c r="I29" s="7">
        <f t="shared" si="2"/>
        <v>0</v>
      </c>
      <c r="J29" s="7">
        <f t="shared" si="3"/>
        <v>151.94</v>
      </c>
      <c r="K29" s="7"/>
      <c r="L29" s="7"/>
      <c r="M29" s="7">
        <f t="shared" si="4"/>
        <v>1750</v>
      </c>
      <c r="N29" s="11"/>
      <c r="O29" s="70">
        <v>45597</v>
      </c>
      <c r="P29" s="72"/>
      <c r="Q29" s="134"/>
      <c r="R29" s="80"/>
    </row>
    <row r="30" spans="2:20" ht="24.95" customHeight="1" x14ac:dyDescent="0.2">
      <c r="B30" t="s">
        <v>132</v>
      </c>
      <c r="D30" s="105" t="s">
        <v>313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0">
        <v>44743</v>
      </c>
      <c r="P30" s="72"/>
      <c r="Q30" s="134"/>
      <c r="R30" s="80"/>
    </row>
    <row r="31" spans="2:20" ht="24.95" customHeight="1" x14ac:dyDescent="0.2">
      <c r="B31" t="s">
        <v>406</v>
      </c>
      <c r="D31" s="105" t="s">
        <v>313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0">
        <v>45566</v>
      </c>
      <c r="P31" s="72"/>
      <c r="Q31" s="134"/>
      <c r="R31" s="80"/>
    </row>
    <row r="32" spans="2:20" ht="24.95" customHeight="1" x14ac:dyDescent="0.2">
      <c r="B32" t="s">
        <v>338</v>
      </c>
      <c r="D32" s="105" t="s">
        <v>339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0">
        <v>45566</v>
      </c>
      <c r="P32" s="72"/>
      <c r="Q32" s="134"/>
      <c r="R32" s="80"/>
    </row>
    <row r="33" spans="1:18" ht="24.95" customHeight="1" x14ac:dyDescent="0.2">
      <c r="B33" t="s">
        <v>139</v>
      </c>
      <c r="D33" s="105" t="s">
        <v>332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0">
        <v>45215</v>
      </c>
      <c r="P33" s="72"/>
      <c r="Q33" s="134"/>
      <c r="R33" s="80"/>
    </row>
    <row r="34" spans="1:18" ht="24.95" customHeight="1" x14ac:dyDescent="0.2">
      <c r="B34" t="s">
        <v>541</v>
      </c>
      <c r="D34" s="105" t="s">
        <v>542</v>
      </c>
      <c r="E34" s="25">
        <v>5867.06</v>
      </c>
      <c r="F34" s="36"/>
      <c r="G34" s="25">
        <v>132.94</v>
      </c>
      <c r="H34" s="7">
        <f t="shared" si="1"/>
        <v>2933.53</v>
      </c>
      <c r="I34" s="7"/>
      <c r="J34" s="7">
        <f t="shared" si="3"/>
        <v>66.47</v>
      </c>
      <c r="K34" s="20"/>
      <c r="L34" s="7"/>
      <c r="M34" s="7">
        <f t="shared" si="4"/>
        <v>3000</v>
      </c>
      <c r="N34" s="11"/>
      <c r="O34" s="70">
        <v>45884</v>
      </c>
      <c r="P34" s="72"/>
      <c r="Q34" s="134"/>
      <c r="R34" s="80"/>
    </row>
    <row r="35" spans="1:18" ht="24.95" customHeight="1" x14ac:dyDescent="0.2">
      <c r="B35" s="48" t="s">
        <v>536</v>
      </c>
      <c r="D35" s="76" t="s">
        <v>523</v>
      </c>
      <c r="E35" s="25">
        <v>5332.88</v>
      </c>
      <c r="F35" s="36"/>
      <c r="G35" s="25">
        <v>167.12</v>
      </c>
      <c r="H35" s="7">
        <f t="shared" si="1"/>
        <v>2666.44</v>
      </c>
      <c r="I35" s="7"/>
      <c r="J35" s="7">
        <f t="shared" si="3"/>
        <v>83.56</v>
      </c>
      <c r="K35" s="20"/>
      <c r="L35" s="7"/>
      <c r="M35" s="7">
        <f t="shared" si="4"/>
        <v>2750</v>
      </c>
      <c r="N35" s="11"/>
      <c r="O35" s="70">
        <v>45762</v>
      </c>
      <c r="P35" s="72"/>
      <c r="Q35" s="134"/>
      <c r="R35" s="80"/>
    </row>
    <row r="36" spans="1:18" ht="24.95" customHeight="1" x14ac:dyDescent="0.2">
      <c r="B36" t="s">
        <v>125</v>
      </c>
      <c r="D36" s="105" t="s">
        <v>334</v>
      </c>
      <c r="E36" s="93">
        <v>7268.17</v>
      </c>
      <c r="F36" s="36"/>
      <c r="G36" s="36">
        <v>1.32</v>
      </c>
      <c r="H36" s="7">
        <f t="shared" si="1"/>
        <v>3634.085</v>
      </c>
      <c r="I36" s="7">
        <f t="shared" si="2"/>
        <v>0</v>
      </c>
      <c r="J36" s="7">
        <f t="shared" si="3"/>
        <v>0.66</v>
      </c>
      <c r="K36" s="20"/>
      <c r="L36" s="7"/>
      <c r="M36" s="7">
        <f t="shared" si="4"/>
        <v>3634.7449999999999</v>
      </c>
      <c r="N36" s="11"/>
      <c r="O36" s="70">
        <v>43600</v>
      </c>
      <c r="P36" s="72"/>
      <c r="Q36" s="134"/>
      <c r="R36" s="80"/>
    </row>
    <row r="37" spans="1:18" ht="24.95" customHeight="1" x14ac:dyDescent="0.2">
      <c r="A37" s="72">
        <v>43481</v>
      </c>
      <c r="B37" s="2" t="s">
        <v>410</v>
      </c>
      <c r="C37" s="5"/>
      <c r="D37" s="51" t="s">
        <v>411</v>
      </c>
      <c r="E37" s="93">
        <v>10887.37</v>
      </c>
      <c r="F37" s="36">
        <v>867.45</v>
      </c>
      <c r="G37" s="36"/>
      <c r="H37" s="7">
        <f t="shared" si="1"/>
        <v>5443.6850000000004</v>
      </c>
      <c r="I37" s="7">
        <f t="shared" si="2"/>
        <v>433.72500000000002</v>
      </c>
      <c r="J37" s="7">
        <f t="shared" si="3"/>
        <v>0</v>
      </c>
      <c r="K37" s="20"/>
      <c r="L37" s="20"/>
      <c r="M37" s="7">
        <f t="shared" si="4"/>
        <v>5009.96</v>
      </c>
      <c r="N37" s="11"/>
      <c r="O37" s="100">
        <v>41647</v>
      </c>
      <c r="P37" s="22"/>
      <c r="Q37" s="70"/>
      <c r="R37" s="22"/>
    </row>
    <row r="38" spans="1:18" ht="24.95" customHeight="1" x14ac:dyDescent="0.2">
      <c r="A38" s="72"/>
      <c r="B38" s="2" t="s">
        <v>503</v>
      </c>
      <c r="C38" s="5"/>
      <c r="D38" s="51" t="s">
        <v>313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:M39" si="10">+H38-I38+J38-K38-L38</f>
        <v>2575.0650000000001</v>
      </c>
      <c r="N38" s="11"/>
      <c r="O38" s="100">
        <v>45731</v>
      </c>
      <c r="P38" s="22"/>
      <c r="Q38" s="70"/>
      <c r="R38" s="22"/>
    </row>
    <row r="39" spans="1:18" ht="24.95" customHeight="1" x14ac:dyDescent="0.2">
      <c r="A39" s="72"/>
      <c r="B39" s="2" t="s">
        <v>556</v>
      </c>
      <c r="C39" s="5"/>
      <c r="D39" s="105" t="s">
        <v>313</v>
      </c>
      <c r="E39" s="25">
        <v>8620.85</v>
      </c>
      <c r="F39" s="36">
        <v>145.85</v>
      </c>
      <c r="G39" s="25"/>
      <c r="H39" s="7">
        <f t="shared" ref="H39" si="11">+E39/2</f>
        <v>4310.4250000000002</v>
      </c>
      <c r="I39" s="7">
        <f t="shared" ref="I39" si="12">+F39/2</f>
        <v>72.924999999999997</v>
      </c>
      <c r="J39" s="7">
        <f t="shared" ref="J39" si="13">+G39/2</f>
        <v>0</v>
      </c>
      <c r="K39" s="7"/>
      <c r="L39" s="7"/>
      <c r="M39" s="7">
        <f t="shared" si="10"/>
        <v>4237.5</v>
      </c>
      <c r="N39" s="11"/>
      <c r="O39" s="100">
        <v>45901</v>
      </c>
      <c r="P39" s="22"/>
      <c r="Q39" s="70"/>
      <c r="R39" s="22"/>
    </row>
    <row r="40" spans="1:18" ht="24.95" customHeight="1" x14ac:dyDescent="0.2">
      <c r="A40" s="72"/>
      <c r="B40" s="2" t="s">
        <v>436</v>
      </c>
      <c r="C40" s="5"/>
      <c r="D40" s="51" t="s">
        <v>437</v>
      </c>
      <c r="E40" s="25">
        <v>4959.08</v>
      </c>
      <c r="F40" s="36"/>
      <c r="G40" s="25">
        <v>191.05</v>
      </c>
      <c r="H40" s="7">
        <f t="shared" si="1"/>
        <v>2479.54</v>
      </c>
      <c r="I40" s="7">
        <f t="shared" si="2"/>
        <v>0</v>
      </c>
      <c r="J40" s="7">
        <f t="shared" si="3"/>
        <v>95.525000000000006</v>
      </c>
      <c r="K40" s="7"/>
      <c r="L40" s="7"/>
      <c r="M40" s="7">
        <f t="shared" ref="M40:M41" si="14">+H40-I40+J40-K40-L40</f>
        <v>2575.0650000000001</v>
      </c>
      <c r="N40" s="11"/>
      <c r="O40" s="100">
        <v>45566</v>
      </c>
      <c r="P40" s="22"/>
      <c r="Q40" s="135"/>
      <c r="R40" s="22"/>
    </row>
    <row r="41" spans="1:18" ht="24.95" customHeight="1" x14ac:dyDescent="0.2">
      <c r="A41" s="72"/>
      <c r="B41" s="2" t="s">
        <v>545</v>
      </c>
      <c r="C41" s="5"/>
      <c r="D41" s="51" t="s">
        <v>117</v>
      </c>
      <c r="E41" s="93">
        <v>8620.85</v>
      </c>
      <c r="F41" s="36">
        <v>145.85</v>
      </c>
      <c r="G41" s="25"/>
      <c r="H41" s="7">
        <f t="shared" ref="H41" si="15">+E41/2</f>
        <v>4310.4250000000002</v>
      </c>
      <c r="I41" s="7">
        <f t="shared" ref="I41" si="16">+F41/2</f>
        <v>72.924999999999997</v>
      </c>
      <c r="J41" s="7">
        <f t="shared" ref="J41" si="17">+G41/2</f>
        <v>0</v>
      </c>
      <c r="K41" s="7"/>
      <c r="L41" s="7"/>
      <c r="M41" s="7">
        <f t="shared" si="14"/>
        <v>4237.5</v>
      </c>
      <c r="N41" s="11"/>
      <c r="O41" s="100">
        <v>45884</v>
      </c>
      <c r="P41" s="22"/>
      <c r="Q41" s="135"/>
      <c r="R41" s="22"/>
    </row>
    <row r="42" spans="1:18" ht="21.95" customHeight="1" x14ac:dyDescent="0.2">
      <c r="D42" s="23" t="s">
        <v>6</v>
      </c>
      <c r="E42" s="24">
        <f>SUM(E8:E40)</f>
        <v>209366.52000000005</v>
      </c>
      <c r="F42" s="38">
        <f>SUM(F8:F40)</f>
        <v>2684.1499999999992</v>
      </c>
      <c r="G42" s="38"/>
      <c r="H42" s="24">
        <f>SUM(H7:H41)</f>
        <v>115013.41500000004</v>
      </c>
      <c r="I42" s="24">
        <f t="shared" ref="I42:L42" si="18">SUM(I7:I41)</f>
        <v>1934.7299999999996</v>
      </c>
      <c r="J42" s="24">
        <f t="shared" si="18"/>
        <v>2041.9350000000002</v>
      </c>
      <c r="K42" s="24">
        <f t="shared" si="18"/>
        <v>0</v>
      </c>
      <c r="L42" s="24">
        <f t="shared" si="18"/>
        <v>0</v>
      </c>
      <c r="M42" s="24">
        <f>SUM(M7:M41)</f>
        <v>115120.62000000002</v>
      </c>
    </row>
    <row r="43" spans="1:18" ht="21.95" customHeight="1" x14ac:dyDescent="0.2">
      <c r="B43" s="10"/>
      <c r="C43" s="10"/>
      <c r="D43" s="3"/>
      <c r="E43" s="7"/>
      <c r="J43" s="7"/>
      <c r="O43" s="22"/>
      <c r="Q43" s="24"/>
    </row>
    <row r="44" spans="1:18" x14ac:dyDescent="0.2">
      <c r="B44" s="10"/>
      <c r="C44" s="10"/>
      <c r="D44" s="3"/>
      <c r="E44" s="7"/>
      <c r="J44" s="7"/>
      <c r="Q44" s="24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5"/>
      <c r="D46" s="7"/>
      <c r="E46" s="7"/>
      <c r="F46" s="7"/>
      <c r="G46" s="7"/>
      <c r="H46" s="7"/>
      <c r="I46" s="7"/>
      <c r="J46" s="7"/>
      <c r="K46" s="7"/>
      <c r="L46" s="7"/>
      <c r="P46" s="3"/>
    </row>
    <row r="47" spans="1:18" x14ac:dyDescent="0.2">
      <c r="B47" s="10"/>
      <c r="C47" s="5"/>
      <c r="D47" s="7"/>
      <c r="E47" s="7"/>
      <c r="F47" s="7"/>
      <c r="G47" s="7"/>
      <c r="H47" s="7"/>
      <c r="I47" s="7"/>
      <c r="J47" s="7"/>
      <c r="K47" s="7"/>
      <c r="L47" s="7"/>
      <c r="P47" s="3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2" spans="2:13" x14ac:dyDescent="0.2">
      <c r="B52" s="10"/>
      <c r="C52" s="10"/>
      <c r="D52" s="3"/>
      <c r="E52" s="7"/>
      <c r="J52" s="7"/>
    </row>
    <row r="53" spans="2:13" x14ac:dyDescent="0.2">
      <c r="B53" s="10"/>
      <c r="C53" s="10"/>
      <c r="D53" s="3"/>
      <c r="E53" s="7"/>
      <c r="J53" s="7"/>
    </row>
    <row r="54" spans="2:13" x14ac:dyDescent="0.2">
      <c r="B54" s="10"/>
      <c r="C54" s="10"/>
      <c r="D54" s="3"/>
      <c r="E54" s="7"/>
      <c r="J54" s="7"/>
    </row>
    <row r="56" spans="2:13" ht="18" x14ac:dyDescent="0.25">
      <c r="B56" s="46"/>
    </row>
    <row r="62" spans="2:13" x14ac:dyDescent="0.2">
      <c r="K62" s="86"/>
      <c r="L62" s="86"/>
      <c r="M62" s="86"/>
    </row>
  </sheetData>
  <sortState ref="A8:U40">
    <sortCondition ref="B8:B40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W77"/>
  <sheetViews>
    <sheetView topLeftCell="B53" zoomScale="90" zoomScaleNormal="90" workbookViewId="0">
      <selection activeCell="B79" sqref="B79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1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30 DE SEPTIEMBRE DE 2025</v>
      </c>
    </row>
    <row r="3" spans="2:22" x14ac:dyDescent="0.2">
      <c r="E3" s="16" t="str">
        <f>PRESIDENCIA!E3</f>
        <v>SEGUNDA QUINCENA DE SEPTIEMBRE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7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483</v>
      </c>
      <c r="E7" s="93">
        <v>20768.060000000001</v>
      </c>
      <c r="F7" s="36">
        <v>2768.06</v>
      </c>
      <c r="G7" s="97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19">
        <v>45566</v>
      </c>
      <c r="P7" s="120"/>
      <c r="Q7" s="120"/>
      <c r="R7" s="120"/>
      <c r="S7" s="120"/>
    </row>
    <row r="8" spans="2:22" ht="45" x14ac:dyDescent="0.2">
      <c r="B8" s="10"/>
      <c r="C8" s="9"/>
      <c r="D8" s="51" t="s">
        <v>532</v>
      </c>
      <c r="E8" s="129">
        <v>22644.49</v>
      </c>
      <c r="F8" s="36">
        <v>3168.87</v>
      </c>
      <c r="G8" s="97"/>
      <c r="H8" s="20">
        <f t="shared" ref="H8" si="1">+E8/2</f>
        <v>11322.245000000001</v>
      </c>
      <c r="I8" s="20">
        <f t="shared" ref="I8" si="2">+F8/2</f>
        <v>1584.4349999999999</v>
      </c>
      <c r="J8" s="20">
        <f t="shared" ref="J8:J74" si="3">+G8/2</f>
        <v>0</v>
      </c>
      <c r="K8" s="20"/>
      <c r="L8" s="20"/>
      <c r="M8" s="20">
        <f t="shared" ref="M8:M72" si="4">H8-I8+J8-K8-L8</f>
        <v>9737.8100000000013</v>
      </c>
      <c r="N8" s="11"/>
      <c r="O8" s="119">
        <v>42733</v>
      </c>
      <c r="P8" s="120"/>
      <c r="Q8" s="120"/>
      <c r="R8" s="120"/>
      <c r="S8" s="120"/>
      <c r="T8" s="13"/>
      <c r="U8" s="13"/>
      <c r="V8" s="13"/>
    </row>
    <row r="9" spans="2:22" x14ac:dyDescent="0.2">
      <c r="B9" s="10"/>
      <c r="C9" s="9"/>
      <c r="D9" s="112" t="s">
        <v>514</v>
      </c>
      <c r="E9" s="93">
        <v>8638.69</v>
      </c>
      <c r="F9" s="36">
        <v>147.79</v>
      </c>
      <c r="G9" s="93"/>
      <c r="H9" s="20">
        <f t="shared" ref="H9:H70" si="5">+E9/2</f>
        <v>4319.3450000000003</v>
      </c>
      <c r="I9" s="20">
        <f t="shared" ref="I9:I70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19">
        <v>45748</v>
      </c>
      <c r="P9" s="120"/>
      <c r="Q9" s="120">
        <f>+E9/2</f>
        <v>4319.3450000000003</v>
      </c>
      <c r="R9" s="120">
        <f>+F9/2</f>
        <v>73.894999999999996</v>
      </c>
      <c r="S9" s="120">
        <f>+Q9-R9</f>
        <v>4245.45</v>
      </c>
      <c r="T9" s="13">
        <f>+S9/15</f>
        <v>283.02999999999997</v>
      </c>
      <c r="U9" s="13"/>
      <c r="V9" s="13"/>
    </row>
    <row r="10" spans="2:22" ht="24.95" customHeight="1" x14ac:dyDescent="0.25">
      <c r="D10" s="146" t="s">
        <v>515</v>
      </c>
      <c r="E10" s="93">
        <v>11296.6</v>
      </c>
      <c r="F10" s="36">
        <v>920.6</v>
      </c>
      <c r="G10" s="92"/>
      <c r="H10" s="20">
        <f t="shared" si="5"/>
        <v>5648.3</v>
      </c>
      <c r="I10" s="20">
        <f t="shared" si="6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1">
        <v>42675</v>
      </c>
      <c r="P10" s="122"/>
      <c r="Q10" s="8"/>
      <c r="R10" s="8"/>
      <c r="S10" s="120"/>
    </row>
    <row r="11" spans="2:22" ht="24.95" customHeight="1" x14ac:dyDescent="0.25">
      <c r="B11" t="s">
        <v>504</v>
      </c>
      <c r="D11" s="148" t="s">
        <v>184</v>
      </c>
      <c r="E11" s="93">
        <v>9209.94</v>
      </c>
      <c r="F11" s="36">
        <v>209.94</v>
      </c>
      <c r="G11" s="92"/>
      <c r="H11" s="20">
        <f t="shared" si="5"/>
        <v>4604.97</v>
      </c>
      <c r="I11" s="20">
        <f t="shared" si="6"/>
        <v>104.97</v>
      </c>
      <c r="J11" s="20">
        <f t="shared" ref="J11" si="9">+G11/2</f>
        <v>0</v>
      </c>
      <c r="K11" s="20"/>
      <c r="L11" s="20"/>
      <c r="M11" s="20">
        <f t="shared" ref="M11" si="10">H11-I11+J11-K11-L11</f>
        <v>4500</v>
      </c>
      <c r="N11" s="11"/>
      <c r="O11" s="121">
        <v>45732</v>
      </c>
      <c r="P11" s="122"/>
      <c r="Q11" s="8"/>
      <c r="R11" s="8"/>
      <c r="S11" s="120"/>
    </row>
    <row r="12" spans="2:22" ht="24.95" customHeight="1" x14ac:dyDescent="0.2">
      <c r="B12" s="10"/>
      <c r="C12" s="9"/>
      <c r="D12" s="9" t="s">
        <v>340</v>
      </c>
      <c r="E12" s="93">
        <v>12455.08</v>
      </c>
      <c r="F12" s="36">
        <v>1105.96</v>
      </c>
      <c r="G12" s="93"/>
      <c r="H12" s="20">
        <f t="shared" si="5"/>
        <v>6227.54</v>
      </c>
      <c r="I12" s="20">
        <f t="shared" si="6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19">
        <v>40550</v>
      </c>
      <c r="P12" s="120"/>
      <c r="Q12" s="120">
        <f>+M12*2</f>
        <v>11349.119999999999</v>
      </c>
      <c r="R12" s="120"/>
      <c r="S12" s="120"/>
    </row>
    <row r="13" spans="2:22" ht="24.75" customHeight="1" x14ac:dyDescent="0.25">
      <c r="B13" t="s">
        <v>234</v>
      </c>
      <c r="D13" s="105" t="s">
        <v>439</v>
      </c>
      <c r="E13" s="106">
        <v>8620.85</v>
      </c>
      <c r="F13" s="106">
        <v>145.85</v>
      </c>
      <c r="G13" s="106"/>
      <c r="H13" s="20">
        <f t="shared" si="5"/>
        <v>4310.4250000000002</v>
      </c>
      <c r="I13" s="20">
        <f t="shared" si="6"/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0">
        <v>45566</v>
      </c>
      <c r="P13" s="131"/>
      <c r="Q13" s="48"/>
    </row>
    <row r="14" spans="2:22" ht="24.95" customHeight="1" x14ac:dyDescent="0.2">
      <c r="B14" s="48" t="s">
        <v>141</v>
      </c>
      <c r="D14" s="146" t="s">
        <v>533</v>
      </c>
      <c r="E14" s="93">
        <v>11296.6</v>
      </c>
      <c r="F14" s="36">
        <v>920.6</v>
      </c>
      <c r="G14" s="92"/>
      <c r="H14" s="20">
        <f t="shared" si="5"/>
        <v>5648.3</v>
      </c>
      <c r="I14" s="20">
        <f t="shared" si="6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1">
        <v>45425</v>
      </c>
      <c r="P14" s="123"/>
      <c r="Q14" s="120"/>
      <c r="R14" s="120"/>
      <c r="S14" s="120"/>
    </row>
    <row r="15" spans="2:22" ht="24.95" customHeight="1" x14ac:dyDescent="0.2">
      <c r="B15" t="s">
        <v>123</v>
      </c>
      <c r="D15" s="105" t="s">
        <v>439</v>
      </c>
      <c r="E15" s="93">
        <v>6395.85</v>
      </c>
      <c r="F15" s="36"/>
      <c r="G15" s="36">
        <v>96.23</v>
      </c>
      <c r="H15" s="20">
        <f t="shared" si="5"/>
        <v>3197.9250000000002</v>
      </c>
      <c r="I15" s="20">
        <f t="shared" si="6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6">
        <v>43846</v>
      </c>
      <c r="P15" s="133"/>
      <c r="Q15" s="48"/>
      <c r="R15" s="24"/>
    </row>
    <row r="16" spans="2:22" ht="24.95" customHeight="1" x14ac:dyDescent="0.2">
      <c r="B16" s="3" t="s">
        <v>354</v>
      </c>
      <c r="C16" s="3"/>
      <c r="D16" s="26" t="s">
        <v>26</v>
      </c>
      <c r="E16" s="93">
        <v>11296.6</v>
      </c>
      <c r="F16" s="36">
        <v>920.6</v>
      </c>
      <c r="G16" s="92"/>
      <c r="H16" s="20">
        <f t="shared" si="5"/>
        <v>5648.3</v>
      </c>
      <c r="I16" s="20">
        <f t="shared" si="6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1">
        <v>40181</v>
      </c>
      <c r="P16" s="123"/>
      <c r="Q16" s="120"/>
      <c r="R16" s="120"/>
      <c r="S16" s="120"/>
    </row>
    <row r="17" spans="2:19" ht="24.95" customHeight="1" x14ac:dyDescent="0.2">
      <c r="B17" s="3" t="s">
        <v>135</v>
      </c>
      <c r="C17" s="3"/>
      <c r="D17" s="3" t="s">
        <v>345</v>
      </c>
      <c r="E17" s="93">
        <v>8638.69</v>
      </c>
      <c r="F17" s="36">
        <v>147.79</v>
      </c>
      <c r="G17" s="92"/>
      <c r="H17" s="20">
        <f t="shared" si="5"/>
        <v>4319.3450000000003</v>
      </c>
      <c r="I17" s="20">
        <f t="shared" si="6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1">
        <v>44991</v>
      </c>
      <c r="P17" s="136"/>
      <c r="Q17" s="120"/>
      <c r="R17" s="120"/>
      <c r="S17" s="120"/>
    </row>
    <row r="18" spans="2:19" ht="24.95" customHeight="1" x14ac:dyDescent="0.2">
      <c r="B18" s="3"/>
      <c r="C18" s="3"/>
      <c r="D18" s="3" t="s">
        <v>455</v>
      </c>
      <c r="E18" s="25">
        <v>6059.77</v>
      </c>
      <c r="F18" s="36"/>
      <c r="G18" s="25">
        <v>120.6</v>
      </c>
      <c r="H18" s="20">
        <f t="shared" si="5"/>
        <v>3029.8850000000002</v>
      </c>
      <c r="I18" s="20">
        <f t="shared" si="6"/>
        <v>0</v>
      </c>
      <c r="J18" s="20">
        <f t="shared" si="3"/>
        <v>60.3</v>
      </c>
      <c r="K18" s="7"/>
      <c r="L18" s="7"/>
      <c r="M18" s="7">
        <f t="shared" ref="M18" si="11">+H18-I18+J18-K18-L18</f>
        <v>3090.1850000000004</v>
      </c>
      <c r="N18" s="11"/>
      <c r="O18" s="121">
        <v>45612</v>
      </c>
      <c r="P18" s="136"/>
      <c r="Q18" s="120"/>
      <c r="R18" s="120"/>
      <c r="S18" s="120"/>
    </row>
    <row r="19" spans="2:19" ht="24.95" customHeight="1" x14ac:dyDescent="0.2">
      <c r="B19" s="3" t="s">
        <v>417</v>
      </c>
      <c r="C19" s="3"/>
      <c r="D19" s="3" t="s">
        <v>345</v>
      </c>
      <c r="E19" s="93">
        <v>8638.69</v>
      </c>
      <c r="F19" s="36">
        <v>147.79</v>
      </c>
      <c r="G19" s="93"/>
      <c r="H19" s="20">
        <f t="shared" si="5"/>
        <v>4319.3450000000003</v>
      </c>
      <c r="I19" s="20">
        <f t="shared" si="6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19">
        <v>45566</v>
      </c>
      <c r="P19" s="137"/>
      <c r="Q19" s="124">
        <v>976.94999999999982</v>
      </c>
      <c r="R19" s="120" t="s">
        <v>418</v>
      </c>
      <c r="S19" s="120"/>
    </row>
    <row r="20" spans="2:19" ht="24.95" customHeight="1" x14ac:dyDescent="0.2">
      <c r="B20" s="10"/>
      <c r="C20" s="9"/>
      <c r="D20" s="146" t="s">
        <v>515</v>
      </c>
      <c r="E20" s="93">
        <v>12455.08</v>
      </c>
      <c r="F20" s="36">
        <v>1105.96</v>
      </c>
      <c r="G20" s="92"/>
      <c r="H20" s="20">
        <f t="shared" si="5"/>
        <v>6227.54</v>
      </c>
      <c r="I20" s="20">
        <f t="shared" si="6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1">
        <v>40197</v>
      </c>
      <c r="P20" s="123"/>
      <c r="Q20" s="120"/>
      <c r="R20" s="120"/>
      <c r="S20" s="120"/>
    </row>
    <row r="21" spans="2:19" ht="24.95" customHeight="1" x14ac:dyDescent="0.2">
      <c r="B21" t="s">
        <v>287</v>
      </c>
      <c r="D21" s="105" t="s">
        <v>440</v>
      </c>
      <c r="E21" s="93">
        <v>8620.85</v>
      </c>
      <c r="F21" s="36">
        <v>145.85</v>
      </c>
      <c r="G21" s="36"/>
      <c r="H21" s="20">
        <f t="shared" si="5"/>
        <v>4310.4250000000002</v>
      </c>
      <c r="I21" s="20">
        <f t="shared" si="6"/>
        <v>72.924999999999997</v>
      </c>
      <c r="J21" s="20">
        <f t="shared" si="3"/>
        <v>0</v>
      </c>
      <c r="K21" s="57"/>
      <c r="L21" s="57"/>
      <c r="M21" s="57">
        <f t="shared" si="4"/>
        <v>4237.5</v>
      </c>
      <c r="N21" s="11"/>
      <c r="O21" s="70">
        <v>45566</v>
      </c>
      <c r="P21" s="132"/>
      <c r="R21" s="22"/>
    </row>
    <row r="22" spans="2:19" ht="24.95" customHeight="1" x14ac:dyDescent="0.25">
      <c r="B22" s="2" t="s">
        <v>112</v>
      </c>
      <c r="C22" s="5"/>
      <c r="D22" s="73" t="s">
        <v>438</v>
      </c>
      <c r="E22" s="106">
        <v>11858.51</v>
      </c>
      <c r="F22" s="106">
        <v>1010.51</v>
      </c>
      <c r="G22" s="36"/>
      <c r="H22" s="20">
        <f t="shared" si="5"/>
        <v>5929.2550000000001</v>
      </c>
      <c r="I22" s="20">
        <f t="shared" si="6"/>
        <v>505.255</v>
      </c>
      <c r="J22" s="20">
        <f t="shared" si="3"/>
        <v>0</v>
      </c>
      <c r="K22" s="7"/>
      <c r="L22" s="7"/>
      <c r="M22" s="7">
        <f t="shared" si="4"/>
        <v>5424</v>
      </c>
      <c r="N22" s="11"/>
      <c r="O22" s="70">
        <v>43374</v>
      </c>
      <c r="P22" s="63"/>
      <c r="Q22" s="48"/>
      <c r="R22" s="13"/>
    </row>
    <row r="23" spans="2:19" ht="24.95" customHeight="1" x14ac:dyDescent="0.2">
      <c r="B23" s="10" t="s">
        <v>355</v>
      </c>
      <c r="C23" s="9"/>
      <c r="D23" s="9" t="s">
        <v>26</v>
      </c>
      <c r="E23" s="93">
        <v>11296.6</v>
      </c>
      <c r="F23" s="36">
        <v>920.6</v>
      </c>
      <c r="G23" s="93"/>
      <c r="H23" s="20">
        <f t="shared" si="5"/>
        <v>5648.3</v>
      </c>
      <c r="I23" s="20">
        <f t="shared" si="6"/>
        <v>460.3</v>
      </c>
      <c r="J23" s="20">
        <f t="shared" si="3"/>
        <v>0</v>
      </c>
      <c r="K23" s="20"/>
      <c r="L23" s="20"/>
      <c r="M23" s="20">
        <f t="shared" si="4"/>
        <v>5188</v>
      </c>
      <c r="N23" s="11"/>
      <c r="O23" s="119">
        <v>45566</v>
      </c>
      <c r="P23" s="120"/>
      <c r="Q23" s="120"/>
      <c r="R23" s="120"/>
      <c r="S23" s="120"/>
    </row>
    <row r="24" spans="2:19" ht="24.95" customHeight="1" x14ac:dyDescent="0.2">
      <c r="B24" s="10" t="s">
        <v>127</v>
      </c>
      <c r="C24" s="9"/>
      <c r="D24" s="112" t="s">
        <v>184</v>
      </c>
      <c r="E24" s="92">
        <v>7512.35</v>
      </c>
      <c r="F24" s="36">
        <v>25.25</v>
      </c>
      <c r="G24" s="92"/>
      <c r="H24" s="20">
        <f t="shared" si="5"/>
        <v>3756.1750000000002</v>
      </c>
      <c r="I24" s="20">
        <f t="shared" si="6"/>
        <v>12.625</v>
      </c>
      <c r="J24" s="20">
        <f t="shared" si="3"/>
        <v>0</v>
      </c>
      <c r="K24" s="20"/>
      <c r="L24" s="20"/>
      <c r="M24" s="20">
        <f t="shared" si="4"/>
        <v>3743.55</v>
      </c>
      <c r="N24" s="11"/>
      <c r="O24" s="121">
        <v>43571</v>
      </c>
      <c r="P24" s="137"/>
      <c r="Q24" s="120"/>
      <c r="R24" s="120"/>
      <c r="S24" s="120"/>
    </row>
    <row r="25" spans="2:19" ht="24.95" customHeight="1" x14ac:dyDescent="0.2">
      <c r="B25" t="s">
        <v>106</v>
      </c>
      <c r="D25" s="112" t="s">
        <v>26</v>
      </c>
      <c r="E25" s="93">
        <v>11296.6</v>
      </c>
      <c r="F25" s="36">
        <v>920.6</v>
      </c>
      <c r="G25" s="92"/>
      <c r="H25" s="20">
        <f t="shared" si="5"/>
        <v>5648.3</v>
      </c>
      <c r="I25" s="20">
        <f t="shared" si="6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1">
        <v>42604</v>
      </c>
      <c r="P25" s="120"/>
      <c r="Q25" s="120"/>
      <c r="R25" s="120"/>
      <c r="S25" s="120"/>
    </row>
    <row r="26" spans="2:19" ht="24.95" customHeight="1" x14ac:dyDescent="0.2">
      <c r="B26" s="48" t="s">
        <v>549</v>
      </c>
      <c r="D26" s="112" t="s">
        <v>550</v>
      </c>
      <c r="E26" s="93">
        <v>8620.85</v>
      </c>
      <c r="F26" s="36">
        <v>145.85</v>
      </c>
      <c r="G26" s="92"/>
      <c r="H26" s="20">
        <f t="shared" ref="H26" si="12">+E26/2</f>
        <v>4310.4250000000002</v>
      </c>
      <c r="I26" s="20">
        <f t="shared" ref="I26" si="13">+F26/2</f>
        <v>72.924999999999997</v>
      </c>
      <c r="J26" s="20">
        <f t="shared" ref="J26" si="14">+G26/2</f>
        <v>0</v>
      </c>
      <c r="K26" s="20"/>
      <c r="L26" s="20"/>
      <c r="M26" s="20">
        <f t="shared" ref="M26" si="15">H26-I26+J26-K26-L26</f>
        <v>4237.5</v>
      </c>
      <c r="N26" s="11"/>
      <c r="O26" s="121">
        <v>45901</v>
      </c>
      <c r="P26" s="120"/>
      <c r="Q26" s="120"/>
      <c r="R26" s="120"/>
      <c r="S26" s="120"/>
    </row>
    <row r="27" spans="2:19" ht="24.95" customHeight="1" x14ac:dyDescent="0.2">
      <c r="B27" t="s">
        <v>327</v>
      </c>
      <c r="D27" s="105" t="s">
        <v>440</v>
      </c>
      <c r="E27" s="25">
        <v>6059.77</v>
      </c>
      <c r="F27" s="36"/>
      <c r="G27" s="25">
        <v>120.6</v>
      </c>
      <c r="H27" s="20">
        <f t="shared" si="5"/>
        <v>3029.8850000000002</v>
      </c>
      <c r="I27" s="20">
        <f t="shared" si="6"/>
        <v>0</v>
      </c>
      <c r="J27" s="20">
        <f t="shared" si="3"/>
        <v>60.3</v>
      </c>
      <c r="K27" s="7"/>
      <c r="L27" s="7"/>
      <c r="M27" s="7">
        <f t="shared" ref="M27" si="16">+H27-I27+J27-K27-L27</f>
        <v>3090.1850000000004</v>
      </c>
      <c r="N27" s="11"/>
      <c r="O27" s="70">
        <v>45566</v>
      </c>
      <c r="P27" s="138"/>
      <c r="Q27" s="80"/>
      <c r="R27" s="80"/>
    </row>
    <row r="28" spans="2:19" ht="24.95" customHeight="1" x14ac:dyDescent="0.2">
      <c r="B28" t="s">
        <v>498</v>
      </c>
      <c r="D28" s="105" t="s">
        <v>26</v>
      </c>
      <c r="E28" s="93">
        <v>8620.85</v>
      </c>
      <c r="F28" s="36">
        <v>145.85</v>
      </c>
      <c r="G28" s="25"/>
      <c r="H28" s="20">
        <f t="shared" si="5"/>
        <v>4310.4250000000002</v>
      </c>
      <c r="I28" s="20">
        <f t="shared" si="6"/>
        <v>72.924999999999997</v>
      </c>
      <c r="J28" s="20">
        <f t="shared" ref="J28:J30" si="17">+G28/2</f>
        <v>0</v>
      </c>
      <c r="K28" s="7"/>
      <c r="L28" s="7"/>
      <c r="M28" s="7">
        <f t="shared" ref="M28:M29" si="18">+H28-I28+J28-K28-L28</f>
        <v>4237.5</v>
      </c>
      <c r="N28" s="11"/>
      <c r="O28" s="70">
        <v>45717</v>
      </c>
      <c r="P28" s="138"/>
      <c r="Q28" s="80"/>
      <c r="R28" s="80"/>
    </row>
    <row r="29" spans="2:19" ht="24.95" customHeight="1" x14ac:dyDescent="0.2">
      <c r="B29" s="48"/>
      <c r="D29" s="3" t="s">
        <v>514</v>
      </c>
      <c r="E29" s="93">
        <v>8620.85</v>
      </c>
      <c r="F29" s="36">
        <v>145.85</v>
      </c>
      <c r="G29" s="25"/>
      <c r="H29" s="20">
        <f t="shared" ref="H29" si="19">+E29/2</f>
        <v>4310.4250000000002</v>
      </c>
      <c r="I29" s="20">
        <f t="shared" ref="I29" si="20">+F29/2</f>
        <v>72.924999999999997</v>
      </c>
      <c r="J29" s="20">
        <f t="shared" si="17"/>
        <v>0</v>
      </c>
      <c r="K29" s="7"/>
      <c r="L29" s="7"/>
      <c r="M29" s="7">
        <f t="shared" si="18"/>
        <v>4237.5</v>
      </c>
      <c r="N29" s="11"/>
      <c r="O29" s="70">
        <v>45903</v>
      </c>
      <c r="P29" s="138"/>
      <c r="Q29" s="80"/>
      <c r="R29" s="80"/>
    </row>
    <row r="30" spans="2:19" ht="24.95" customHeight="1" x14ac:dyDescent="0.2">
      <c r="B30" s="10" t="s">
        <v>513</v>
      </c>
      <c r="D30" s="105" t="s">
        <v>26</v>
      </c>
      <c r="E30" s="93">
        <v>11296.6</v>
      </c>
      <c r="F30" s="36">
        <v>920.6</v>
      </c>
      <c r="G30" s="93"/>
      <c r="H30" s="20">
        <f t="shared" si="5"/>
        <v>5648.3</v>
      </c>
      <c r="I30" s="20">
        <f t="shared" si="6"/>
        <v>460.3</v>
      </c>
      <c r="J30" s="20">
        <f t="shared" si="17"/>
        <v>0</v>
      </c>
      <c r="K30" s="20"/>
      <c r="L30" s="20"/>
      <c r="M30" s="20">
        <f t="shared" ref="M30" si="21">H30-I30+J30-K30-L30</f>
        <v>5188</v>
      </c>
      <c r="N30" s="11"/>
      <c r="O30" s="70">
        <v>45748</v>
      </c>
      <c r="P30" s="138"/>
      <c r="Q30" s="80"/>
      <c r="R30" s="80"/>
    </row>
    <row r="31" spans="2:19" ht="24.95" customHeight="1" x14ac:dyDescent="0.2">
      <c r="D31" s="112" t="s">
        <v>340</v>
      </c>
      <c r="E31" s="93">
        <v>11296.6</v>
      </c>
      <c r="F31" s="36">
        <v>920.6</v>
      </c>
      <c r="G31" s="92"/>
      <c r="H31" s="20">
        <f t="shared" si="5"/>
        <v>5648.3</v>
      </c>
      <c r="I31" s="20">
        <f t="shared" si="6"/>
        <v>460.3</v>
      </c>
      <c r="J31" s="20">
        <f t="shared" si="3"/>
        <v>0</v>
      </c>
      <c r="K31" s="20"/>
      <c r="L31" s="20"/>
      <c r="M31" s="20">
        <f t="shared" si="4"/>
        <v>5188</v>
      </c>
      <c r="N31" s="11"/>
      <c r="O31" s="121">
        <v>37622</v>
      </c>
      <c r="P31" s="125"/>
      <c r="Q31" s="120"/>
      <c r="R31" s="120"/>
      <c r="S31" s="120"/>
    </row>
    <row r="32" spans="2:19" ht="24.95" customHeight="1" x14ac:dyDescent="0.2">
      <c r="B32" s="48" t="s">
        <v>353</v>
      </c>
      <c r="C32" s="67"/>
      <c r="D32" s="26" t="s">
        <v>26</v>
      </c>
      <c r="E32" s="92">
        <v>11275.62</v>
      </c>
      <c r="F32" s="36">
        <v>917.25</v>
      </c>
      <c r="G32" s="92"/>
      <c r="H32" s="20">
        <f t="shared" si="5"/>
        <v>5637.81</v>
      </c>
      <c r="I32" s="20">
        <f t="shared" si="6"/>
        <v>458.625</v>
      </c>
      <c r="J32" s="20">
        <f t="shared" si="3"/>
        <v>0</v>
      </c>
      <c r="K32" s="20"/>
      <c r="L32" s="20"/>
      <c r="M32" s="20">
        <f t="shared" si="4"/>
        <v>5179.1850000000004</v>
      </c>
      <c r="N32" s="11"/>
      <c r="O32" s="119">
        <v>41244</v>
      </c>
      <c r="P32" s="120"/>
      <c r="Q32" s="120"/>
      <c r="R32" s="120"/>
      <c r="S32" s="120"/>
    </row>
    <row r="33" spans="2:19" ht="24.95" customHeight="1" x14ac:dyDescent="0.2">
      <c r="B33" t="s">
        <v>315</v>
      </c>
      <c r="D33" s="105" t="s">
        <v>440</v>
      </c>
      <c r="E33" s="93">
        <v>8620.85</v>
      </c>
      <c r="F33" s="36">
        <v>145.85</v>
      </c>
      <c r="G33" s="25"/>
      <c r="H33" s="20">
        <f t="shared" si="5"/>
        <v>4310.4250000000002</v>
      </c>
      <c r="I33" s="20">
        <f t="shared" si="6"/>
        <v>72.924999999999997</v>
      </c>
      <c r="J33" s="20">
        <f t="shared" si="3"/>
        <v>0</v>
      </c>
      <c r="K33" s="7"/>
      <c r="L33" s="7"/>
      <c r="M33" s="7">
        <f t="shared" ref="M33:M35" si="22">+H33-I33+J33-K33-L33</f>
        <v>4237.5</v>
      </c>
      <c r="N33" s="11"/>
      <c r="O33" s="70">
        <v>45566</v>
      </c>
      <c r="P33" s="138"/>
      <c r="Q33" s="80"/>
      <c r="R33" s="80"/>
    </row>
    <row r="34" spans="2:19" ht="24.95" customHeight="1" x14ac:dyDescent="0.2">
      <c r="B34" t="s">
        <v>314</v>
      </c>
      <c r="D34" s="105" t="s">
        <v>440</v>
      </c>
      <c r="E34" s="93">
        <v>8620.85</v>
      </c>
      <c r="F34" s="36">
        <v>145.85</v>
      </c>
      <c r="G34" s="25"/>
      <c r="H34" s="20">
        <f t="shared" si="5"/>
        <v>4310.4250000000002</v>
      </c>
      <c r="I34" s="20">
        <f t="shared" si="6"/>
        <v>72.924999999999997</v>
      </c>
      <c r="J34" s="20">
        <f t="shared" si="3"/>
        <v>0</v>
      </c>
      <c r="K34" s="7"/>
      <c r="L34" s="7"/>
      <c r="M34" s="7">
        <f t="shared" si="22"/>
        <v>4237.5</v>
      </c>
      <c r="N34" s="11"/>
      <c r="O34" s="70">
        <v>45566</v>
      </c>
      <c r="P34" s="138"/>
      <c r="Q34" s="80"/>
      <c r="R34" s="80"/>
    </row>
    <row r="35" spans="2:19" ht="24.95" customHeight="1" x14ac:dyDescent="0.2">
      <c r="B35" s="48" t="s">
        <v>448</v>
      </c>
      <c r="D35" s="76" t="s">
        <v>345</v>
      </c>
      <c r="E35" s="93">
        <v>8032.45</v>
      </c>
      <c r="F35" s="36">
        <v>81.83</v>
      </c>
      <c r="G35" s="25"/>
      <c r="H35" s="20">
        <f t="shared" si="5"/>
        <v>4016.2249999999999</v>
      </c>
      <c r="I35" s="20">
        <f t="shared" si="6"/>
        <v>40.914999999999999</v>
      </c>
      <c r="J35" s="20">
        <f t="shared" si="3"/>
        <v>0</v>
      </c>
      <c r="K35" s="7"/>
      <c r="L35" s="7"/>
      <c r="M35" s="7">
        <f t="shared" si="22"/>
        <v>3975.31</v>
      </c>
      <c r="N35" s="11"/>
      <c r="O35" s="70">
        <v>45597</v>
      </c>
      <c r="P35" s="138"/>
      <c r="Q35" s="80"/>
      <c r="R35" s="80"/>
    </row>
    <row r="36" spans="2:19" ht="24.95" customHeight="1" x14ac:dyDescent="0.2">
      <c r="B36" t="s">
        <v>342</v>
      </c>
      <c r="D36" s="112" t="s">
        <v>186</v>
      </c>
      <c r="E36" s="93">
        <v>13236.82</v>
      </c>
      <c r="F36" s="36">
        <v>1236.82</v>
      </c>
      <c r="G36" s="93"/>
      <c r="H36" s="20">
        <f t="shared" si="5"/>
        <v>6618.41</v>
      </c>
      <c r="I36" s="20">
        <f t="shared" si="6"/>
        <v>618.41</v>
      </c>
      <c r="J36" s="20">
        <f t="shared" si="3"/>
        <v>0</v>
      </c>
      <c r="K36" s="20"/>
      <c r="L36" s="20"/>
      <c r="M36" s="20">
        <f t="shared" si="4"/>
        <v>6000</v>
      </c>
      <c r="N36" s="11"/>
      <c r="O36" s="119">
        <v>45566</v>
      </c>
      <c r="P36" s="120"/>
      <c r="Q36" s="120"/>
      <c r="R36" s="120"/>
      <c r="S36" s="120"/>
    </row>
    <row r="37" spans="2:19" ht="24.95" customHeight="1" x14ac:dyDescent="0.2">
      <c r="B37" s="3"/>
      <c r="C37" s="3"/>
      <c r="D37" s="9" t="s">
        <v>340</v>
      </c>
      <c r="E37" s="93">
        <v>11296.6</v>
      </c>
      <c r="F37" s="36">
        <v>920.6</v>
      </c>
      <c r="G37" s="93"/>
      <c r="H37" s="20">
        <f t="shared" si="5"/>
        <v>5648.3</v>
      </c>
      <c r="I37" s="20">
        <f t="shared" si="6"/>
        <v>460.3</v>
      </c>
      <c r="J37" s="20">
        <f t="shared" si="3"/>
        <v>0</v>
      </c>
      <c r="K37" s="20"/>
      <c r="L37" s="20"/>
      <c r="M37" s="20">
        <f t="shared" si="4"/>
        <v>5188</v>
      </c>
      <c r="N37" s="11"/>
      <c r="O37" s="121">
        <v>45293</v>
      </c>
      <c r="P37" s="123"/>
      <c r="Q37" s="120"/>
      <c r="R37" s="120"/>
      <c r="S37" s="120"/>
    </row>
    <row r="38" spans="2:19" ht="24.95" customHeight="1" x14ac:dyDescent="0.2">
      <c r="B38" s="3" t="s">
        <v>554</v>
      </c>
      <c r="C38" s="3"/>
      <c r="D38" s="9" t="s">
        <v>555</v>
      </c>
      <c r="E38" s="93">
        <v>12277.56</v>
      </c>
      <c r="F38" s="36">
        <v>1077.56</v>
      </c>
      <c r="G38" s="93"/>
      <c r="H38" s="20">
        <f t="shared" si="5"/>
        <v>6138.78</v>
      </c>
      <c r="I38" s="20">
        <f t="shared" si="6"/>
        <v>538.78</v>
      </c>
      <c r="J38" s="20"/>
      <c r="K38" s="20"/>
      <c r="L38" s="20"/>
      <c r="M38" s="20">
        <f t="shared" si="4"/>
        <v>5600</v>
      </c>
      <c r="N38" s="11"/>
      <c r="O38" s="121">
        <v>45901</v>
      </c>
      <c r="P38" s="123"/>
      <c r="Q38" s="120"/>
      <c r="R38" s="120"/>
      <c r="S38" s="120"/>
    </row>
    <row r="39" spans="2:19" ht="24.95" customHeight="1" x14ac:dyDescent="0.2">
      <c r="B39" s="68" t="s">
        <v>527</v>
      </c>
      <c r="C39" s="68"/>
      <c r="D39" s="105" t="s">
        <v>26</v>
      </c>
      <c r="E39" s="93">
        <v>11296.6</v>
      </c>
      <c r="F39" s="36">
        <v>920.6</v>
      </c>
      <c r="G39" s="93"/>
      <c r="H39" s="20">
        <f t="shared" si="5"/>
        <v>5648.3</v>
      </c>
      <c r="I39" s="20">
        <f t="shared" si="6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1">
        <v>45778</v>
      </c>
      <c r="P39" s="123"/>
      <c r="Q39" s="140"/>
      <c r="R39" s="120"/>
      <c r="S39" s="120"/>
    </row>
    <row r="40" spans="2:19" ht="24.95" customHeight="1" x14ac:dyDescent="0.2">
      <c r="B40" s="68" t="s">
        <v>442</v>
      </c>
      <c r="C40" s="68"/>
      <c r="D40" s="68" t="s">
        <v>345</v>
      </c>
      <c r="E40" s="93">
        <v>8638.69</v>
      </c>
      <c r="F40" s="36">
        <v>147.79</v>
      </c>
      <c r="G40" s="93"/>
      <c r="H40" s="20">
        <f t="shared" si="5"/>
        <v>4319.3450000000003</v>
      </c>
      <c r="I40" s="20">
        <f t="shared" si="6"/>
        <v>73.894999999999996</v>
      </c>
      <c r="J40" s="20">
        <f t="shared" si="3"/>
        <v>0</v>
      </c>
      <c r="K40" s="20"/>
      <c r="L40" s="20"/>
      <c r="M40" s="20">
        <f t="shared" ref="M40" si="23">H40-I40+J40-K40-L40</f>
        <v>4245.45</v>
      </c>
      <c r="N40" s="11"/>
      <c r="O40" s="121">
        <v>45587</v>
      </c>
      <c r="P40" s="136"/>
      <c r="Q40" s="120"/>
      <c r="R40" s="120"/>
      <c r="S40" s="120"/>
    </row>
    <row r="41" spans="2:19" ht="24.95" customHeight="1" x14ac:dyDescent="0.2">
      <c r="D41" s="112" t="s">
        <v>340</v>
      </c>
      <c r="E41" s="93">
        <v>11296.6</v>
      </c>
      <c r="F41" s="36">
        <v>920.6</v>
      </c>
      <c r="G41" s="92"/>
      <c r="H41" s="20">
        <f t="shared" si="5"/>
        <v>5648.3</v>
      </c>
      <c r="I41" s="20">
        <f t="shared" si="6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19">
        <v>45061</v>
      </c>
      <c r="P41" s="120"/>
      <c r="Q41" s="120"/>
      <c r="R41" s="120"/>
      <c r="S41" s="120"/>
    </row>
    <row r="42" spans="2:19" ht="24.95" customHeight="1" x14ac:dyDescent="0.2">
      <c r="B42" s="10" t="s">
        <v>341</v>
      </c>
      <c r="C42" s="9"/>
      <c r="D42" s="112" t="s">
        <v>184</v>
      </c>
      <c r="E42" s="93">
        <v>11296.6</v>
      </c>
      <c r="F42" s="36">
        <v>920.6</v>
      </c>
      <c r="G42" s="93"/>
      <c r="H42" s="20">
        <f t="shared" si="5"/>
        <v>5648.3</v>
      </c>
      <c r="I42" s="20">
        <f t="shared" si="6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19">
        <v>38261</v>
      </c>
      <c r="P42" s="48"/>
      <c r="Q42" s="120"/>
      <c r="R42" s="120"/>
      <c r="S42" s="120"/>
    </row>
    <row r="43" spans="2:19" ht="24.95" customHeight="1" x14ac:dyDescent="0.2">
      <c r="B43" t="s">
        <v>187</v>
      </c>
      <c r="D43" s="73" t="s">
        <v>438</v>
      </c>
      <c r="E43" s="93">
        <v>12039.46</v>
      </c>
      <c r="F43" s="36">
        <v>1039.46</v>
      </c>
      <c r="G43" s="36"/>
      <c r="H43" s="20">
        <f t="shared" si="5"/>
        <v>6019.73</v>
      </c>
      <c r="I43" s="20">
        <f t="shared" si="6"/>
        <v>519.73</v>
      </c>
      <c r="J43" s="20">
        <f t="shared" si="3"/>
        <v>0</v>
      </c>
      <c r="K43" s="7"/>
      <c r="L43" s="7"/>
      <c r="M43" s="7">
        <f>H43-I43+J43-K43-L43</f>
        <v>5500</v>
      </c>
      <c r="N43" s="11"/>
      <c r="O43" s="70">
        <v>45566</v>
      </c>
      <c r="P43" s="63"/>
      <c r="Q43" s="70"/>
      <c r="R43" s="24"/>
    </row>
    <row r="44" spans="2:19" ht="24.95" customHeight="1" x14ac:dyDescent="0.2">
      <c r="B44" t="s">
        <v>294</v>
      </c>
      <c r="D44" s="105" t="s">
        <v>440</v>
      </c>
      <c r="E44" s="93">
        <v>8620.85</v>
      </c>
      <c r="F44" s="36">
        <v>145.85</v>
      </c>
      <c r="G44" s="36"/>
      <c r="H44" s="20">
        <f t="shared" si="5"/>
        <v>4310.4250000000002</v>
      </c>
      <c r="I44" s="20">
        <f t="shared" si="6"/>
        <v>72.924999999999997</v>
      </c>
      <c r="J44" s="20">
        <f t="shared" si="3"/>
        <v>0</v>
      </c>
      <c r="K44" s="57"/>
      <c r="L44" s="57"/>
      <c r="M44" s="57">
        <f t="shared" ref="M44:M46" si="24">H44-I44+J44-K44-L44</f>
        <v>4237.5</v>
      </c>
      <c r="N44" s="11"/>
      <c r="O44" s="70">
        <v>45566</v>
      </c>
      <c r="P44" s="132"/>
      <c r="R44" s="22"/>
    </row>
    <row r="45" spans="2:19" ht="24.95" customHeight="1" x14ac:dyDescent="0.2">
      <c r="B45" s="48"/>
      <c r="D45" s="112" t="s">
        <v>514</v>
      </c>
      <c r="E45" s="93">
        <v>8620.85</v>
      </c>
      <c r="F45" s="36">
        <v>145.85</v>
      </c>
      <c r="G45" s="36"/>
      <c r="H45" s="20">
        <f t="shared" si="5"/>
        <v>4310.4250000000002</v>
      </c>
      <c r="I45" s="20">
        <f t="shared" si="6"/>
        <v>72.924999999999997</v>
      </c>
      <c r="J45" s="20">
        <f t="shared" si="3"/>
        <v>0</v>
      </c>
      <c r="K45" s="57"/>
      <c r="L45" s="57"/>
      <c r="M45" s="57">
        <f t="shared" ref="M45" si="25">H45-I45+J45-K45-L45</f>
        <v>4237.5</v>
      </c>
      <c r="N45" s="11"/>
      <c r="O45" s="119">
        <v>45809</v>
      </c>
      <c r="P45" s="132"/>
      <c r="R45" s="22"/>
    </row>
    <row r="46" spans="2:19" ht="24.95" customHeight="1" x14ac:dyDescent="0.2">
      <c r="B46" s="48"/>
      <c r="D46" s="112" t="s">
        <v>514</v>
      </c>
      <c r="E46" s="93">
        <v>8620.85</v>
      </c>
      <c r="F46" s="36">
        <v>145.85</v>
      </c>
      <c r="G46" s="36"/>
      <c r="H46" s="20">
        <f t="shared" si="5"/>
        <v>4310.4250000000002</v>
      </c>
      <c r="I46" s="20">
        <f t="shared" si="6"/>
        <v>72.924999999999997</v>
      </c>
      <c r="J46" s="20">
        <f t="shared" ref="J46" si="26">+G46/2</f>
        <v>0</v>
      </c>
      <c r="K46" s="57"/>
      <c r="L46" s="57"/>
      <c r="M46" s="57">
        <f t="shared" si="24"/>
        <v>4237.5</v>
      </c>
      <c r="N46" s="11"/>
      <c r="O46" s="119">
        <v>45809</v>
      </c>
      <c r="P46" s="132"/>
      <c r="R46" s="22"/>
    </row>
    <row r="47" spans="2:19" ht="24.95" customHeight="1" x14ac:dyDescent="0.2">
      <c r="B47" s="10"/>
      <c r="D47" s="105" t="s">
        <v>514</v>
      </c>
      <c r="E47" s="93">
        <v>8620.85</v>
      </c>
      <c r="F47" s="36">
        <v>145.85</v>
      </c>
      <c r="G47" s="36"/>
      <c r="H47" s="20">
        <f t="shared" si="5"/>
        <v>4310.4250000000002</v>
      </c>
      <c r="I47" s="20">
        <f t="shared" si="6"/>
        <v>72.924999999999997</v>
      </c>
      <c r="J47" s="20">
        <f t="shared" ref="J47" si="27">+G47/2</f>
        <v>0</v>
      </c>
      <c r="K47" s="57"/>
      <c r="L47" s="57"/>
      <c r="M47" s="57">
        <f t="shared" ref="M47" si="28">H47-I47+J47-K47-L47</f>
        <v>4237.5</v>
      </c>
      <c r="N47" s="11"/>
      <c r="O47" s="70">
        <v>45748</v>
      </c>
      <c r="P47" s="132"/>
      <c r="R47" s="22"/>
    </row>
    <row r="48" spans="2:19" ht="24.95" customHeight="1" x14ac:dyDescent="0.2">
      <c r="B48" s="2"/>
      <c r="D48" s="112" t="s">
        <v>340</v>
      </c>
      <c r="E48" s="93">
        <v>11296.6</v>
      </c>
      <c r="F48" s="36">
        <v>920.6</v>
      </c>
      <c r="G48" s="92"/>
      <c r="H48" s="20">
        <f t="shared" si="5"/>
        <v>5648.3</v>
      </c>
      <c r="I48" s="20">
        <f t="shared" si="6"/>
        <v>460.3</v>
      </c>
      <c r="J48" s="20">
        <f t="shared" si="3"/>
        <v>0</v>
      </c>
      <c r="K48" s="20"/>
      <c r="L48" s="20"/>
      <c r="M48" s="20">
        <f t="shared" si="4"/>
        <v>5188</v>
      </c>
      <c r="N48" s="11"/>
      <c r="O48" s="119">
        <v>44501</v>
      </c>
      <c r="P48" s="120"/>
      <c r="Q48" s="120"/>
      <c r="R48" s="120"/>
      <c r="S48" s="120"/>
    </row>
    <row r="49" spans="2:23" ht="24.95" customHeight="1" x14ac:dyDescent="0.2">
      <c r="B49" t="s">
        <v>389</v>
      </c>
      <c r="D49" s="105" t="s">
        <v>440</v>
      </c>
      <c r="E49" s="93">
        <v>10865.02</v>
      </c>
      <c r="F49" s="36">
        <v>865.02</v>
      </c>
      <c r="G49" s="36"/>
      <c r="H49" s="20">
        <f t="shared" si="5"/>
        <v>5432.51</v>
      </c>
      <c r="I49" s="20">
        <f t="shared" si="6"/>
        <v>432.51</v>
      </c>
      <c r="J49" s="20">
        <f t="shared" si="3"/>
        <v>0</v>
      </c>
      <c r="K49" s="57"/>
      <c r="L49" s="57"/>
      <c r="M49" s="57">
        <f t="shared" si="4"/>
        <v>5000</v>
      </c>
      <c r="N49" s="11"/>
      <c r="O49" s="70">
        <v>45566</v>
      </c>
      <c r="P49" s="22"/>
      <c r="R49" s="22"/>
    </row>
    <row r="50" spans="2:23" ht="26.1" customHeight="1" x14ac:dyDescent="0.2">
      <c r="D50" s="112" t="s">
        <v>340</v>
      </c>
      <c r="E50" s="93">
        <v>11296.6</v>
      </c>
      <c r="F50" s="36">
        <v>920.6</v>
      </c>
      <c r="G50" s="36"/>
      <c r="H50" s="20">
        <f t="shared" si="5"/>
        <v>5648.3</v>
      </c>
      <c r="I50" s="20">
        <f t="shared" si="6"/>
        <v>460.3</v>
      </c>
      <c r="J50" s="7">
        <f t="shared" ref="J50" si="29">G50/2</f>
        <v>0</v>
      </c>
      <c r="K50" s="57"/>
      <c r="L50" s="57"/>
      <c r="M50" s="7">
        <f t="shared" si="4"/>
        <v>5188</v>
      </c>
      <c r="N50" s="11"/>
      <c r="O50" s="70">
        <v>45566</v>
      </c>
      <c r="P50" s="131"/>
      <c r="Q50" s="13"/>
      <c r="R50" s="13"/>
      <c r="S50" s="50"/>
      <c r="T50" s="13"/>
      <c r="U50" s="13"/>
      <c r="V50" s="13"/>
      <c r="W50" s="13"/>
    </row>
    <row r="51" spans="2:23" ht="24.95" customHeight="1" x14ac:dyDescent="0.2">
      <c r="B51" t="s">
        <v>284</v>
      </c>
      <c r="D51" s="105" t="s">
        <v>440</v>
      </c>
      <c r="E51" s="93">
        <v>8620.85</v>
      </c>
      <c r="F51" s="36">
        <v>145.85</v>
      </c>
      <c r="G51" s="36"/>
      <c r="H51" s="20">
        <f t="shared" si="5"/>
        <v>4310.4250000000002</v>
      </c>
      <c r="I51" s="20">
        <f t="shared" si="6"/>
        <v>72.924999999999997</v>
      </c>
      <c r="J51" s="20">
        <f t="shared" si="3"/>
        <v>0</v>
      </c>
      <c r="K51" s="57"/>
      <c r="L51" s="57"/>
      <c r="M51" s="57">
        <f t="shared" si="4"/>
        <v>4237.5</v>
      </c>
      <c r="N51" s="11"/>
      <c r="O51" s="116">
        <v>45566</v>
      </c>
      <c r="P51" s="132"/>
      <c r="Q51" s="72"/>
      <c r="R51" s="22"/>
    </row>
    <row r="52" spans="2:23" ht="24.95" customHeight="1" x14ac:dyDescent="0.2">
      <c r="B52" s="2" t="s">
        <v>500</v>
      </c>
      <c r="D52" s="105" t="s">
        <v>345</v>
      </c>
      <c r="E52" s="93">
        <v>8620.85</v>
      </c>
      <c r="F52" s="36">
        <v>145.85</v>
      </c>
      <c r="G52" s="36"/>
      <c r="H52" s="20">
        <f t="shared" si="5"/>
        <v>4310.4250000000002</v>
      </c>
      <c r="I52" s="20">
        <f t="shared" si="6"/>
        <v>72.924999999999997</v>
      </c>
      <c r="J52" s="20">
        <f t="shared" ref="J52" si="30">+G52/2</f>
        <v>0</v>
      </c>
      <c r="K52" s="57"/>
      <c r="L52" s="57"/>
      <c r="M52" s="57">
        <f t="shared" ref="M52" si="31">H52-I52+J52-K52-L52</f>
        <v>4237.5</v>
      </c>
      <c r="N52" s="11"/>
      <c r="O52" s="116">
        <v>45726</v>
      </c>
      <c r="P52" s="132"/>
      <c r="Q52" s="72"/>
      <c r="R52" s="22"/>
    </row>
    <row r="53" spans="2:23" ht="24.95" customHeight="1" x14ac:dyDescent="0.2">
      <c r="B53" s="113"/>
      <c r="D53" s="112" t="s">
        <v>340</v>
      </c>
      <c r="E53" s="93">
        <v>11296.6</v>
      </c>
      <c r="F53" s="36">
        <v>920.6</v>
      </c>
      <c r="G53" s="92"/>
      <c r="H53" s="20">
        <f t="shared" si="5"/>
        <v>5648.3</v>
      </c>
      <c r="I53" s="20">
        <f t="shared" si="6"/>
        <v>460.3</v>
      </c>
      <c r="J53" s="20">
        <f t="shared" si="3"/>
        <v>0</v>
      </c>
      <c r="K53" s="20"/>
      <c r="L53" s="20"/>
      <c r="M53" s="20">
        <f t="shared" si="4"/>
        <v>5188</v>
      </c>
      <c r="N53" s="11"/>
      <c r="O53" s="121">
        <v>44835</v>
      </c>
      <c r="P53" s="123"/>
      <c r="Q53" s="120"/>
      <c r="R53" s="120"/>
      <c r="S53" s="120"/>
      <c r="T53" s="13"/>
    </row>
    <row r="54" spans="2:23" ht="24.95" customHeight="1" x14ac:dyDescent="0.2">
      <c r="B54" s="10" t="s">
        <v>346</v>
      </c>
      <c r="C54" s="9"/>
      <c r="D54" s="112" t="s">
        <v>345</v>
      </c>
      <c r="E54" s="93">
        <v>8638.69</v>
      </c>
      <c r="F54" s="36">
        <v>147.79</v>
      </c>
      <c r="G54" s="93"/>
      <c r="H54" s="20">
        <f t="shared" si="5"/>
        <v>4319.3450000000003</v>
      </c>
      <c r="I54" s="20">
        <f t="shared" si="6"/>
        <v>73.894999999999996</v>
      </c>
      <c r="J54" s="20">
        <f t="shared" si="3"/>
        <v>0</v>
      </c>
      <c r="K54" s="20"/>
      <c r="L54" s="20"/>
      <c r="M54" s="20">
        <f t="shared" si="4"/>
        <v>4245.45</v>
      </c>
      <c r="N54" s="11"/>
      <c r="O54" s="119">
        <v>45566</v>
      </c>
      <c r="P54" s="137"/>
      <c r="Q54" s="120"/>
      <c r="R54" s="120"/>
      <c r="S54" s="120"/>
    </row>
    <row r="55" spans="2:23" ht="24.95" customHeight="1" x14ac:dyDescent="0.2">
      <c r="B55" s="10" t="s">
        <v>516</v>
      </c>
      <c r="C55" s="9"/>
      <c r="D55" s="112" t="s">
        <v>517</v>
      </c>
      <c r="E55" s="93">
        <v>10865.02</v>
      </c>
      <c r="F55" s="36">
        <v>865.02</v>
      </c>
      <c r="G55" s="36"/>
      <c r="H55" s="20">
        <f t="shared" si="5"/>
        <v>5432.51</v>
      </c>
      <c r="I55" s="20">
        <f t="shared" si="6"/>
        <v>432.51</v>
      </c>
      <c r="J55" s="20">
        <f t="shared" ref="J55" si="32">+G55/2</f>
        <v>0</v>
      </c>
      <c r="K55" s="57"/>
      <c r="L55" s="57"/>
      <c r="M55" s="57">
        <f t="shared" ref="M55" si="33">H55-I55+J55-K55-L55</f>
        <v>5000</v>
      </c>
      <c r="N55" s="11"/>
      <c r="O55" s="119">
        <v>45748</v>
      </c>
      <c r="P55" s="137"/>
      <c r="Q55" s="120"/>
      <c r="R55" s="120"/>
      <c r="S55" s="120"/>
    </row>
    <row r="56" spans="2:23" ht="24.95" customHeight="1" x14ac:dyDescent="0.2">
      <c r="B56" s="10" t="s">
        <v>457</v>
      </c>
      <c r="C56" s="9"/>
      <c r="D56" s="112" t="s">
        <v>458</v>
      </c>
      <c r="E56" s="93">
        <v>2735</v>
      </c>
      <c r="F56" s="36"/>
      <c r="G56" s="93">
        <v>333.39</v>
      </c>
      <c r="H56" s="20">
        <f t="shared" si="5"/>
        <v>1367.5</v>
      </c>
      <c r="I56" s="20">
        <f t="shared" si="6"/>
        <v>0</v>
      </c>
      <c r="J56" s="20">
        <f t="shared" si="3"/>
        <v>166.69499999999999</v>
      </c>
      <c r="K56" s="20"/>
      <c r="L56" s="20"/>
      <c r="M56" s="20">
        <f t="shared" ref="M56" si="34">H56-I56+J56-K56-L56</f>
        <v>1534.1949999999999</v>
      </c>
      <c r="N56" s="11"/>
      <c r="O56" s="127">
        <v>45627</v>
      </c>
      <c r="P56" s="131"/>
      <c r="Q56" s="48"/>
      <c r="R56" s="48"/>
      <c r="S56" s="48"/>
    </row>
    <row r="57" spans="2:23" ht="24.95" customHeight="1" x14ac:dyDescent="0.2">
      <c r="B57" s="3" t="s">
        <v>136</v>
      </c>
      <c r="C57" s="3"/>
      <c r="D57" s="26" t="s">
        <v>356</v>
      </c>
      <c r="E57" s="93">
        <v>7512.35</v>
      </c>
      <c r="F57" s="36">
        <v>25.25</v>
      </c>
      <c r="G57" s="36"/>
      <c r="H57" s="20">
        <f t="shared" si="5"/>
        <v>3756.1750000000002</v>
      </c>
      <c r="I57" s="20">
        <f t="shared" si="6"/>
        <v>12.625</v>
      </c>
      <c r="J57" s="20">
        <f t="shared" si="3"/>
        <v>0</v>
      </c>
      <c r="K57" s="57"/>
      <c r="L57" s="20"/>
      <c r="M57" s="20">
        <f t="shared" si="4"/>
        <v>3743.55</v>
      </c>
      <c r="N57" s="11"/>
      <c r="O57" s="119">
        <v>45078</v>
      </c>
      <c r="P57" s="137"/>
      <c r="Q57" s="120"/>
      <c r="R57" s="120"/>
      <c r="S57" s="120"/>
    </row>
    <row r="58" spans="2:23" ht="24.95" customHeight="1" x14ac:dyDescent="0.2">
      <c r="B58" s="3" t="s">
        <v>348</v>
      </c>
      <c r="C58" s="3"/>
      <c r="D58" s="3" t="s">
        <v>345</v>
      </c>
      <c r="E58" s="93">
        <v>8638.69</v>
      </c>
      <c r="F58" s="36">
        <v>147.79</v>
      </c>
      <c r="G58" s="93"/>
      <c r="H58" s="20">
        <f t="shared" si="5"/>
        <v>4319.3450000000003</v>
      </c>
      <c r="I58" s="20">
        <f t="shared" si="6"/>
        <v>73.894999999999996</v>
      </c>
      <c r="J58" s="20">
        <f t="shared" si="3"/>
        <v>0</v>
      </c>
      <c r="K58" s="20"/>
      <c r="L58" s="20"/>
      <c r="M58" s="20">
        <f t="shared" si="4"/>
        <v>4245.45</v>
      </c>
      <c r="N58" s="11"/>
      <c r="O58" s="119">
        <v>45566</v>
      </c>
      <c r="P58" s="137"/>
      <c r="Q58" s="120"/>
      <c r="R58" s="120"/>
      <c r="S58" s="124"/>
    </row>
    <row r="59" spans="2:23" ht="24.95" customHeight="1" x14ac:dyDescent="0.2">
      <c r="B59" s="10" t="s">
        <v>134</v>
      </c>
      <c r="C59" s="45"/>
      <c r="D59" s="51" t="s">
        <v>26</v>
      </c>
      <c r="E59" s="93">
        <v>11296.6</v>
      </c>
      <c r="F59" s="36">
        <v>920.6</v>
      </c>
      <c r="G59" s="93"/>
      <c r="H59" s="20">
        <f t="shared" si="5"/>
        <v>5648.3</v>
      </c>
      <c r="I59" s="20">
        <f t="shared" si="6"/>
        <v>460.3</v>
      </c>
      <c r="J59" s="20">
        <f t="shared" si="3"/>
        <v>0</v>
      </c>
      <c r="K59" s="20"/>
      <c r="L59" s="20"/>
      <c r="M59" s="20">
        <f t="shared" si="4"/>
        <v>5188</v>
      </c>
      <c r="N59" s="11"/>
      <c r="O59" s="116">
        <v>45031</v>
      </c>
      <c r="P59" s="48"/>
      <c r="Q59" s="63">
        <f>+E59/30*50</f>
        <v>18827.666666666668</v>
      </c>
      <c r="R59" s="124">
        <f>+Q59-4706.92</f>
        <v>14120.746666666668</v>
      </c>
      <c r="S59" s="124"/>
    </row>
    <row r="60" spans="2:23" s="48" customFormat="1" ht="24.95" customHeight="1" x14ac:dyDescent="0.2">
      <c r="B60"/>
      <c r="C60"/>
      <c r="D60" s="112" t="s">
        <v>340</v>
      </c>
      <c r="E60" s="93">
        <v>11296.6</v>
      </c>
      <c r="F60" s="36">
        <v>920.6</v>
      </c>
      <c r="G60" s="93"/>
      <c r="H60" s="20">
        <f t="shared" si="5"/>
        <v>5648.3</v>
      </c>
      <c r="I60" s="20">
        <f t="shared" si="6"/>
        <v>460.3</v>
      </c>
      <c r="J60" s="20">
        <f t="shared" si="3"/>
        <v>0</v>
      </c>
      <c r="K60" s="20"/>
      <c r="L60" s="20"/>
      <c r="M60" s="20">
        <f t="shared" si="4"/>
        <v>5188</v>
      </c>
      <c r="N60" s="66"/>
      <c r="O60" s="119">
        <v>38517</v>
      </c>
      <c r="P60" s="120"/>
    </row>
    <row r="61" spans="2:23" s="48" customFormat="1" ht="24.95" customHeight="1" x14ac:dyDescent="0.2">
      <c r="B61" s="2"/>
      <c r="C61" s="3"/>
      <c r="D61" s="26" t="s">
        <v>340</v>
      </c>
      <c r="E61" s="93">
        <v>11296.6</v>
      </c>
      <c r="F61" s="36">
        <v>920.6</v>
      </c>
      <c r="G61" s="92"/>
      <c r="H61" s="20">
        <f t="shared" si="5"/>
        <v>5648.3</v>
      </c>
      <c r="I61" s="20">
        <f t="shared" si="6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6"/>
      <c r="O61" s="119">
        <v>41508</v>
      </c>
      <c r="P61" s="120"/>
    </row>
    <row r="62" spans="2:23" s="48" customFormat="1" ht="24.95" customHeight="1" x14ac:dyDescent="0.2">
      <c r="B62" s="10" t="s">
        <v>347</v>
      </c>
      <c r="C62" s="9"/>
      <c r="D62" s="112" t="s">
        <v>345</v>
      </c>
      <c r="E62" s="93">
        <v>8638.69</v>
      </c>
      <c r="F62" s="36">
        <v>147.79</v>
      </c>
      <c r="G62" s="93"/>
      <c r="H62" s="20">
        <f t="shared" si="5"/>
        <v>4319.3450000000003</v>
      </c>
      <c r="I62" s="20">
        <f t="shared" si="6"/>
        <v>73.894999999999996</v>
      </c>
      <c r="J62" s="20">
        <f t="shared" si="3"/>
        <v>0</v>
      </c>
      <c r="K62" s="20"/>
      <c r="L62" s="20"/>
      <c r="M62" s="20">
        <f t="shared" si="4"/>
        <v>4245.45</v>
      </c>
      <c r="N62" s="66"/>
      <c r="O62" s="119">
        <v>45566</v>
      </c>
      <c r="P62" s="137"/>
      <c r="Q62" s="57"/>
      <c r="R62" s="57"/>
      <c r="S62" s="57"/>
      <c r="T62" s="57"/>
      <c r="U62" s="57"/>
      <c r="V62" s="57"/>
    </row>
    <row r="63" spans="2:23" ht="26.1" customHeight="1" x14ac:dyDescent="0.25">
      <c r="B63" s="2" t="s">
        <v>152</v>
      </c>
      <c r="C63" s="5"/>
      <c r="D63" s="105" t="s">
        <v>439</v>
      </c>
      <c r="E63" s="106">
        <v>10865.02</v>
      </c>
      <c r="F63" s="106">
        <v>865.02</v>
      </c>
      <c r="G63" s="106"/>
      <c r="H63" s="20">
        <f t="shared" si="5"/>
        <v>5432.51</v>
      </c>
      <c r="I63" s="20">
        <f t="shared" si="6"/>
        <v>432.51</v>
      </c>
      <c r="J63" s="20">
        <f t="shared" si="3"/>
        <v>0</v>
      </c>
      <c r="K63" s="57"/>
      <c r="L63" s="57"/>
      <c r="M63" s="7">
        <f t="shared" ref="M63" si="35">H63-I63+J63-K63-L63</f>
        <v>5000</v>
      </c>
      <c r="N63" s="11"/>
      <c r="O63" s="70">
        <v>45566</v>
      </c>
      <c r="P63" s="48"/>
      <c r="Q63" s="57"/>
      <c r="R63" s="13"/>
      <c r="S63" s="50"/>
      <c r="T63" s="13"/>
      <c r="U63" s="13"/>
      <c r="V63" s="13"/>
      <c r="W63" s="13"/>
    </row>
    <row r="64" spans="2:23" ht="24.95" customHeight="1" x14ac:dyDescent="0.2">
      <c r="B64" s="10" t="s">
        <v>349</v>
      </c>
      <c r="C64" s="9"/>
      <c r="D64" s="9" t="s">
        <v>345</v>
      </c>
      <c r="E64" s="93">
        <v>8638.69</v>
      </c>
      <c r="F64" s="36">
        <v>147.79</v>
      </c>
      <c r="G64" s="92"/>
      <c r="H64" s="20">
        <f t="shared" si="5"/>
        <v>4319.3450000000003</v>
      </c>
      <c r="I64" s="20">
        <f t="shared" si="6"/>
        <v>73.894999999999996</v>
      </c>
      <c r="J64" s="20">
        <f t="shared" si="3"/>
        <v>0</v>
      </c>
      <c r="K64" s="20"/>
      <c r="L64" s="20"/>
      <c r="M64" s="20">
        <f t="shared" si="4"/>
        <v>4245.45</v>
      </c>
      <c r="N64" s="11"/>
      <c r="O64" s="121">
        <v>42278</v>
      </c>
      <c r="P64" s="139"/>
      <c r="Q64" s="120"/>
      <c r="R64" s="120"/>
      <c r="S64" s="120"/>
    </row>
    <row r="65" spans="2:20" s="48" customFormat="1" ht="29.25" customHeight="1" x14ac:dyDescent="0.2">
      <c r="B65" s="10"/>
      <c r="C65" s="9"/>
      <c r="D65" s="9" t="s">
        <v>340</v>
      </c>
      <c r="E65" s="93">
        <v>11296.6</v>
      </c>
      <c r="F65" s="36">
        <v>920.6</v>
      </c>
      <c r="G65" s="92"/>
      <c r="H65" s="20">
        <f t="shared" si="5"/>
        <v>5648.3</v>
      </c>
      <c r="I65" s="20">
        <f t="shared" si="6"/>
        <v>460.3</v>
      </c>
      <c r="J65" s="20">
        <f t="shared" si="3"/>
        <v>0</v>
      </c>
      <c r="K65" s="20"/>
      <c r="L65" s="20"/>
      <c r="M65" s="20">
        <f t="shared" si="4"/>
        <v>5188</v>
      </c>
      <c r="N65" s="66"/>
      <c r="O65" s="123">
        <v>43693</v>
      </c>
      <c r="Q65" s="63"/>
      <c r="S65" s="24"/>
    </row>
    <row r="66" spans="2:20" s="48" customFormat="1" ht="29.25" customHeight="1" x14ac:dyDescent="0.2">
      <c r="B66" s="10" t="s">
        <v>456</v>
      </c>
      <c r="C66" s="9"/>
      <c r="D66" s="9" t="s">
        <v>345</v>
      </c>
      <c r="E66" s="93">
        <v>8638.69</v>
      </c>
      <c r="F66" s="36">
        <v>147.79</v>
      </c>
      <c r="G66" s="93"/>
      <c r="H66" s="20">
        <f t="shared" si="5"/>
        <v>4319.3450000000003</v>
      </c>
      <c r="I66" s="20">
        <f t="shared" si="6"/>
        <v>73.894999999999996</v>
      </c>
      <c r="J66" s="20">
        <f t="shared" si="3"/>
        <v>0</v>
      </c>
      <c r="K66" s="20"/>
      <c r="L66" s="20"/>
      <c r="M66" s="20">
        <f t="shared" ref="M66" si="36">H66-I66+J66-K66-L66</f>
        <v>4245.45</v>
      </c>
      <c r="N66" s="66"/>
      <c r="O66" s="123">
        <v>45615</v>
      </c>
      <c r="P66" s="131"/>
      <c r="Q66" s="63"/>
      <c r="R66" s="48">
        <v>3206.3600000000006</v>
      </c>
      <c r="S66" s="24">
        <v>4007.95</v>
      </c>
      <c r="T66" s="101">
        <f>+S66-R66</f>
        <v>801.58999999999924</v>
      </c>
    </row>
    <row r="67" spans="2:20" ht="24.95" customHeight="1" x14ac:dyDescent="0.2">
      <c r="B67" s="10"/>
      <c r="C67" s="9"/>
      <c r="D67" s="51" t="s">
        <v>534</v>
      </c>
      <c r="E67" s="93">
        <v>11296.6</v>
      </c>
      <c r="F67" s="36">
        <v>920.6</v>
      </c>
      <c r="G67" s="92"/>
      <c r="H67" s="20">
        <f t="shared" si="5"/>
        <v>5648.3</v>
      </c>
      <c r="I67" s="20">
        <f t="shared" si="6"/>
        <v>460.3</v>
      </c>
      <c r="J67" s="20">
        <f t="shared" si="3"/>
        <v>0</v>
      </c>
      <c r="K67" s="20"/>
      <c r="L67" s="20"/>
      <c r="M67" s="20">
        <f t="shared" si="4"/>
        <v>5188</v>
      </c>
      <c r="N67" s="11"/>
      <c r="O67" s="119">
        <v>41647</v>
      </c>
      <c r="P67" s="120"/>
      <c r="Q67" s="126"/>
      <c r="R67" s="126"/>
      <c r="S67" s="120"/>
      <c r="T67" s="24"/>
    </row>
    <row r="68" spans="2:20" ht="24.95" customHeight="1" x14ac:dyDescent="0.2">
      <c r="B68" s="10" t="s">
        <v>344</v>
      </c>
      <c r="C68" s="9"/>
      <c r="D68" s="112" t="s">
        <v>345</v>
      </c>
      <c r="E68" s="93">
        <v>9378.57</v>
      </c>
      <c r="F68" s="36">
        <v>228.29</v>
      </c>
      <c r="G68" s="93"/>
      <c r="H68" s="20">
        <f t="shared" si="5"/>
        <v>4689.2849999999999</v>
      </c>
      <c r="I68" s="20">
        <f t="shared" si="6"/>
        <v>114.145</v>
      </c>
      <c r="J68" s="20">
        <f t="shared" si="3"/>
        <v>0</v>
      </c>
      <c r="K68" s="20"/>
      <c r="L68" s="20"/>
      <c r="M68" s="20">
        <f t="shared" si="4"/>
        <v>4575.1399999999994</v>
      </c>
      <c r="N68" s="11"/>
      <c r="O68" s="119">
        <v>42291</v>
      </c>
      <c r="P68" s="137"/>
      <c r="Q68" s="120"/>
      <c r="R68" s="120"/>
      <c r="S68" s="120"/>
    </row>
    <row r="69" spans="2:20" ht="24.95" customHeight="1" x14ac:dyDescent="0.2">
      <c r="B69" s="3" t="s">
        <v>352</v>
      </c>
      <c r="C69" s="3"/>
      <c r="D69" s="3" t="s">
        <v>186</v>
      </c>
      <c r="E69" s="93">
        <v>15681.58</v>
      </c>
      <c r="F69" s="36">
        <v>1681.59</v>
      </c>
      <c r="G69" s="36"/>
      <c r="H69" s="20">
        <f t="shared" si="5"/>
        <v>7840.79</v>
      </c>
      <c r="I69" s="20">
        <f t="shared" si="6"/>
        <v>840.79499999999996</v>
      </c>
      <c r="J69" s="20">
        <f t="shared" si="3"/>
        <v>0</v>
      </c>
      <c r="K69" s="20"/>
      <c r="L69" s="20"/>
      <c r="M69" s="149">
        <f t="shared" si="4"/>
        <v>6999.9949999999999</v>
      </c>
      <c r="N69" s="11"/>
      <c r="O69" s="119">
        <v>45566</v>
      </c>
      <c r="P69" s="120"/>
      <c r="Q69" s="120"/>
      <c r="R69" s="120"/>
      <c r="S69" s="120"/>
    </row>
    <row r="70" spans="2:20" ht="24.95" customHeight="1" x14ac:dyDescent="0.2">
      <c r="B70" s="10" t="s">
        <v>343</v>
      </c>
      <c r="C70" s="9"/>
      <c r="D70" s="112" t="s">
        <v>189</v>
      </c>
      <c r="E70" s="93">
        <v>11858.51</v>
      </c>
      <c r="F70" s="36">
        <v>1010.51</v>
      </c>
      <c r="G70" s="93"/>
      <c r="H70" s="20">
        <f t="shared" si="5"/>
        <v>5929.2550000000001</v>
      </c>
      <c r="I70" s="20">
        <f t="shared" si="6"/>
        <v>505.255</v>
      </c>
      <c r="J70" s="20">
        <f t="shared" si="3"/>
        <v>0</v>
      </c>
      <c r="K70" s="20"/>
      <c r="L70" s="20"/>
      <c r="M70" s="20">
        <f t="shared" si="4"/>
        <v>5424</v>
      </c>
      <c r="N70" s="11"/>
      <c r="O70" s="127">
        <v>45566</v>
      </c>
      <c r="P70" s="120"/>
      <c r="Q70" s="120"/>
      <c r="R70" s="120"/>
      <c r="S70" s="120"/>
    </row>
    <row r="71" spans="2:20" ht="24.95" customHeight="1" x14ac:dyDescent="0.2">
      <c r="B71" s="3" t="s">
        <v>350</v>
      </c>
      <c r="C71" s="3"/>
      <c r="D71" s="112" t="s">
        <v>345</v>
      </c>
      <c r="E71" s="93">
        <v>8638.69</v>
      </c>
      <c r="F71" s="36">
        <v>147.79</v>
      </c>
      <c r="G71" s="93"/>
      <c r="H71" s="20">
        <f t="shared" ref="H71:H74" si="37">+E71/2</f>
        <v>4319.3450000000003</v>
      </c>
      <c r="I71" s="20">
        <f t="shared" ref="I71:I74" si="38">+F71/2</f>
        <v>73.894999999999996</v>
      </c>
      <c r="J71" s="20">
        <f t="shared" si="3"/>
        <v>0</v>
      </c>
      <c r="K71" s="20"/>
      <c r="L71" s="20"/>
      <c r="M71" s="20">
        <f t="shared" si="4"/>
        <v>4245.45</v>
      </c>
      <c r="N71" s="11"/>
      <c r="O71" s="119">
        <v>45566</v>
      </c>
      <c r="P71" s="137"/>
      <c r="Q71" s="120"/>
      <c r="R71" s="120"/>
      <c r="S71" s="120"/>
    </row>
    <row r="72" spans="2:20" ht="24.95" customHeight="1" x14ac:dyDescent="0.2">
      <c r="B72" s="112" t="s">
        <v>351</v>
      </c>
      <c r="D72" s="3" t="s">
        <v>345</v>
      </c>
      <c r="E72" s="93">
        <v>8638.69</v>
      </c>
      <c r="F72" s="36">
        <v>147.79</v>
      </c>
      <c r="G72" s="93"/>
      <c r="H72" s="20">
        <f t="shared" si="37"/>
        <v>4319.3450000000003</v>
      </c>
      <c r="I72" s="20">
        <f t="shared" si="38"/>
        <v>73.894999999999996</v>
      </c>
      <c r="J72" s="20">
        <f t="shared" si="3"/>
        <v>0</v>
      </c>
      <c r="K72" s="20"/>
      <c r="L72" s="20"/>
      <c r="M72" s="20">
        <f t="shared" si="4"/>
        <v>4245.45</v>
      </c>
      <c r="N72" s="11"/>
      <c r="O72" s="119">
        <v>45566</v>
      </c>
      <c r="P72" s="137"/>
      <c r="Q72" s="120"/>
      <c r="R72" s="120"/>
      <c r="S72" s="120"/>
    </row>
    <row r="73" spans="2:20" ht="24.95" customHeight="1" x14ac:dyDescent="0.2">
      <c r="B73" s="48" t="s">
        <v>446</v>
      </c>
      <c r="D73" s="76" t="s">
        <v>345</v>
      </c>
      <c r="E73" s="93">
        <v>8638.69</v>
      </c>
      <c r="F73" s="36">
        <v>147.79</v>
      </c>
      <c r="G73" s="93"/>
      <c r="H73" s="20">
        <f t="shared" si="37"/>
        <v>4319.3450000000003</v>
      </c>
      <c r="I73" s="20">
        <f t="shared" si="38"/>
        <v>73.894999999999996</v>
      </c>
      <c r="J73" s="20">
        <f t="shared" si="3"/>
        <v>0</v>
      </c>
      <c r="K73" s="20"/>
      <c r="L73" s="20"/>
      <c r="M73" s="20">
        <f t="shared" ref="M73" si="39">H73-I73+J73-K73-L73</f>
        <v>4245.45</v>
      </c>
      <c r="N73" s="11"/>
      <c r="O73" s="70">
        <v>45566</v>
      </c>
      <c r="P73" s="138"/>
      <c r="Q73" s="80"/>
      <c r="R73" s="80"/>
    </row>
    <row r="74" spans="2:20" ht="24.95" customHeight="1" x14ac:dyDescent="0.2">
      <c r="B74" t="s">
        <v>452</v>
      </c>
      <c r="D74" s="112" t="s">
        <v>453</v>
      </c>
      <c r="E74" s="93">
        <v>22039.68</v>
      </c>
      <c r="F74" s="36">
        <v>3039.68</v>
      </c>
      <c r="G74" s="92"/>
      <c r="H74" s="20">
        <f t="shared" si="37"/>
        <v>11019.84</v>
      </c>
      <c r="I74" s="20">
        <f t="shared" si="38"/>
        <v>1519.84</v>
      </c>
      <c r="J74" s="20">
        <f t="shared" si="3"/>
        <v>0</v>
      </c>
      <c r="K74" s="20"/>
      <c r="L74" s="20"/>
      <c r="M74" s="20">
        <f t="shared" ref="M74" si="40">H74-I74+J74-K74-L74</f>
        <v>9500</v>
      </c>
      <c r="N74" s="11"/>
      <c r="O74" s="119">
        <v>45597</v>
      </c>
      <c r="P74" s="120"/>
      <c r="Q74" s="120"/>
      <c r="R74" s="120"/>
      <c r="S74" s="120"/>
    </row>
    <row r="75" spans="2:20" x14ac:dyDescent="0.2">
      <c r="D75" s="23" t="s">
        <v>6</v>
      </c>
      <c r="E75" s="56">
        <f>SUM(E7:E74)</f>
        <v>704452.28999999922</v>
      </c>
      <c r="F75" s="56">
        <f>SUM(F7:F74)</f>
        <v>43488.779999999984</v>
      </c>
      <c r="G75" s="56">
        <f>SUM(G7:G73)</f>
        <v>670.81999999999994</v>
      </c>
      <c r="H75" s="56">
        <f t="shared" ref="H75:M75" si="41">SUM(H7:H74)</f>
        <v>352226.14499999961</v>
      </c>
      <c r="I75" s="56">
        <f t="shared" si="41"/>
        <v>21744.389999999992</v>
      </c>
      <c r="J75" s="56">
        <f t="shared" si="41"/>
        <v>335.40999999999997</v>
      </c>
      <c r="K75" s="56">
        <f t="shared" si="41"/>
        <v>0</v>
      </c>
      <c r="L75" s="56">
        <f t="shared" si="41"/>
        <v>0</v>
      </c>
      <c r="M75" s="56">
        <f t="shared" si="41"/>
        <v>330817.1650000001</v>
      </c>
    </row>
    <row r="76" spans="2:20" x14ac:dyDescent="0.2">
      <c r="D76" s="23"/>
      <c r="E76" s="38"/>
      <c r="F76" s="38"/>
      <c r="G76" s="38"/>
      <c r="H76" s="24"/>
      <c r="I76" s="24"/>
      <c r="J76" s="24"/>
      <c r="K76" s="24"/>
      <c r="L76" s="24"/>
      <c r="M76" s="24"/>
    </row>
    <row r="77" spans="2:20" x14ac:dyDescent="0.2">
      <c r="E77" s="36"/>
      <c r="F77" s="36"/>
      <c r="G77" s="36"/>
    </row>
  </sheetData>
  <autoFilter ref="B1:O77"/>
  <sortState ref="A10:Y73">
    <sortCondition ref="B10:B73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3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59"/>
      <c r="G1" s="59"/>
      <c r="H1" s="59"/>
      <c r="I1" s="59"/>
      <c r="J1" s="60" t="s">
        <v>1</v>
      </c>
    </row>
    <row r="2" spans="1:17" ht="15" x14ac:dyDescent="0.25">
      <c r="E2" s="15" t="s">
        <v>27</v>
      </c>
      <c r="F2" s="59"/>
      <c r="G2" s="59"/>
      <c r="H2" s="59"/>
      <c r="I2" s="59"/>
      <c r="J2" s="16" t="str">
        <f>PRESIDENCIA!N2</f>
        <v>30 DE SEPTIEMBRE DE 2025</v>
      </c>
    </row>
    <row r="3" spans="1:17" x14ac:dyDescent="0.2">
      <c r="B3" s="2"/>
      <c r="E3" s="16" t="str">
        <f>PRESIDENCIA!E3</f>
        <v>SEGUNDA QUINCENA DE SEPTIEMBRE DE 2025</v>
      </c>
      <c r="F3" s="59"/>
      <c r="G3" s="59"/>
      <c r="H3" s="59"/>
      <c r="I3" s="59"/>
    </row>
    <row r="4" spans="1:17" x14ac:dyDescent="0.2">
      <c r="B4" s="61" t="s">
        <v>2</v>
      </c>
      <c r="C4" s="61"/>
      <c r="D4" s="61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1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69" t="s">
        <v>14</v>
      </c>
      <c r="E5" s="7">
        <f>8374.32*0.63/2</f>
        <v>2637.9108000000001</v>
      </c>
      <c r="F5" s="7"/>
      <c r="G5" s="7"/>
      <c r="H5" s="2"/>
      <c r="I5" s="79">
        <f>+E5</f>
        <v>2637.9108000000001</v>
      </c>
      <c r="J5" s="11"/>
      <c r="K5" s="100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0"/>
      <c r="D6" s="51" t="s">
        <v>11</v>
      </c>
      <c r="E6" s="57">
        <v>3340.12</v>
      </c>
      <c r="F6" s="64"/>
      <c r="G6" s="64"/>
      <c r="H6" s="64"/>
      <c r="I6" s="7">
        <f t="shared" ref="I6:I24" si="0">E6-F6+G6-H6</f>
        <v>3340.12</v>
      </c>
      <c r="J6" s="48" t="s">
        <v>24</v>
      </c>
      <c r="K6" s="100">
        <v>34274</v>
      </c>
      <c r="L6" s="48"/>
      <c r="M6" s="48">
        <f t="shared" ref="M6:M46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0">
        <v>36192</v>
      </c>
      <c r="L7" s="99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0">
        <v>36161</v>
      </c>
      <c r="L8" s="44"/>
      <c r="M8" s="48">
        <f t="shared" si="1"/>
        <v>8850.4919999999984</v>
      </c>
      <c r="N8" s="63"/>
      <c r="O8" s="56"/>
      <c r="P8" s="48"/>
      <c r="Q8" s="48"/>
    </row>
    <row r="9" spans="1:17" customFormat="1" ht="24.95" customHeight="1" x14ac:dyDescent="0.2">
      <c r="B9" s="2" t="s">
        <v>432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0">
        <v>36312</v>
      </c>
      <c r="L9" s="63">
        <f>+E9/30.42</f>
        <v>97.816272189349107</v>
      </c>
      <c r="M9" s="48"/>
      <c r="N9" s="63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69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0"/>
      <c r="L10" s="99">
        <f>+E10/15*4.16666666666667*0.5</f>
        <v>463.35555555555584</v>
      </c>
      <c r="M10" s="48">
        <f t="shared" si="1"/>
        <v>6672.32</v>
      </c>
      <c r="N10" s="63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0">
        <v>35521</v>
      </c>
      <c r="L11" s="44"/>
      <c r="M11" s="48">
        <f t="shared" si="1"/>
        <v>7223.3279999999995</v>
      </c>
      <c r="N11" s="63"/>
      <c r="O11" s="99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79">
        <f>+E12</f>
        <v>4637.01</v>
      </c>
      <c r="J12" s="11"/>
      <c r="K12" s="100">
        <v>35431</v>
      </c>
      <c r="L12" s="48">
        <f>+E12/30.42</f>
        <v>152.43293885601577</v>
      </c>
      <c r="M12" s="48">
        <f t="shared" si="1"/>
        <v>9274.02</v>
      </c>
      <c r="N12" s="117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5">
        <v>1068.1300000000001</v>
      </c>
      <c r="F13" s="7"/>
      <c r="G13" s="20"/>
      <c r="H13" s="20"/>
      <c r="I13" s="79">
        <f>+E13</f>
        <v>1068.1300000000001</v>
      </c>
      <c r="J13" s="11"/>
      <c r="K13" s="100">
        <v>36130</v>
      </c>
      <c r="L13" s="63"/>
      <c r="M13" s="48">
        <f t="shared" si="1"/>
        <v>2136.2600000000002</v>
      </c>
      <c r="N13" s="63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0">
        <v>33604</v>
      </c>
      <c r="L14" s="99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0">
        <v>32509</v>
      </c>
      <c r="L15" s="99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0">
        <v>35796</v>
      </c>
      <c r="L16" s="99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0">
        <v>36831</v>
      </c>
      <c r="L17" s="99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0">
        <v>35470</v>
      </c>
      <c r="L18" s="99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0">
        <v>37018</v>
      </c>
      <c r="L19" s="44"/>
      <c r="M19" s="48">
        <f t="shared" si="1"/>
        <v>12953.54</v>
      </c>
      <c r="N19" s="63"/>
      <c r="O19" s="99"/>
      <c r="P19" s="48"/>
      <c r="Q19" s="48"/>
    </row>
    <row r="20" spans="1:23" customFormat="1" ht="24.75" customHeight="1" x14ac:dyDescent="0.2">
      <c r="B20" s="48" t="s">
        <v>97</v>
      </c>
      <c r="C20" s="67"/>
      <c r="D20" s="76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0">
        <v>37257</v>
      </c>
      <c r="L20" s="48">
        <f t="shared" ref="L20" si="7">+E20/30.42</f>
        <v>221.54650476660089</v>
      </c>
      <c r="M20" s="63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0">
        <v>36192</v>
      </c>
      <c r="L21" s="99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5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0"/>
      <c r="P22" s="85"/>
      <c r="Q22" s="85"/>
      <c r="R22" s="83"/>
      <c r="S22" s="83"/>
      <c r="T22" s="89"/>
      <c r="U22" s="90"/>
      <c r="V22" s="91"/>
      <c r="W22" s="90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0">
        <v>35217</v>
      </c>
      <c r="L23" s="99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0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0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0">
        <v>34121</v>
      </c>
      <c r="L26" s="20"/>
      <c r="M26" s="48">
        <f t="shared" si="1"/>
        <v>8250.3000000000011</v>
      </c>
      <c r="N26" s="63"/>
      <c r="O26" s="63"/>
      <c r="P26" s="63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99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4" si="9">+E28</f>
        <v>1827.28</v>
      </c>
      <c r="J28" s="48" t="s">
        <v>24</v>
      </c>
      <c r="K28" s="100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0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0">
        <v>36543</v>
      </c>
      <c r="L30" s="44"/>
      <c r="M30" s="48">
        <f t="shared" si="1"/>
        <v>8316</v>
      </c>
      <c r="N30" s="63"/>
      <c r="O30" s="101"/>
      <c r="P30" s="48"/>
      <c r="Q30" s="48"/>
    </row>
    <row r="31" spans="1:23" customFormat="1" ht="24.95" customHeight="1" x14ac:dyDescent="0.2">
      <c r="A31" s="72">
        <v>43739</v>
      </c>
      <c r="B31" s="10" t="s">
        <v>87</v>
      </c>
      <c r="C31" s="45"/>
      <c r="D31" s="51" t="s">
        <v>10</v>
      </c>
      <c r="E31" s="65">
        <v>1383.12</v>
      </c>
      <c r="F31" s="7"/>
      <c r="G31" s="20"/>
      <c r="H31" s="20"/>
      <c r="I31" s="7">
        <f t="shared" si="9"/>
        <v>1383.12</v>
      </c>
      <c r="J31" s="11"/>
      <c r="K31" s="100">
        <v>34864</v>
      </c>
      <c r="L31" s="63"/>
      <c r="M31" s="85"/>
      <c r="N31" s="85"/>
      <c r="O31" s="85"/>
      <c r="P31" s="48"/>
      <c r="Q31" s="48"/>
    </row>
    <row r="32" spans="1:23" customFormat="1" ht="24.75" customHeight="1" x14ac:dyDescent="0.2">
      <c r="B32" t="s">
        <v>192</v>
      </c>
      <c r="D32" s="105" t="s">
        <v>193</v>
      </c>
      <c r="E32" s="57">
        <f>23819.94/2</f>
        <v>11909.97</v>
      </c>
      <c r="F32" s="7"/>
      <c r="G32" s="7"/>
      <c r="H32" s="7"/>
      <c r="I32" s="7">
        <f t="shared" si="9"/>
        <v>11909.97</v>
      </c>
      <c r="J32" s="11"/>
      <c r="K32" s="70">
        <v>37174</v>
      </c>
      <c r="L32" s="48"/>
      <c r="M32" s="48"/>
      <c r="P32" s="50"/>
    </row>
    <row r="33" spans="1:18" customFormat="1" ht="21.95" customHeight="1" x14ac:dyDescent="0.2">
      <c r="B33" s="2" t="s">
        <v>102</v>
      </c>
      <c r="C33" s="5"/>
      <c r="D33" s="69" t="s">
        <v>65</v>
      </c>
      <c r="E33" s="7">
        <v>3113.55</v>
      </c>
      <c r="F33" s="63"/>
      <c r="G33" s="101"/>
      <c r="H33" s="48"/>
      <c r="I33" s="7">
        <f t="shared" si="9"/>
        <v>3113.55</v>
      </c>
      <c r="J33" s="48" t="s">
        <v>24</v>
      </c>
      <c r="K33" s="100">
        <v>40179</v>
      </c>
      <c r="L33" s="48"/>
      <c r="M33" s="48">
        <f t="shared" si="1"/>
        <v>6227.1</v>
      </c>
      <c r="N33" s="48"/>
      <c r="O33" s="48"/>
      <c r="P33" s="48"/>
      <c r="Q33" s="48"/>
    </row>
    <row r="34" spans="1:18" s="48" customFormat="1" ht="24.95" customHeight="1" x14ac:dyDescent="0.2">
      <c r="B34" s="2" t="s">
        <v>91</v>
      </c>
      <c r="C34" s="5"/>
      <c r="D34" s="26" t="s">
        <v>23</v>
      </c>
      <c r="E34" s="57">
        <v>2331.92</v>
      </c>
      <c r="H34" s="7"/>
      <c r="I34" s="7">
        <f t="shared" si="9"/>
        <v>2331.92</v>
      </c>
      <c r="J34" s="48" t="s">
        <v>24</v>
      </c>
      <c r="K34" s="7"/>
      <c r="L34" s="20"/>
      <c r="M34" s="48">
        <f t="shared" si="1"/>
        <v>4663.84</v>
      </c>
      <c r="N34" s="44"/>
      <c r="O34" s="70"/>
      <c r="Q34" s="70"/>
      <c r="R34" s="57"/>
    </row>
    <row r="35" spans="1:18" ht="24.75" customHeight="1" x14ac:dyDescent="0.2">
      <c r="B35" s="10" t="s">
        <v>75</v>
      </c>
      <c r="C35" s="45"/>
      <c r="D35" s="51" t="s">
        <v>44</v>
      </c>
      <c r="E35" s="7">
        <f>14210.7/2</f>
        <v>7105.35</v>
      </c>
      <c r="F35" s="7"/>
      <c r="G35" s="7"/>
      <c r="H35" s="7"/>
      <c r="I35" s="7">
        <f t="shared" ref="I35:I46" si="10">E35-F35+G35-H35</f>
        <v>7105.35</v>
      </c>
      <c r="J35" s="48" t="s">
        <v>24</v>
      </c>
      <c r="K35" s="100">
        <v>32540</v>
      </c>
      <c r="L35" s="99"/>
      <c r="M35" s="48">
        <f t="shared" si="1"/>
        <v>14210.7</v>
      </c>
      <c r="N35" s="48"/>
      <c r="O35" s="48"/>
      <c r="P35" s="48"/>
      <c r="Q35" s="48"/>
    </row>
    <row r="36" spans="1:18" ht="24.75" customHeight="1" x14ac:dyDescent="0.2">
      <c r="B36" s="2" t="s">
        <v>110</v>
      </c>
      <c r="C36" s="5"/>
      <c r="D36" s="3" t="s">
        <v>9</v>
      </c>
      <c r="E36" s="7">
        <v>4059.73</v>
      </c>
      <c r="F36" s="7"/>
      <c r="G36" s="7"/>
      <c r="H36" s="7"/>
      <c r="I36" s="7">
        <f t="shared" si="10"/>
        <v>4059.73</v>
      </c>
      <c r="J36" s="48" t="s">
        <v>24</v>
      </c>
      <c r="K36" s="100">
        <v>34079</v>
      </c>
      <c r="L36" s="99"/>
      <c r="M36" s="48">
        <f t="shared" si="1"/>
        <v>8119.46</v>
      </c>
      <c r="N36" s="2"/>
      <c r="O36" s="5"/>
      <c r="P36" s="26"/>
      <c r="Q36" s="7"/>
    </row>
    <row r="37" spans="1:18" s="48" customFormat="1" ht="24.95" customHeight="1" x14ac:dyDescent="0.2">
      <c r="A37" s="52"/>
      <c r="B37" s="2" t="s">
        <v>98</v>
      </c>
      <c r="C37" s="5"/>
      <c r="D37" s="26" t="s">
        <v>54</v>
      </c>
      <c r="E37" s="4">
        <v>4272.51</v>
      </c>
      <c r="F37" s="7"/>
      <c r="G37" s="7"/>
      <c r="H37" s="7"/>
      <c r="I37" s="7">
        <f t="shared" si="10"/>
        <v>4272.51</v>
      </c>
      <c r="J37" s="48" t="s">
        <v>24</v>
      </c>
      <c r="K37" s="100">
        <v>35796</v>
      </c>
      <c r="L37" s="99"/>
      <c r="M37" s="48">
        <f t="shared" si="1"/>
        <v>8545.02</v>
      </c>
      <c r="R37" s="52"/>
    </row>
    <row r="38" spans="1:18" customFormat="1" ht="24.95" customHeight="1" x14ac:dyDescent="0.2">
      <c r="B38" s="2" t="s">
        <v>120</v>
      </c>
      <c r="C38" s="5"/>
      <c r="D38" s="3" t="s">
        <v>119</v>
      </c>
      <c r="E38" s="4">
        <v>4027.02</v>
      </c>
      <c r="F38" s="7"/>
      <c r="G38" s="4"/>
      <c r="H38" s="4"/>
      <c r="I38" s="7">
        <f>+E38</f>
        <v>4027.02</v>
      </c>
      <c r="J38" s="11"/>
      <c r="K38" s="100">
        <v>36892</v>
      </c>
      <c r="L38" s="63"/>
      <c r="M38" s="48">
        <f t="shared" si="1"/>
        <v>8054.04</v>
      </c>
      <c r="N38" s="48"/>
      <c r="O38" s="48"/>
      <c r="P38" s="48"/>
      <c r="Q38" s="48"/>
    </row>
    <row r="39" spans="1:18" customFormat="1" ht="24.95" customHeight="1" x14ac:dyDescent="0.2">
      <c r="B39" s="10" t="s">
        <v>74</v>
      </c>
      <c r="C39" s="45"/>
      <c r="D39" s="51" t="s">
        <v>44</v>
      </c>
      <c r="E39" s="7">
        <f>9167*0.63/2</f>
        <v>2887.605</v>
      </c>
      <c r="F39" s="7"/>
      <c r="G39" s="4"/>
      <c r="H39" s="4"/>
      <c r="I39" s="7">
        <f>+E39</f>
        <v>2887.605</v>
      </c>
      <c r="J39" s="11"/>
      <c r="K39" s="100"/>
      <c r="L39" s="99">
        <f>+E39/15*4.16666666666667*0.5</f>
        <v>401.05625000000032</v>
      </c>
      <c r="M39" s="48">
        <f t="shared" si="1"/>
        <v>5775.21</v>
      </c>
      <c r="N39" s="48"/>
      <c r="O39" s="48"/>
      <c r="P39" s="48"/>
      <c r="Q39" s="48"/>
    </row>
    <row r="40" spans="1:18" s="48" customFormat="1" ht="29.25" customHeight="1" x14ac:dyDescent="0.2">
      <c r="B40" s="48" t="s">
        <v>104</v>
      </c>
      <c r="C40" s="67"/>
      <c r="D40" s="58" t="s">
        <v>60</v>
      </c>
      <c r="E40" s="7">
        <v>2783.32</v>
      </c>
      <c r="F40" s="65"/>
      <c r="G40" s="65"/>
      <c r="H40" s="57"/>
      <c r="I40" s="7">
        <f t="shared" si="10"/>
        <v>2783.32</v>
      </c>
      <c r="J40" s="48" t="s">
        <v>24</v>
      </c>
      <c r="K40" s="100">
        <v>36465</v>
      </c>
      <c r="L40" s="101"/>
      <c r="M40" s="48">
        <f t="shared" si="1"/>
        <v>5566.64</v>
      </c>
      <c r="O40" s="99"/>
    </row>
    <row r="41" spans="1:18" s="48" customFormat="1" ht="29.25" customHeight="1" x14ac:dyDescent="0.2">
      <c r="B41" s="2" t="s">
        <v>70</v>
      </c>
      <c r="C41" s="5"/>
      <c r="D41" s="49" t="s">
        <v>42</v>
      </c>
      <c r="E41" s="7">
        <f>10000*0.6/2</f>
        <v>3000</v>
      </c>
      <c r="F41" s="65"/>
      <c r="G41" s="65"/>
      <c r="H41" s="57"/>
      <c r="I41" s="7">
        <f t="shared" si="10"/>
        <v>3000</v>
      </c>
      <c r="J41" s="48" t="s">
        <v>24</v>
      </c>
      <c r="K41" s="100">
        <v>36892</v>
      </c>
      <c r="L41" s="101"/>
      <c r="M41" s="48">
        <f t="shared" si="1"/>
        <v>6000</v>
      </c>
      <c r="O41" s="99"/>
    </row>
    <row r="42" spans="1:18" s="48" customFormat="1" ht="24.95" customHeight="1" x14ac:dyDescent="0.2">
      <c r="A42" s="52"/>
      <c r="B42" s="2" t="s">
        <v>116</v>
      </c>
      <c r="C42" s="5"/>
      <c r="D42" s="88" t="s">
        <v>115</v>
      </c>
      <c r="E42" s="7">
        <f>33214.2*0.9/2</f>
        <v>14946.39</v>
      </c>
      <c r="F42" s="7"/>
      <c r="G42" s="7"/>
      <c r="H42" s="7"/>
      <c r="I42" s="7">
        <f t="shared" ref="I42" si="11">E42-F42+G42-H42</f>
        <v>14946.39</v>
      </c>
      <c r="J42" s="48" t="s">
        <v>24</v>
      </c>
      <c r="K42" s="100">
        <v>35674</v>
      </c>
      <c r="L42" s="99"/>
      <c r="M42" s="48">
        <f t="shared" si="1"/>
        <v>29892.78</v>
      </c>
      <c r="N42" s="20"/>
      <c r="O42" s="147">
        <f>+H.MPAL!M19+jubilados!I42</f>
        <v>19306.309999999998</v>
      </c>
      <c r="P42" s="36">
        <f>+O42/15</f>
        <v>1287.0873333333332</v>
      </c>
      <c r="Q42" s="48">
        <f>+P42*10</f>
        <v>12870.873333333331</v>
      </c>
      <c r="R42" s="52"/>
    </row>
    <row r="43" spans="1:18" s="48" customFormat="1" ht="24.95" customHeight="1" x14ac:dyDescent="0.2">
      <c r="A43" s="52"/>
      <c r="B43" s="48" t="s">
        <v>101</v>
      </c>
      <c r="C43" s="67"/>
      <c r="D43" s="76" t="s">
        <v>57</v>
      </c>
      <c r="E43" s="57">
        <v>4817.97</v>
      </c>
      <c r="F43" s="7"/>
      <c r="G43" s="7"/>
      <c r="H43" s="7"/>
      <c r="I43" s="7">
        <f t="shared" ref="I43" si="12">E43-F43+G43-H43</f>
        <v>4817.97</v>
      </c>
      <c r="J43" s="48" t="s">
        <v>24</v>
      </c>
      <c r="K43" s="100"/>
      <c r="L43" s="99">
        <f>+E43/15*4.16666666666667*0.5</f>
        <v>669.16250000000059</v>
      </c>
      <c r="M43" s="48">
        <f t="shared" si="1"/>
        <v>9635.94</v>
      </c>
      <c r="R43" s="52"/>
    </row>
    <row r="44" spans="1:18" s="48" customFormat="1" ht="24.95" customHeight="1" x14ac:dyDescent="0.2">
      <c r="A44" s="52"/>
      <c r="B44" s="2" t="s">
        <v>140</v>
      </c>
      <c r="C44" s="5"/>
      <c r="D44" s="26" t="s">
        <v>130</v>
      </c>
      <c r="E44" s="4">
        <v>4587.24</v>
      </c>
      <c r="F44" s="7"/>
      <c r="G44" s="7"/>
      <c r="H44" s="7"/>
      <c r="I44" s="7">
        <f t="shared" ref="I44" si="13">E44-F44+G44-H44</f>
        <v>4587.24</v>
      </c>
      <c r="J44" s="48" t="s">
        <v>24</v>
      </c>
      <c r="K44" s="100"/>
      <c r="L44" s="99"/>
      <c r="M44" s="48">
        <f t="shared" si="1"/>
        <v>9174.48</v>
      </c>
      <c r="R44" s="52"/>
    </row>
    <row r="45" spans="1:18" s="48" customFormat="1" ht="24.95" customHeight="1" x14ac:dyDescent="0.2">
      <c r="A45" s="52"/>
      <c r="B45" s="2" t="s">
        <v>107</v>
      </c>
      <c r="C45" s="5"/>
      <c r="D45" s="3" t="s">
        <v>12</v>
      </c>
      <c r="E45" s="7">
        <v>4776.0200000000004</v>
      </c>
      <c r="F45" s="7"/>
      <c r="G45" s="7"/>
      <c r="H45" s="7"/>
      <c r="I45" s="7">
        <f t="shared" si="10"/>
        <v>4776.0200000000004</v>
      </c>
      <c r="J45" s="48" t="s">
        <v>24</v>
      </c>
      <c r="L45" s="99"/>
      <c r="M45" s="48">
        <f t="shared" si="1"/>
        <v>9552.0400000000009</v>
      </c>
      <c r="R45" s="52"/>
    </row>
    <row r="46" spans="1:18" s="48" customFormat="1" ht="24.95" customHeight="1" x14ac:dyDescent="0.2">
      <c r="A46" s="52"/>
      <c r="B46" s="2" t="s">
        <v>76</v>
      </c>
      <c r="C46" s="5"/>
      <c r="D46" s="26" t="s">
        <v>45</v>
      </c>
      <c r="E46" s="7">
        <v>6991</v>
      </c>
      <c r="F46" s="7"/>
      <c r="G46" s="7"/>
      <c r="H46" s="7"/>
      <c r="I46" s="7">
        <f t="shared" si="10"/>
        <v>6991</v>
      </c>
      <c r="J46" s="48" t="s">
        <v>24</v>
      </c>
      <c r="K46" s="100">
        <v>32540</v>
      </c>
      <c r="L46" s="99"/>
      <c r="M46" s="48">
        <f t="shared" si="1"/>
        <v>13982</v>
      </c>
      <c r="N46" s="48" cm="1">
        <f t="array" ref="N46">SUM(M5:M46/41)</f>
        <v>7615.6982341463427</v>
      </c>
      <c r="R46" s="52"/>
    </row>
    <row r="47" spans="1:18" s="8" customFormat="1" ht="24.75" customHeight="1" x14ac:dyDescent="0.2">
      <c r="D47" s="8" t="s">
        <v>6</v>
      </c>
      <c r="E47" s="62">
        <f>SUM(E5:E46)</f>
        <v>179129.919475</v>
      </c>
      <c r="F47" s="62">
        <f>SUM(F5:F46)</f>
        <v>0</v>
      </c>
      <c r="G47" s="62">
        <f>SUM(G5:G46)</f>
        <v>0</v>
      </c>
      <c r="H47" s="62">
        <f>SUM(H5:H46)</f>
        <v>0</v>
      </c>
      <c r="I47" s="62">
        <f>SUM(I5:I46)</f>
        <v>179129.919475</v>
      </c>
    </row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  <row r="73" ht="24.75" customHeight="1" x14ac:dyDescent="0.2"/>
  </sheetData>
  <autoFilter ref="K4:M51"/>
  <sortState ref="A6:K35">
    <sortCondition ref="B6:B35"/>
  </sortState>
  <pageMargins left="0" right="0" top="0" bottom="0" header="0" footer="0"/>
  <pageSetup scale="97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41"/>
  <sheetViews>
    <sheetView topLeftCell="A19" workbookViewId="0">
      <selection activeCell="I41" sqref="I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  <col min="9" max="9" width="12.85546875" bestFit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7" t="str">
        <f>+PRESIDENCIA!E1</f>
        <v>MUNICIPIO IXTLAHUACAN DEL RIO, JALISCO.</v>
      </c>
      <c r="B2" s="157"/>
      <c r="C2" s="157"/>
      <c r="D2" s="157"/>
      <c r="E2" s="157"/>
      <c r="F2" s="157"/>
      <c r="G2" s="157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7" t="str">
        <f>+PRESIDENCIA!E3</f>
        <v>SEGUNDA QUINCENA DE SEPTIEMBRE DE 2025</v>
      </c>
      <c r="B4" s="157"/>
      <c r="C4" s="157"/>
      <c r="D4" s="157"/>
      <c r="E4" s="157"/>
      <c r="F4" s="157"/>
      <c r="G4" s="157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0</v>
      </c>
      <c r="G13" s="31">
        <f t="shared" si="0"/>
        <v>43511.748193000007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PUBLICAS'!G40</f>
        <v>184817.07</v>
      </c>
      <c r="C15" s="31">
        <f>+'OBRAS PUBLICAS'!H40</f>
        <v>15960.909999999998</v>
      </c>
      <c r="D15" s="31">
        <f>+'OBRAS PUBLICAS'!I40</f>
        <v>0</v>
      </c>
      <c r="E15" s="31">
        <f>+'OBRAS PUBLICAS'!J40</f>
        <v>0</v>
      </c>
      <c r="F15" s="31">
        <f>+'OBRAS PUBLICAS'!K40</f>
        <v>0</v>
      </c>
      <c r="G15" s="31">
        <f t="shared" si="0"/>
        <v>168856.16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RURAL'!H18</f>
        <v>50599.73000000001</v>
      </c>
      <c r="C20" s="31">
        <f>+'DESARROLLO RURAL'!I18</f>
        <v>2437.2250000000004</v>
      </c>
      <c r="D20" s="31">
        <f>+'DESARROLLO RURAL'!J18</f>
        <v>0</v>
      </c>
      <c r="E20" s="31"/>
      <c r="F20" s="31"/>
      <c r="G20" s="31">
        <f t="shared" si="0"/>
        <v>48162.505000000012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'!H13</f>
        <v>36353.845000000001</v>
      </c>
      <c r="C26" s="31">
        <f>+'COMUNICACION Y VINCULACION CON '!I13</f>
        <v>1765.0149999999999</v>
      </c>
      <c r="D26" s="31">
        <f>+'COMUNICACION Y VINCULACION CON '!J13</f>
        <v>0</v>
      </c>
      <c r="E26" s="31">
        <f>+'COMUNICACION Y VINCULACION CON '!K13</f>
        <v>0</v>
      </c>
      <c r="F26" s="31">
        <f>+'COMUNICACION Y VINCULACION CON '!L13</f>
        <v>0</v>
      </c>
      <c r="G26" s="31">
        <f t="shared" si="0"/>
        <v>34588.83</v>
      </c>
    </row>
    <row r="27" spans="1:7" x14ac:dyDescent="0.2">
      <c r="A27" s="30" t="str">
        <f>+'AGUA POTABLE'!E2</f>
        <v>NOMINA DE SUELDOS AGUA POTABLE</v>
      </c>
      <c r="B27" s="31">
        <f>+'AGUA POTABLE'!H22</f>
        <v>82334</v>
      </c>
      <c r="C27" s="31">
        <f>+'AGUA POTABLE'!I22</f>
        <v>4901.4119999999994</v>
      </c>
      <c r="D27" s="31">
        <f>+'AGUA POTABLE'!J22</f>
        <v>0.66</v>
      </c>
      <c r="E27" s="31">
        <f>+'AGUA POTABLE'!K22</f>
        <v>0</v>
      </c>
      <c r="F27" s="31">
        <f>+'AGUA POTABLE'!L22</f>
        <v>0</v>
      </c>
      <c r="G27" s="31">
        <f t="shared" si="0"/>
        <v>77433.248000000007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29816.016666666666</v>
      </c>
      <c r="C28" s="31">
        <f>+'PARQUES Y JARDINES'!I13</f>
        <v>1106.8866666666665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28874.600000000002</v>
      </c>
    </row>
    <row r="29" spans="1:7" x14ac:dyDescent="0.2">
      <c r="A29" s="30" t="str">
        <f>+'ALUMBRADO PUBLICO'!E2</f>
        <v>NOMINA DE SUELDOS ALUMBRADO PUBLICO</v>
      </c>
      <c r="B29" s="31">
        <f>+'ALUMBRADO PUBLICO'!H13</f>
        <v>35983.150849999998</v>
      </c>
      <c r="C29" s="31">
        <f>+'ALUMBRADO PUBLICO'!I13</f>
        <v>1954.885</v>
      </c>
      <c r="D29" s="31">
        <f>+'ALUMBRADO PUBLICO'!J13</f>
        <v>0</v>
      </c>
      <c r="E29" s="31">
        <f>+'ALUMBRADO PUBLICO'!K13</f>
        <v>492.17</v>
      </c>
      <c r="F29" s="31">
        <f>+'ALUMBRADO PUBLICO'!L13</f>
        <v>816</v>
      </c>
      <c r="G29" s="31">
        <f t="shared" si="0"/>
        <v>32720.095849999998</v>
      </c>
    </row>
    <row r="30" spans="1:7" x14ac:dyDescent="0.2">
      <c r="A30" s="30" t="str">
        <f>+PANTEONES!E2</f>
        <v>NOMINA DE SUELDOS PANTEONES</v>
      </c>
      <c r="B30" s="31">
        <f>+PANTEONES!H14</f>
        <v>26048.94</v>
      </c>
      <c r="C30" s="31">
        <f>+PANTEONES!I14</f>
        <v>653.22499999999991</v>
      </c>
      <c r="D30" s="31">
        <f>+PANTEONES!J14</f>
        <v>526.15000000000009</v>
      </c>
      <c r="E30" s="31">
        <f>+PANTEONES!K14</f>
        <v>0</v>
      </c>
      <c r="F30" s="31">
        <f>+PANTEONES!L14</f>
        <v>0</v>
      </c>
      <c r="G30" s="31">
        <f t="shared" si="0"/>
        <v>25921.865000000002</v>
      </c>
    </row>
    <row r="31" spans="1:7" x14ac:dyDescent="0.2">
      <c r="A31" s="71" t="str">
        <f>+'ASEO PUBLICO'!E2</f>
        <v>NOMINA DE SUELDOS ASEO PUBLICO</v>
      </c>
      <c r="B31" s="31">
        <f>+'ASEO PUBLICO'!H42</f>
        <v>115013.41500000004</v>
      </c>
      <c r="C31" s="31">
        <f>+'ASEO PUBLICO'!I42</f>
        <v>1934.7299999999996</v>
      </c>
      <c r="D31" s="31">
        <f>+'ASEO PUBLICO'!J42</f>
        <v>2041.9350000000002</v>
      </c>
      <c r="E31" s="31">
        <f>+'ASEO PUBLICO'!K42</f>
        <v>0</v>
      </c>
      <c r="F31" s="31">
        <f>+'ASEO PUBLICO'!L42</f>
        <v>0</v>
      </c>
      <c r="G31" s="31">
        <f t="shared" si="0"/>
        <v>115120.62000000004</v>
      </c>
    </row>
    <row r="32" spans="1:7" x14ac:dyDescent="0.2">
      <c r="A32" s="32" t="s">
        <v>36</v>
      </c>
      <c r="B32" s="33">
        <f>SUM(B9:B31)</f>
        <v>1292759.3801916668</v>
      </c>
      <c r="C32" s="33">
        <f>SUM(C9:C31)</f>
        <v>97972.948666666663</v>
      </c>
      <c r="D32" s="33">
        <f>SUM(D9:D31)</f>
        <v>3174.1950000000006</v>
      </c>
      <c r="E32" s="33">
        <f t="shared" ref="E32:F32" si="1">SUM(E9:E31)</f>
        <v>2033.3088395</v>
      </c>
      <c r="F32" s="33">
        <f t="shared" si="1"/>
        <v>1882</v>
      </c>
      <c r="G32" s="33">
        <f>SUM(G9:G31)</f>
        <v>1194045.3176855003</v>
      </c>
    </row>
    <row r="33" spans="1:9" x14ac:dyDescent="0.2">
      <c r="A33" s="34"/>
      <c r="B33" s="31"/>
      <c r="C33" s="31"/>
      <c r="D33" s="31"/>
      <c r="E33" s="31"/>
      <c r="F33" s="31"/>
      <c r="G33" s="31"/>
    </row>
    <row r="34" spans="1:9" x14ac:dyDescent="0.2">
      <c r="A34" s="30" t="s">
        <v>64</v>
      </c>
      <c r="B34" s="31">
        <f>+SEG.CIUDADANA.!H75</f>
        <v>352226.14499999961</v>
      </c>
      <c r="C34" s="31">
        <f>+SEG.CIUDADANA.!I75</f>
        <v>21744.389999999992</v>
      </c>
      <c r="D34" s="31">
        <f>+SEG.CIUDADANA.!J75</f>
        <v>335.40999999999997</v>
      </c>
      <c r="E34" s="31">
        <f>+SEG.CIUDADANA.!K75</f>
        <v>0</v>
      </c>
      <c r="F34" s="31">
        <f>+SEG.CIUDADANA.!L75</f>
        <v>0</v>
      </c>
      <c r="G34" s="31">
        <f t="shared" ref="G34" si="2">+B34-C34+D34</f>
        <v>330817.16499999957</v>
      </c>
    </row>
    <row r="35" spans="1:9" x14ac:dyDescent="0.2">
      <c r="A35" s="32" t="s">
        <v>33</v>
      </c>
      <c r="B35" s="33">
        <f t="shared" ref="B35:G35" si="3">SUM(B34:B34)</f>
        <v>352226.14499999961</v>
      </c>
      <c r="C35" s="33">
        <f t="shared" si="3"/>
        <v>21744.389999999992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330817.16499999957</v>
      </c>
    </row>
    <row r="36" spans="1:9" x14ac:dyDescent="0.2">
      <c r="A36" s="32"/>
      <c r="B36" s="33"/>
      <c r="C36" s="33"/>
      <c r="D36" s="33"/>
      <c r="E36" s="33"/>
      <c r="F36" s="33"/>
      <c r="G36" s="33"/>
    </row>
    <row r="37" spans="1:9" x14ac:dyDescent="0.2">
      <c r="A37" s="30" t="s">
        <v>37</v>
      </c>
      <c r="B37" s="31">
        <f>+jubilados!E47</f>
        <v>179129.919475</v>
      </c>
      <c r="C37" s="31">
        <f>+jubilados!F47</f>
        <v>0</v>
      </c>
      <c r="D37" s="31">
        <f>+jubilados!G47</f>
        <v>0</v>
      </c>
      <c r="E37" s="31"/>
      <c r="F37" s="31"/>
      <c r="G37" s="31">
        <f t="shared" ref="G37" si="4">+B37-C37+D37</f>
        <v>179129.919475</v>
      </c>
    </row>
    <row r="38" spans="1:9" x14ac:dyDescent="0.2">
      <c r="A38" s="32" t="s">
        <v>32</v>
      </c>
      <c r="B38" s="33">
        <f>+B32+B37</f>
        <v>1471889.2996666669</v>
      </c>
      <c r="C38" s="33">
        <f t="shared" ref="C38:G38" si="5">+C32+C37</f>
        <v>97972.948666666663</v>
      </c>
      <c r="D38" s="33">
        <f t="shared" si="5"/>
        <v>3174.1950000000006</v>
      </c>
      <c r="E38" s="33">
        <f t="shared" si="5"/>
        <v>2033.3088395</v>
      </c>
      <c r="F38" s="33">
        <f t="shared" si="5"/>
        <v>1882</v>
      </c>
      <c r="G38" s="33">
        <f t="shared" si="5"/>
        <v>1373175.2371605001</v>
      </c>
    </row>
    <row r="39" spans="1:9" x14ac:dyDescent="0.2">
      <c r="A39" s="32"/>
      <c r="B39" s="33"/>
      <c r="C39" s="33"/>
      <c r="D39" s="33"/>
      <c r="E39" s="33"/>
      <c r="F39" s="33"/>
      <c r="G39" s="33"/>
    </row>
    <row r="40" spans="1:9" x14ac:dyDescent="0.2">
      <c r="A40" s="34"/>
      <c r="B40" s="31"/>
      <c r="C40" s="31"/>
      <c r="D40" s="31"/>
      <c r="E40" s="31"/>
      <c r="F40" s="31"/>
      <c r="G40" s="31"/>
    </row>
    <row r="41" spans="1:9" x14ac:dyDescent="0.2">
      <c r="A41" s="32" t="s">
        <v>35</v>
      </c>
      <c r="B41" s="33">
        <f t="shared" ref="B41:G41" si="6">+B38+B35</f>
        <v>1824115.4446666664</v>
      </c>
      <c r="C41" s="33">
        <f>+C38+C35</f>
        <v>119717.33866666665</v>
      </c>
      <c r="D41" s="33">
        <f t="shared" si="6"/>
        <v>3509.6050000000005</v>
      </c>
      <c r="E41" s="141">
        <f t="shared" si="6"/>
        <v>2033.3088395</v>
      </c>
      <c r="F41" s="141">
        <f t="shared" si="6"/>
        <v>1882</v>
      </c>
      <c r="G41" s="33">
        <f t="shared" si="6"/>
        <v>1703992.4021604997</v>
      </c>
      <c r="I41" s="1"/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30 DE SEPTIEMBRE DE 2025</v>
      </c>
    </row>
    <row r="3" spans="2:23" x14ac:dyDescent="0.2">
      <c r="E3" s="16" t="str">
        <f>PRESIDENCIA!E3</f>
        <v>SEGUNDA QUINCENA DE SEPTIEMBRE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430</v>
      </c>
      <c r="L5" s="95" t="s">
        <v>431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463</v>
      </c>
      <c r="C6" s="5"/>
      <c r="D6" s="104" t="s">
        <v>143</v>
      </c>
      <c r="E6" s="106">
        <v>47930.559999999998</v>
      </c>
      <c r="F6" s="106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0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5" t="s">
        <v>167</v>
      </c>
      <c r="E7" s="106">
        <v>8620.85</v>
      </c>
      <c r="F7" s="106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0">
        <v>45566</v>
      </c>
      <c r="P7" s="131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5" t="s">
        <v>167</v>
      </c>
      <c r="E8" s="106">
        <v>8620.85</v>
      </c>
      <c r="F8" s="106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0">
        <v>45566</v>
      </c>
      <c r="P8" s="131"/>
      <c r="Q8" s="13">
        <f>+E8/30*50</f>
        <v>14368.083333333334</v>
      </c>
      <c r="R8" s="13">
        <f>+E8/30*10*0.25</f>
        <v>718.4041666666667</v>
      </c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5" t="s">
        <v>167</v>
      </c>
      <c r="E9" s="106">
        <v>8620.85</v>
      </c>
      <c r="F9" s="106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0">
        <v>45566</v>
      </c>
      <c r="P9" s="131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493</v>
      </c>
      <c r="C10" s="5"/>
      <c r="D10" s="76" t="s">
        <v>182</v>
      </c>
      <c r="E10" s="106">
        <v>10865.02</v>
      </c>
      <c r="F10" s="106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0">
        <v>45689</v>
      </c>
      <c r="P10" s="131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5" t="s">
        <v>168</v>
      </c>
      <c r="E11" s="106">
        <v>8620.85</v>
      </c>
      <c r="F11" s="106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0">
        <v>43374</v>
      </c>
      <c r="P11" s="131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4" t="s">
        <v>166</v>
      </c>
      <c r="E12" s="106">
        <v>28397.77</v>
      </c>
      <c r="F12" s="106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0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3" t="s">
        <v>118</v>
      </c>
      <c r="E13" s="93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0">
        <v>43374</v>
      </c>
      <c r="P13" s="70"/>
      <c r="S13" s="24"/>
    </row>
    <row r="14" spans="2:23" s="48" customFormat="1" ht="29.25" customHeight="1" x14ac:dyDescent="0.25">
      <c r="B14" s="2" t="s">
        <v>539</v>
      </c>
      <c r="C14" s="5"/>
      <c r="D14" s="105" t="s">
        <v>171</v>
      </c>
      <c r="E14" s="106">
        <v>8620.85</v>
      </c>
      <c r="F14" s="106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ref="J14" si="14">G14/2</f>
        <v>0</v>
      </c>
      <c r="K14" s="57"/>
      <c r="L14" s="57"/>
      <c r="M14" s="7">
        <f t="shared" ref="M14" si="15">H14-I14+J14-K14-L14</f>
        <v>4237.5</v>
      </c>
      <c r="N14" s="11"/>
      <c r="O14" s="70">
        <v>45853</v>
      </c>
      <c r="P14" s="70"/>
      <c r="S14" s="24"/>
    </row>
    <row r="15" spans="2:23" ht="26.1" customHeight="1" x14ac:dyDescent="0.25">
      <c r="B15" t="s">
        <v>172</v>
      </c>
      <c r="D15" s="105" t="s">
        <v>171</v>
      </c>
      <c r="E15" s="106">
        <v>8620.85</v>
      </c>
      <c r="F15" s="106">
        <v>145.85</v>
      </c>
      <c r="G15" s="36"/>
      <c r="H15" s="7">
        <f t="shared" ref="H15" si="16">+E15/2</f>
        <v>4310.4250000000002</v>
      </c>
      <c r="I15" s="7">
        <f t="shared" ref="I15" si="17">+F15/2</f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0">
        <v>45566</v>
      </c>
      <c r="P15" s="131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383</v>
      </c>
      <c r="D16" s="105" t="s">
        <v>481</v>
      </c>
      <c r="E16" s="93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0">
        <v>45566</v>
      </c>
      <c r="P16" s="131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5" t="s">
        <v>167</v>
      </c>
      <c r="E17" s="106">
        <v>8620.85</v>
      </c>
      <c r="F17" s="106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0">
        <v>45566</v>
      </c>
      <c r="P17" s="131"/>
      <c r="Q17" s="13">
        <f>+E17/30*50</f>
        <v>14368.083333333334</v>
      </c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3" t="s">
        <v>41</v>
      </c>
      <c r="E18" s="93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0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6" t="s">
        <v>59</v>
      </c>
      <c r="E19" s="93">
        <v>8895.58</v>
      </c>
      <c r="F19" s="36">
        <v>175.74</v>
      </c>
      <c r="G19" s="93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6">
        <v>43739</v>
      </c>
      <c r="P19" s="131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5" t="s">
        <v>169</v>
      </c>
      <c r="E20" s="106">
        <v>8620.85</v>
      </c>
      <c r="F20" s="106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0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5" t="s">
        <v>174</v>
      </c>
      <c r="E21" s="93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0">
        <v>45566</v>
      </c>
      <c r="P21" s="131"/>
      <c r="Q21" s="80"/>
      <c r="R21" s="57"/>
      <c r="S21" s="57"/>
    </row>
    <row r="22" spans="2:23" s="48" customFormat="1" ht="24.95" customHeight="1" x14ac:dyDescent="0.2">
      <c r="B22" t="s">
        <v>484</v>
      </c>
      <c r="C22"/>
      <c r="D22" s="105" t="s">
        <v>485</v>
      </c>
      <c r="E22" s="93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0">
        <v>45658</v>
      </c>
      <c r="P22" s="131"/>
      <c r="Q22" s="80"/>
      <c r="R22" s="57"/>
      <c r="S22" s="57"/>
    </row>
    <row r="23" spans="2:23" ht="26.1" customHeight="1" x14ac:dyDescent="0.25">
      <c r="B23" s="2" t="s">
        <v>146</v>
      </c>
      <c r="C23" s="5"/>
      <c r="D23" s="105" t="s">
        <v>167</v>
      </c>
      <c r="E23" s="106">
        <v>8620.85</v>
      </c>
      <c r="F23" s="106">
        <v>145.85</v>
      </c>
      <c r="G23" s="36"/>
      <c r="H23" s="7">
        <f t="shared" ref="H23" si="18">+E23/2</f>
        <v>4310.4250000000002</v>
      </c>
      <c r="I23" s="7">
        <f t="shared" ref="I23" si="19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0">
        <v>45566</v>
      </c>
      <c r="P23" s="131"/>
      <c r="Q23" s="13"/>
      <c r="R23" s="13"/>
      <c r="S23" s="50"/>
    </row>
    <row r="24" spans="2:23" ht="26.1" customHeight="1" x14ac:dyDescent="0.25">
      <c r="B24" t="s">
        <v>150</v>
      </c>
      <c r="C24" s="5"/>
      <c r="D24" s="105" t="s">
        <v>170</v>
      </c>
      <c r="E24" s="106">
        <v>8620.85</v>
      </c>
      <c r="F24" s="106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0">
        <v>45566</v>
      </c>
      <c r="P24" s="131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5" t="s">
        <v>167</v>
      </c>
      <c r="E25" s="106">
        <v>8638.69</v>
      </c>
      <c r="F25" s="106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0">
        <v>45078</v>
      </c>
      <c r="P25" s="131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20">SUM(I6:I25)</f>
        <v>12769.534999999998</v>
      </c>
      <c r="J26" s="24">
        <f t="shared" si="20"/>
        <v>0</v>
      </c>
      <c r="K26" s="24">
        <f t="shared" si="20"/>
        <v>0</v>
      </c>
      <c r="L26" s="24">
        <f t="shared" si="20"/>
        <v>0</v>
      </c>
      <c r="M26" s="24">
        <f t="shared" si="20"/>
        <v>124073.74499999998</v>
      </c>
      <c r="N26" s="48"/>
      <c r="O26" s="70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0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18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/>
      <c r="L5" s="95"/>
      <c r="M5" s="18" t="s">
        <v>4</v>
      </c>
      <c r="N5" s="17" t="s">
        <v>5</v>
      </c>
      <c r="O5" s="81"/>
      <c r="Q5" s="35"/>
    </row>
    <row r="7" spans="2:18" ht="24.95" customHeight="1" x14ac:dyDescent="0.25">
      <c r="B7" t="s">
        <v>175</v>
      </c>
      <c r="D7" s="105" t="s">
        <v>31</v>
      </c>
      <c r="E7" s="106">
        <v>30941</v>
      </c>
      <c r="F7" s="106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0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178</v>
      </c>
      <c r="D8" s="105" t="s">
        <v>59</v>
      </c>
      <c r="E8" s="106">
        <v>8620.85</v>
      </c>
      <c r="F8" s="106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0">
        <v>45566</v>
      </c>
      <c r="P8" s="132"/>
      <c r="Q8" s="72"/>
      <c r="R8" s="22"/>
    </row>
    <row r="9" spans="2:18" ht="24.95" customHeight="1" x14ac:dyDescent="0.25">
      <c r="B9" t="s">
        <v>176</v>
      </c>
      <c r="D9" s="105" t="s">
        <v>177</v>
      </c>
      <c r="E9" s="106">
        <v>10865.02</v>
      </c>
      <c r="F9" s="106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0">
        <v>45566</v>
      </c>
      <c r="P9" s="22"/>
      <c r="Q9" s="72"/>
      <c r="R9" s="22"/>
    </row>
    <row r="10" spans="2:18" ht="24.95" customHeight="1" x14ac:dyDescent="0.25">
      <c r="B10" s="48" t="s">
        <v>393</v>
      </c>
      <c r="C10" s="67"/>
      <c r="D10" s="58" t="s">
        <v>184</v>
      </c>
      <c r="E10" s="106">
        <v>10865.02</v>
      </c>
      <c r="F10" s="106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0">
        <v>45566</v>
      </c>
      <c r="P10" s="22"/>
      <c r="Q10" s="72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357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1:25" x14ac:dyDescent="0.2">
      <c r="E3" s="39" t="str">
        <f>PRESIDENCIA!E3</f>
        <v>SEGUNDA QUINCENA DE SEPTIEMBRE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1:25" ht="24.95" customHeight="1" x14ac:dyDescent="0.2">
      <c r="B6" t="s">
        <v>179</v>
      </c>
      <c r="D6" s="105" t="s">
        <v>180</v>
      </c>
      <c r="E6" s="93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0">
        <v>45566</v>
      </c>
      <c r="P6" s="22"/>
      <c r="Q6" s="72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2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/>
      <c r="M7" s="57">
        <f t="shared" si="3"/>
        <v>5924.7481929999994</v>
      </c>
      <c r="N7" s="66"/>
      <c r="O7" s="70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494</v>
      </c>
      <c r="C8" s="5"/>
      <c r="D8" s="51" t="s">
        <v>495</v>
      </c>
      <c r="E8" s="106">
        <v>8620.85</v>
      </c>
      <c r="F8" s="106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6"/>
      <c r="O8" s="70">
        <v>45703</v>
      </c>
      <c r="P8" s="142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2">
        <v>44204</v>
      </c>
      <c r="B9" s="10" t="s">
        <v>78</v>
      </c>
      <c r="C9" s="2"/>
      <c r="D9" s="51" t="s">
        <v>46</v>
      </c>
      <c r="E9" s="92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6"/>
      <c r="O9" s="70">
        <v>40344</v>
      </c>
      <c r="P9" s="22"/>
      <c r="Q9" s="70"/>
      <c r="R9" s="22"/>
      <c r="T9" s="24"/>
    </row>
    <row r="10" spans="1:25" s="48" customFormat="1" ht="29.25" customHeight="1" x14ac:dyDescent="0.25">
      <c r="B10" t="s">
        <v>181</v>
      </c>
      <c r="C10"/>
      <c r="D10" s="105" t="s">
        <v>182</v>
      </c>
      <c r="E10" s="106">
        <v>10865.02</v>
      </c>
      <c r="F10" s="106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6"/>
      <c r="O10" s="70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2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0">
        <v>39083</v>
      </c>
      <c r="P11"/>
    </row>
    <row r="12" spans="1:25" s="48" customFormat="1" ht="29.25" customHeight="1" x14ac:dyDescent="0.2">
      <c r="B12" s="2" t="s">
        <v>441</v>
      </c>
      <c r="C12" s="5"/>
      <c r="D12" s="51" t="s">
        <v>184</v>
      </c>
      <c r="E12" s="93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0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0</v>
      </c>
      <c r="M13" s="24">
        <f t="shared" si="15"/>
        <v>43511.748192999999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30 DE SEPTIEMBRE DE 2025</v>
      </c>
      <c r="O2" s="16"/>
    </row>
    <row r="3" spans="2:18" x14ac:dyDescent="0.2">
      <c r="E3" s="16" t="str">
        <f>PRESIDENCIA!E3</f>
        <v>SEGUNDA QUINCENA DE SEPTIEMBRE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4" t="s">
        <v>430</v>
      </c>
      <c r="L5" s="95" t="s">
        <v>431</v>
      </c>
      <c r="M5" s="18" t="s">
        <v>4</v>
      </c>
      <c r="N5" s="17" t="s">
        <v>5</v>
      </c>
      <c r="O5" s="81"/>
      <c r="Q5" s="35"/>
    </row>
    <row r="6" spans="2:18" ht="24.95" customHeight="1" x14ac:dyDescent="0.2">
      <c r="B6" t="s">
        <v>561</v>
      </c>
      <c r="D6" s="105" t="s">
        <v>183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0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V4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22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22" ht="15" x14ac:dyDescent="0.25">
      <c r="E2" s="15" t="s">
        <v>358</v>
      </c>
      <c r="F2" s="13"/>
      <c r="G2" s="13"/>
      <c r="H2" s="13"/>
      <c r="I2" s="15"/>
      <c r="J2" s="13"/>
      <c r="K2" s="13"/>
      <c r="L2" s="13"/>
      <c r="M2" s="16" t="str">
        <f>PRESIDENCIA!N2</f>
        <v>30 DE SEPTIEMBRE DE 2025</v>
      </c>
      <c r="N2" s="16"/>
    </row>
    <row r="3" spans="2:22" x14ac:dyDescent="0.2">
      <c r="E3" s="16" t="str">
        <f>PRESIDENCIA!E3</f>
        <v>SEGUNDA QUINCENA DE SEPTIEMBRE DE 2025</v>
      </c>
      <c r="F3" s="13"/>
      <c r="G3" s="13"/>
      <c r="H3" s="13"/>
      <c r="I3" s="16"/>
      <c r="J3" s="13"/>
      <c r="K3" s="13"/>
      <c r="L3" s="13"/>
    </row>
    <row r="4" spans="2:22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22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5" t="s">
        <v>430</v>
      </c>
      <c r="K5" s="95" t="s">
        <v>431</v>
      </c>
      <c r="L5" s="18" t="s">
        <v>4</v>
      </c>
      <c r="M5" s="17" t="s">
        <v>5</v>
      </c>
      <c r="N5" s="35"/>
      <c r="P5" s="35"/>
    </row>
    <row r="6" spans="2:22" ht="1.5" customHeight="1" x14ac:dyDescent="0.2">
      <c r="E6" s="36"/>
      <c r="F6" s="36"/>
    </row>
    <row r="7" spans="2:22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22" ht="24.75" customHeight="1" x14ac:dyDescent="0.2">
      <c r="B8" t="s">
        <v>185</v>
      </c>
      <c r="D8" s="105" t="s">
        <v>186</v>
      </c>
      <c r="E8" s="93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0">
        <v>45566</v>
      </c>
      <c r="O8" s="48"/>
      <c r="P8" s="48"/>
      <c r="Q8"/>
      <c r="S8" s="50"/>
    </row>
    <row r="9" spans="2:22" ht="24.75" customHeight="1" x14ac:dyDescent="0.25">
      <c r="B9" t="s">
        <v>83</v>
      </c>
      <c r="D9" s="105" t="s">
        <v>466</v>
      </c>
      <c r="E9" s="145"/>
      <c r="F9" s="145"/>
      <c r="G9" s="7">
        <f t="shared" ref="G9:G39" si="1">+E9/2</f>
        <v>0</v>
      </c>
      <c r="H9" s="7">
        <f t="shared" ref="H9:H39" si="2">+F9/2</f>
        <v>0</v>
      </c>
      <c r="I9" s="7"/>
      <c r="J9" s="7"/>
      <c r="K9" s="7"/>
      <c r="L9" s="7">
        <f t="shared" ref="L9:L38" si="3">+G9-H9+I9-J9-K9</f>
        <v>0</v>
      </c>
      <c r="M9" s="11"/>
      <c r="N9" s="70">
        <v>42286</v>
      </c>
      <c r="O9" s="48"/>
      <c r="P9" s="90" t="s">
        <v>518</v>
      </c>
      <c r="Q9" s="144"/>
      <c r="R9" s="144"/>
      <c r="S9" s="150" t="s">
        <v>540</v>
      </c>
      <c r="T9" s="90"/>
      <c r="U9" s="90"/>
      <c r="V9" s="90"/>
    </row>
    <row r="10" spans="2:22" ht="24.75" customHeight="1" x14ac:dyDescent="0.2">
      <c r="B10" t="s">
        <v>207</v>
      </c>
      <c r="D10" s="105" t="s">
        <v>114</v>
      </c>
      <c r="E10" s="93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0">
        <v>38930</v>
      </c>
      <c r="O10" s="48"/>
      <c r="P10" s="63"/>
      <c r="Q10" s="22"/>
      <c r="S10" s="50"/>
    </row>
    <row r="11" spans="2:22" ht="24.75" customHeight="1" x14ac:dyDescent="0.2">
      <c r="B11" t="s">
        <v>202</v>
      </c>
      <c r="D11" s="105" t="s">
        <v>203</v>
      </c>
      <c r="E11" s="93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0">
        <v>37469</v>
      </c>
      <c r="O11" s="48"/>
      <c r="P11" s="63"/>
      <c r="Q11"/>
      <c r="S11" s="50"/>
    </row>
    <row r="12" spans="2:22" s="144" customFormat="1" ht="24.75" customHeight="1" x14ac:dyDescent="0.2">
      <c r="B12" s="144" t="s">
        <v>206</v>
      </c>
      <c r="D12" s="151" t="s">
        <v>203</v>
      </c>
      <c r="E12" s="89"/>
      <c r="F12" s="90"/>
      <c r="G12" s="152">
        <f t="shared" si="1"/>
        <v>0</v>
      </c>
      <c r="H12" s="152">
        <f t="shared" si="2"/>
        <v>0</v>
      </c>
      <c r="I12" s="152"/>
      <c r="J12" s="152"/>
      <c r="K12" s="152"/>
      <c r="L12" s="152">
        <f t="shared" si="3"/>
        <v>0</v>
      </c>
      <c r="M12" s="153"/>
      <c r="N12" s="154">
        <v>42278</v>
      </c>
      <c r="O12" s="155"/>
      <c r="P12" s="90" t="s">
        <v>507</v>
      </c>
      <c r="S12" s="156"/>
    </row>
    <row r="13" spans="2:22" ht="24.75" customHeight="1" x14ac:dyDescent="0.25">
      <c r="B13" t="s">
        <v>467</v>
      </c>
      <c r="D13" s="105" t="s">
        <v>203</v>
      </c>
      <c r="E13" s="106">
        <v>8620.85</v>
      </c>
      <c r="F13" s="106">
        <v>145.85</v>
      </c>
      <c r="G13" s="7">
        <f t="shared" si="1"/>
        <v>4310.4250000000002</v>
      </c>
      <c r="H13" s="7">
        <f t="shared" si="2"/>
        <v>72.924999999999997</v>
      </c>
      <c r="I13" s="7"/>
      <c r="J13" s="7"/>
      <c r="K13" s="7"/>
      <c r="L13" s="7">
        <f t="shared" si="3"/>
        <v>4237.5</v>
      </c>
      <c r="M13" s="11"/>
      <c r="N13" s="70">
        <v>45663</v>
      </c>
      <c r="O13" s="131"/>
      <c r="P13" s="48"/>
      <c r="Q13"/>
      <c r="S13" s="50"/>
    </row>
    <row r="14" spans="2:22" ht="24.75" customHeight="1" x14ac:dyDescent="0.2">
      <c r="B14" t="s">
        <v>478</v>
      </c>
      <c r="D14" s="105" t="s">
        <v>479</v>
      </c>
      <c r="E14" s="93">
        <v>10865.02</v>
      </c>
      <c r="F14" s="36">
        <v>865.02</v>
      </c>
      <c r="G14" s="7">
        <f t="shared" si="1"/>
        <v>5432.51</v>
      </c>
      <c r="H14" s="7">
        <f t="shared" si="2"/>
        <v>432.51</v>
      </c>
      <c r="I14" s="7"/>
      <c r="J14" s="7"/>
      <c r="K14" s="7"/>
      <c r="L14" s="7">
        <f t="shared" si="3"/>
        <v>5000</v>
      </c>
      <c r="M14" s="11"/>
      <c r="N14" s="70">
        <v>45663</v>
      </c>
      <c r="O14" s="48"/>
      <c r="P14" s="48"/>
      <c r="Q14"/>
      <c r="S14" s="50"/>
    </row>
    <row r="15" spans="2:22" ht="24.75" customHeight="1" x14ac:dyDescent="0.25">
      <c r="B15" t="s">
        <v>459</v>
      </c>
      <c r="D15" s="105" t="s">
        <v>203</v>
      </c>
      <c r="E15" s="106">
        <v>8620.85</v>
      </c>
      <c r="F15" s="106">
        <v>145.85</v>
      </c>
      <c r="G15" s="7">
        <f t="shared" si="1"/>
        <v>4310.4250000000002</v>
      </c>
      <c r="H15" s="7">
        <f t="shared" si="2"/>
        <v>72.924999999999997</v>
      </c>
      <c r="I15" s="7"/>
      <c r="J15" s="7"/>
      <c r="K15" s="7"/>
      <c r="L15" s="7">
        <f t="shared" si="3"/>
        <v>4237.5</v>
      </c>
      <c r="M15" s="11"/>
      <c r="N15" s="70">
        <v>45630</v>
      </c>
      <c r="O15" s="131"/>
      <c r="P15" s="48"/>
      <c r="Q15"/>
      <c r="S15" s="50"/>
    </row>
    <row r="16" spans="2:22" ht="24.75" customHeight="1" x14ac:dyDescent="0.2">
      <c r="B16" t="s">
        <v>524</v>
      </c>
      <c r="D16" s="105" t="s">
        <v>215</v>
      </c>
      <c r="E16" s="93">
        <v>10865.02</v>
      </c>
      <c r="F16" s="36">
        <v>865.02</v>
      </c>
      <c r="G16" s="7">
        <f t="shared" si="1"/>
        <v>5432.51</v>
      </c>
      <c r="H16" s="7">
        <f t="shared" si="2"/>
        <v>432.51</v>
      </c>
      <c r="I16" s="7"/>
      <c r="J16" s="7"/>
      <c r="K16" s="7"/>
      <c r="L16" s="7">
        <f t="shared" ref="L16" si="4">+G16-H16+I16-J16-K16</f>
        <v>5000</v>
      </c>
      <c r="M16" s="11"/>
      <c r="N16" s="70">
        <v>45778</v>
      </c>
      <c r="O16" s="131"/>
      <c r="P16" s="48"/>
      <c r="Q16"/>
      <c r="S16" s="50"/>
    </row>
    <row r="17" spans="2:19" ht="24.75" customHeight="1" x14ac:dyDescent="0.2">
      <c r="B17" t="s">
        <v>129</v>
      </c>
      <c r="D17" s="105" t="s">
        <v>182</v>
      </c>
      <c r="E17" s="93">
        <v>13530.24</v>
      </c>
      <c r="F17" s="36">
        <v>1289.4000000000001</v>
      </c>
      <c r="G17" s="7">
        <f t="shared" si="1"/>
        <v>6765.12</v>
      </c>
      <c r="H17" s="7">
        <f t="shared" si="2"/>
        <v>644.70000000000005</v>
      </c>
      <c r="I17" s="7"/>
      <c r="J17" s="7"/>
      <c r="K17" s="7"/>
      <c r="L17" s="7">
        <f t="shared" si="3"/>
        <v>6120.42</v>
      </c>
      <c r="M17" s="11"/>
      <c r="N17" s="70">
        <v>44485</v>
      </c>
      <c r="O17" s="48"/>
      <c r="P17" s="48"/>
      <c r="Q17"/>
      <c r="S17" s="50"/>
    </row>
    <row r="18" spans="2:19" ht="24.75" customHeight="1" x14ac:dyDescent="0.2">
      <c r="B18" t="s">
        <v>213</v>
      </c>
      <c r="D18" s="105" t="s">
        <v>52</v>
      </c>
      <c r="E18" s="93">
        <v>11621.15</v>
      </c>
      <c r="F18" s="36">
        <v>972.53</v>
      </c>
      <c r="G18" s="7">
        <f t="shared" si="1"/>
        <v>5810.5749999999998</v>
      </c>
      <c r="H18" s="7">
        <f t="shared" si="2"/>
        <v>486.26499999999999</v>
      </c>
      <c r="I18" s="7"/>
      <c r="J18" s="7"/>
      <c r="K18" s="7"/>
      <c r="L18" s="7">
        <f t="shared" si="3"/>
        <v>5324.3099999999995</v>
      </c>
      <c r="M18" s="11"/>
      <c r="N18" s="70">
        <v>39664</v>
      </c>
      <c r="O18" s="48"/>
      <c r="P18" s="48"/>
      <c r="Q18"/>
      <c r="S18" s="50"/>
    </row>
    <row r="19" spans="2:19" ht="24.75" customHeight="1" x14ac:dyDescent="0.2">
      <c r="B19" t="s">
        <v>200</v>
      </c>
      <c r="D19" s="105" t="s">
        <v>201</v>
      </c>
      <c r="E19" s="93">
        <v>16953.21</v>
      </c>
      <c r="F19" s="36">
        <v>1953.21</v>
      </c>
      <c r="G19" s="7">
        <f t="shared" si="1"/>
        <v>8476.6049999999996</v>
      </c>
      <c r="H19" s="7">
        <f t="shared" si="2"/>
        <v>976.60500000000002</v>
      </c>
      <c r="I19" s="7"/>
      <c r="J19" s="7"/>
      <c r="K19" s="7"/>
      <c r="L19" s="7">
        <f t="shared" si="3"/>
        <v>7500</v>
      </c>
      <c r="M19" s="11"/>
      <c r="N19" s="70">
        <v>45566</v>
      </c>
      <c r="O19" s="48"/>
      <c r="P19" s="48"/>
      <c r="Q19"/>
      <c r="S19" s="50"/>
    </row>
    <row r="20" spans="2:19" ht="24.75" customHeight="1" x14ac:dyDescent="0.2">
      <c r="B20" t="s">
        <v>462</v>
      </c>
      <c r="D20" s="105" t="s">
        <v>193</v>
      </c>
      <c r="E20" s="93">
        <v>13236.82</v>
      </c>
      <c r="F20" s="36">
        <v>1236.82</v>
      </c>
      <c r="G20" s="7">
        <f t="shared" si="1"/>
        <v>6618.41</v>
      </c>
      <c r="H20" s="7">
        <f t="shared" si="2"/>
        <v>618.41</v>
      </c>
      <c r="I20" s="7"/>
      <c r="J20" s="7"/>
      <c r="K20" s="7"/>
      <c r="L20" s="7">
        <f t="shared" si="3"/>
        <v>6000</v>
      </c>
      <c r="M20" s="11"/>
      <c r="N20" s="70">
        <v>45566</v>
      </c>
      <c r="O20" s="48"/>
      <c r="P20" s="48"/>
      <c r="Q20"/>
      <c r="S20" s="50"/>
    </row>
    <row r="21" spans="2:19" ht="24.75" customHeight="1" x14ac:dyDescent="0.25">
      <c r="B21" t="s">
        <v>508</v>
      </c>
      <c r="D21" s="105" t="s">
        <v>509</v>
      </c>
      <c r="E21" s="106">
        <v>8620.85</v>
      </c>
      <c r="F21" s="106">
        <v>145.85</v>
      </c>
      <c r="G21" s="7">
        <f t="shared" si="1"/>
        <v>4310.4250000000002</v>
      </c>
      <c r="H21" s="7">
        <f t="shared" si="2"/>
        <v>72.924999999999997</v>
      </c>
      <c r="I21" s="7"/>
      <c r="J21" s="7"/>
      <c r="K21" s="7"/>
      <c r="L21" s="7">
        <f t="shared" ref="L21" si="5">+G21-H21+I21-J21-K21</f>
        <v>4237.5</v>
      </c>
      <c r="M21" s="11"/>
      <c r="N21" s="70">
        <v>45749</v>
      </c>
      <c r="O21" s="48"/>
      <c r="P21" s="48"/>
      <c r="Q21"/>
      <c r="S21" s="50"/>
    </row>
    <row r="22" spans="2:19" ht="24.75" customHeight="1" x14ac:dyDescent="0.2">
      <c r="B22" t="s">
        <v>209</v>
      </c>
      <c r="D22" s="105" t="s">
        <v>210</v>
      </c>
      <c r="E22" s="93">
        <v>14455.14</v>
      </c>
      <c r="F22" s="36">
        <v>1455.14</v>
      </c>
      <c r="G22" s="7">
        <f t="shared" si="1"/>
        <v>7227.57</v>
      </c>
      <c r="H22" s="7">
        <f t="shared" si="2"/>
        <v>727.57</v>
      </c>
      <c r="I22" s="7"/>
      <c r="J22" s="7"/>
      <c r="K22" s="7"/>
      <c r="L22" s="7">
        <f t="shared" si="3"/>
        <v>6500</v>
      </c>
      <c r="M22" s="11"/>
      <c r="N22" s="70">
        <v>45566</v>
      </c>
      <c r="O22" s="48"/>
      <c r="P22" s="48"/>
      <c r="Q22"/>
      <c r="S22" s="50"/>
    </row>
    <row r="23" spans="2:19" ht="24.75" customHeight="1" x14ac:dyDescent="0.25">
      <c r="B23" t="s">
        <v>195</v>
      </c>
      <c r="D23" s="105" t="s">
        <v>162</v>
      </c>
      <c r="E23" s="106">
        <v>8620.85</v>
      </c>
      <c r="F23" s="106">
        <v>145.85</v>
      </c>
      <c r="G23" s="7">
        <f t="shared" si="1"/>
        <v>4310.4250000000002</v>
      </c>
      <c r="H23" s="7">
        <f t="shared" si="2"/>
        <v>72.924999999999997</v>
      </c>
      <c r="I23" s="7"/>
      <c r="J23" s="7"/>
      <c r="K23" s="7"/>
      <c r="L23" s="7">
        <f t="shared" si="3"/>
        <v>4237.5</v>
      </c>
      <c r="M23" s="11"/>
      <c r="N23" s="70">
        <v>45566</v>
      </c>
      <c r="O23" s="131"/>
      <c r="P23" s="48"/>
      <c r="Q23"/>
      <c r="S23" s="50"/>
    </row>
    <row r="24" spans="2:19" ht="24.75" customHeight="1" x14ac:dyDescent="0.2">
      <c r="B24" t="s">
        <v>190</v>
      </c>
      <c r="D24" s="105" t="s">
        <v>191</v>
      </c>
      <c r="E24" s="93">
        <v>14455.14</v>
      </c>
      <c r="F24" s="36">
        <v>1455.14</v>
      </c>
      <c r="G24" s="7">
        <f t="shared" si="1"/>
        <v>7227.57</v>
      </c>
      <c r="H24" s="7">
        <f t="shared" si="2"/>
        <v>727.57</v>
      </c>
      <c r="I24" s="7"/>
      <c r="J24" s="7"/>
      <c r="K24" s="7"/>
      <c r="L24" s="7">
        <f t="shared" si="3"/>
        <v>6500</v>
      </c>
      <c r="M24" s="11"/>
      <c r="N24" s="70">
        <v>45566</v>
      </c>
      <c r="O24" s="48"/>
      <c r="P24" s="48"/>
      <c r="Q24"/>
      <c r="S24" s="50"/>
    </row>
    <row r="25" spans="2:19" ht="24.75" customHeight="1" x14ac:dyDescent="0.2">
      <c r="B25" t="s">
        <v>384</v>
      </c>
      <c r="D25" s="105" t="s">
        <v>166</v>
      </c>
      <c r="E25" s="93">
        <v>10865.02</v>
      </c>
      <c r="F25" s="36">
        <v>865.02</v>
      </c>
      <c r="G25" s="7">
        <f t="shared" si="1"/>
        <v>5432.51</v>
      </c>
      <c r="H25" s="7">
        <f t="shared" si="2"/>
        <v>432.51</v>
      </c>
      <c r="I25" s="7"/>
      <c r="J25" s="7"/>
      <c r="K25" s="7"/>
      <c r="L25" s="7">
        <f t="shared" si="3"/>
        <v>5000</v>
      </c>
      <c r="M25" s="11"/>
      <c r="N25" s="70">
        <v>45566</v>
      </c>
      <c r="O25" s="131"/>
      <c r="P25" s="48"/>
      <c r="Q25"/>
      <c r="S25" s="50"/>
    </row>
    <row r="26" spans="2:19" ht="24.75" customHeight="1" x14ac:dyDescent="0.2">
      <c r="B26" t="s">
        <v>502</v>
      </c>
      <c r="D26" s="105" t="s">
        <v>479</v>
      </c>
      <c r="E26" s="93">
        <v>10865.02</v>
      </c>
      <c r="F26" s="36">
        <v>865.02</v>
      </c>
      <c r="G26" s="7">
        <f t="shared" si="1"/>
        <v>5432.51</v>
      </c>
      <c r="H26" s="7">
        <f t="shared" si="2"/>
        <v>432.51</v>
      </c>
      <c r="I26" s="7"/>
      <c r="J26" s="7"/>
      <c r="K26" s="7"/>
      <c r="L26" s="7">
        <f t="shared" ref="L26" si="6">+G26-H26+I26-J26-K26</f>
        <v>5000</v>
      </c>
      <c r="M26" s="11"/>
      <c r="N26" s="70">
        <v>45731</v>
      </c>
      <c r="O26" s="90"/>
      <c r="P26" s="90" t="s">
        <v>525</v>
      </c>
      <c r="Q26" s="90"/>
      <c r="R26" s="90"/>
      <c r="S26" s="50"/>
    </row>
    <row r="27" spans="2:19" ht="24.75" customHeight="1" x14ac:dyDescent="0.25">
      <c r="B27" t="s">
        <v>204</v>
      </c>
      <c r="D27" s="105" t="s">
        <v>205</v>
      </c>
      <c r="E27" s="106">
        <v>10865.02</v>
      </c>
      <c r="F27" s="10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0">
        <v>42278</v>
      </c>
      <c r="O27" s="48"/>
      <c r="P27" s="48"/>
      <c r="Q27"/>
      <c r="S27" s="50"/>
    </row>
    <row r="28" spans="2:19" ht="24.75" customHeight="1" x14ac:dyDescent="0.2">
      <c r="B28" t="s">
        <v>214</v>
      </c>
      <c r="D28" s="105" t="s">
        <v>215</v>
      </c>
      <c r="E28" s="93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si="3"/>
        <v>5000</v>
      </c>
      <c r="M28" s="11"/>
      <c r="N28" s="70">
        <v>45566</v>
      </c>
      <c r="O28" s="48"/>
      <c r="P28" s="48"/>
      <c r="Q28"/>
      <c r="S28" s="50"/>
    </row>
    <row r="29" spans="2:19" ht="24.75" customHeight="1" x14ac:dyDescent="0.2">
      <c r="B29" t="s">
        <v>188</v>
      </c>
      <c r="D29" s="105" t="s">
        <v>189</v>
      </c>
      <c r="E29" s="93">
        <v>16953.21</v>
      </c>
      <c r="F29" s="36">
        <v>1953.21</v>
      </c>
      <c r="G29" s="7">
        <f t="shared" si="1"/>
        <v>8476.6049999999996</v>
      </c>
      <c r="H29" s="7">
        <f t="shared" si="2"/>
        <v>976.60500000000002</v>
      </c>
      <c r="I29" s="7"/>
      <c r="J29" s="7"/>
      <c r="K29" s="7"/>
      <c r="L29" s="7">
        <f t="shared" si="3"/>
        <v>7500</v>
      </c>
      <c r="M29" s="11"/>
      <c r="N29" s="70">
        <v>45566</v>
      </c>
      <c r="O29" s="48"/>
      <c r="P29" s="48"/>
      <c r="Q29"/>
      <c r="S29" s="50"/>
    </row>
    <row r="30" spans="2:19" ht="24.75" customHeight="1" x14ac:dyDescent="0.25">
      <c r="B30" t="s">
        <v>477</v>
      </c>
      <c r="D30" s="105" t="s">
        <v>162</v>
      </c>
      <c r="E30" s="106">
        <v>8620.85</v>
      </c>
      <c r="F30" s="106">
        <v>145.85</v>
      </c>
      <c r="G30" s="7">
        <f t="shared" ref="G30" si="7">+E30/2</f>
        <v>4310.4250000000002</v>
      </c>
      <c r="H30" s="7">
        <f t="shared" ref="H30" si="8">+F30/2</f>
        <v>72.924999999999997</v>
      </c>
      <c r="I30" s="7"/>
      <c r="J30" s="7"/>
      <c r="K30" s="7"/>
      <c r="L30" s="7">
        <f t="shared" si="3"/>
        <v>4237.5</v>
      </c>
      <c r="M30" s="11"/>
      <c r="N30" s="70">
        <v>45665</v>
      </c>
      <c r="O30" s="131"/>
      <c r="P30" s="48"/>
      <c r="Q30"/>
      <c r="S30" s="50"/>
    </row>
    <row r="31" spans="2:19" ht="24.75" customHeight="1" x14ac:dyDescent="0.25">
      <c r="B31" t="s">
        <v>385</v>
      </c>
      <c r="D31" s="105" t="s">
        <v>203</v>
      </c>
      <c r="E31" s="106">
        <v>8620.85</v>
      </c>
      <c r="F31" s="106">
        <v>145.85</v>
      </c>
      <c r="G31" s="7">
        <f t="shared" si="1"/>
        <v>4310.4250000000002</v>
      </c>
      <c r="H31" s="7">
        <f t="shared" si="2"/>
        <v>72.924999999999997</v>
      </c>
      <c r="I31" s="7"/>
      <c r="J31" s="7"/>
      <c r="K31" s="7"/>
      <c r="L31" s="7">
        <f t="shared" si="3"/>
        <v>4237.5</v>
      </c>
      <c r="M31" s="11"/>
      <c r="N31" s="116">
        <v>44743</v>
      </c>
      <c r="O31" s="131"/>
      <c r="P31" s="48"/>
      <c r="Q31"/>
      <c r="S31" s="50"/>
    </row>
    <row r="32" spans="2:19" ht="28.5" customHeight="1" x14ac:dyDescent="0.2">
      <c r="B32" t="s">
        <v>208</v>
      </c>
      <c r="D32" s="105" t="s">
        <v>205</v>
      </c>
      <c r="E32" s="93">
        <v>10865.02</v>
      </c>
      <c r="F32" s="36">
        <v>865.02</v>
      </c>
      <c r="G32" s="7">
        <f t="shared" si="1"/>
        <v>5432.51</v>
      </c>
      <c r="H32" s="7">
        <f t="shared" si="2"/>
        <v>432.51</v>
      </c>
      <c r="I32" s="7"/>
      <c r="J32" s="7"/>
      <c r="K32" s="7"/>
      <c r="L32" s="7">
        <f t="shared" si="3"/>
        <v>5000</v>
      </c>
      <c r="M32" s="11"/>
      <c r="N32" s="70">
        <v>45566</v>
      </c>
      <c r="O32" s="48"/>
      <c r="P32" s="108"/>
      <c r="Q32" s="109"/>
      <c r="R32" s="110"/>
    </row>
    <row r="33" spans="2:19" ht="24.95" customHeight="1" x14ac:dyDescent="0.2">
      <c r="B33" t="s">
        <v>211</v>
      </c>
      <c r="D33" s="105" t="s">
        <v>212</v>
      </c>
      <c r="E33" s="93">
        <v>13053.46</v>
      </c>
      <c r="F33" s="36">
        <v>1203.96</v>
      </c>
      <c r="G33" s="7">
        <f t="shared" si="1"/>
        <v>6526.73</v>
      </c>
      <c r="H33" s="7">
        <f t="shared" si="2"/>
        <v>601.98</v>
      </c>
      <c r="I33" s="7"/>
      <c r="J33" s="7"/>
      <c r="K33" s="7"/>
      <c r="L33" s="7">
        <f t="shared" si="3"/>
        <v>5924.75</v>
      </c>
      <c r="M33" s="11"/>
      <c r="N33" s="70">
        <v>40179</v>
      </c>
      <c r="O33" s="48"/>
      <c r="P33" s="63"/>
      <c r="Q33" s="22"/>
      <c r="R33" s="22"/>
      <c r="S33" s="24"/>
    </row>
    <row r="34" spans="2:19" ht="24.75" customHeight="1" x14ac:dyDescent="0.2">
      <c r="B34" t="s">
        <v>196</v>
      </c>
      <c r="D34" s="105" t="s">
        <v>197</v>
      </c>
      <c r="E34" s="93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0">
        <v>45566</v>
      </c>
      <c r="O34" s="48"/>
      <c r="P34" s="48"/>
      <c r="Q34"/>
      <c r="S34" s="50"/>
    </row>
    <row r="35" spans="2:19" ht="24.75" customHeight="1" x14ac:dyDescent="0.2">
      <c r="B35" t="s">
        <v>198</v>
      </c>
      <c r="D35" s="105" t="s">
        <v>199</v>
      </c>
      <c r="E35" s="93">
        <v>13236.82</v>
      </c>
      <c r="F35" s="36">
        <v>1236.82</v>
      </c>
      <c r="G35" s="7">
        <f t="shared" si="1"/>
        <v>6618.41</v>
      </c>
      <c r="H35" s="7">
        <f t="shared" si="2"/>
        <v>618.41</v>
      </c>
      <c r="I35" s="7"/>
      <c r="J35" s="7"/>
      <c r="K35" s="7"/>
      <c r="L35" s="7">
        <f t="shared" si="3"/>
        <v>6000</v>
      </c>
      <c r="M35" s="11"/>
      <c r="N35" s="70">
        <v>45566</v>
      </c>
      <c r="O35" s="48"/>
      <c r="P35" s="70"/>
      <c r="Q35"/>
      <c r="S35" s="50"/>
    </row>
    <row r="36" spans="2:19" ht="24.75" customHeight="1" x14ac:dyDescent="0.2">
      <c r="B36" t="s">
        <v>133</v>
      </c>
      <c r="D36" s="105" t="s">
        <v>194</v>
      </c>
      <c r="E36" s="93">
        <v>16589.53</v>
      </c>
      <c r="F36" s="36">
        <v>1875.53</v>
      </c>
      <c r="G36" s="7">
        <f t="shared" si="1"/>
        <v>8294.7649999999994</v>
      </c>
      <c r="H36" s="7">
        <f t="shared" si="2"/>
        <v>937.76499999999999</v>
      </c>
      <c r="I36" s="7"/>
      <c r="J36" s="7"/>
      <c r="K36" s="7"/>
      <c r="L36" s="7">
        <f t="shared" si="3"/>
        <v>7356.9999999999991</v>
      </c>
      <c r="M36" s="11"/>
      <c r="N36" s="70">
        <v>44789</v>
      </c>
      <c r="O36" s="48"/>
      <c r="P36" s="70"/>
      <c r="Q36"/>
      <c r="S36" s="50"/>
    </row>
    <row r="37" spans="2:19" ht="24.75" customHeight="1" x14ac:dyDescent="0.2">
      <c r="B37" t="s">
        <v>103</v>
      </c>
      <c r="D37" s="105" t="s">
        <v>114</v>
      </c>
      <c r="E37" s="93">
        <v>11621.15</v>
      </c>
      <c r="F37" s="36">
        <v>972.53</v>
      </c>
      <c r="G37" s="7">
        <f t="shared" si="1"/>
        <v>5810.5749999999998</v>
      </c>
      <c r="H37" s="7">
        <f t="shared" si="2"/>
        <v>486.26499999999999</v>
      </c>
      <c r="I37" s="7"/>
      <c r="J37" s="7"/>
      <c r="K37" s="7"/>
      <c r="L37" s="7">
        <f t="shared" si="3"/>
        <v>5324.3099999999995</v>
      </c>
      <c r="M37" s="11"/>
      <c r="N37" s="70">
        <v>39234</v>
      </c>
      <c r="O37" s="48"/>
      <c r="P37" s="143"/>
      <c r="Q37"/>
      <c r="S37" s="50"/>
    </row>
    <row r="38" spans="2:19" ht="24.75" customHeight="1" x14ac:dyDescent="0.2">
      <c r="B38" t="s">
        <v>506</v>
      </c>
      <c r="D38" s="105" t="s">
        <v>114</v>
      </c>
      <c r="E38" s="93">
        <v>10865.02</v>
      </c>
      <c r="F38" s="36">
        <v>865.02</v>
      </c>
      <c r="G38" s="7">
        <f t="shared" si="1"/>
        <v>5432.51</v>
      </c>
      <c r="H38" s="7">
        <f t="shared" si="2"/>
        <v>432.51</v>
      </c>
      <c r="I38" s="7"/>
      <c r="J38" s="7"/>
      <c r="K38" s="7"/>
      <c r="L38" s="7">
        <f t="shared" si="3"/>
        <v>5000</v>
      </c>
      <c r="M38" s="11"/>
      <c r="N38" s="70">
        <v>45749</v>
      </c>
      <c r="O38" s="48"/>
      <c r="P38" s="143"/>
      <c r="Q38"/>
      <c r="S38" s="50"/>
    </row>
    <row r="39" spans="2:19" ht="24.75" customHeight="1" x14ac:dyDescent="0.2">
      <c r="B39" t="s">
        <v>528</v>
      </c>
      <c r="D39" s="105" t="s">
        <v>479</v>
      </c>
      <c r="E39" s="93">
        <v>10865.02</v>
      </c>
      <c r="F39" s="36">
        <v>865.02</v>
      </c>
      <c r="G39" s="7">
        <f t="shared" si="1"/>
        <v>5432.51</v>
      </c>
      <c r="H39" s="7">
        <f t="shared" si="2"/>
        <v>432.51</v>
      </c>
      <c r="I39" s="7"/>
      <c r="J39" s="7"/>
      <c r="K39" s="7"/>
      <c r="L39" s="7">
        <f t="shared" ref="L39" si="9">+G39-H39+I39-J39-K39</f>
        <v>5000</v>
      </c>
      <c r="M39" s="11"/>
      <c r="N39" s="70">
        <v>45668</v>
      </c>
      <c r="O39" s="48"/>
      <c r="P39" s="48">
        <f>+G39/3</f>
        <v>1810.8366666666668</v>
      </c>
      <c r="Q39" s="48">
        <f>+H39/3</f>
        <v>144.16999999999999</v>
      </c>
      <c r="R39">
        <f>+P39-Q39</f>
        <v>1666.6666666666667</v>
      </c>
      <c r="S39" s="50"/>
    </row>
    <row r="40" spans="2:19" ht="21.95" customHeight="1" x14ac:dyDescent="0.2">
      <c r="D40" s="23" t="s">
        <v>58</v>
      </c>
      <c r="E40" s="38">
        <f>SUM(E7:E37)</f>
        <v>347904.1</v>
      </c>
      <c r="F40" s="38">
        <f>SUM(F7:F37)</f>
        <v>30191.779999999995</v>
      </c>
      <c r="G40" s="24">
        <f t="shared" ref="G40:L40" si="10">SUM(G7:G39)</f>
        <v>184817.07</v>
      </c>
      <c r="H40" s="24">
        <f t="shared" si="10"/>
        <v>15960.909999999998</v>
      </c>
      <c r="I40" s="24">
        <f t="shared" si="10"/>
        <v>0</v>
      </c>
      <c r="J40" s="24">
        <f t="shared" si="10"/>
        <v>0</v>
      </c>
      <c r="K40" s="24">
        <f t="shared" si="10"/>
        <v>0</v>
      </c>
      <c r="L40" s="24">
        <f t="shared" si="10"/>
        <v>168856.15999999997</v>
      </c>
      <c r="M40" s="48"/>
      <c r="N40" s="48"/>
    </row>
    <row r="41" spans="2:19" x14ac:dyDescent="0.2">
      <c r="B41" s="2"/>
      <c r="C41" s="2"/>
      <c r="D41" s="5"/>
      <c r="E41" s="7"/>
      <c r="F41" s="7"/>
      <c r="G41" s="7"/>
      <c r="H41" s="7"/>
      <c r="I41" s="7"/>
      <c r="J41" s="7"/>
      <c r="K41" s="7"/>
      <c r="L41" s="7"/>
      <c r="M41" s="48"/>
      <c r="N41" s="48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8" spans="2:19" ht="24.95" customHeight="1" x14ac:dyDescent="0.2">
      <c r="B48" s="68"/>
      <c r="C48" s="68"/>
      <c r="D48" s="68"/>
      <c r="E48" s="57"/>
      <c r="F48" s="57"/>
      <c r="G48" s="57"/>
      <c r="H48" s="7"/>
      <c r="I48" s="7"/>
      <c r="J48" s="57"/>
      <c r="K48" s="57"/>
      <c r="L48" s="57"/>
      <c r="M48" s="57"/>
      <c r="N48" s="57"/>
      <c r="O48" s="11"/>
      <c r="Q48" s="22"/>
      <c r="R48" s="22"/>
    </row>
  </sheetData>
  <autoFilter ref="A1:P68"/>
  <sortState ref="A10:T37">
    <sortCondition ref="B10:B37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359</v>
      </c>
      <c r="F2" s="13"/>
      <c r="G2" s="13"/>
      <c r="H2" s="13"/>
      <c r="I2" s="15"/>
      <c r="J2" s="13"/>
      <c r="K2" s="13"/>
      <c r="L2" s="13"/>
      <c r="M2" s="16" t="str">
        <f>PRESIDENCIA!N2</f>
        <v>30 DE SEPTIEMBRE DE 2025</v>
      </c>
      <c r="N2" s="16"/>
    </row>
    <row r="3" spans="2:19" x14ac:dyDescent="0.2">
      <c r="E3" s="16" t="str">
        <f>PRESIDENCIA!E3</f>
        <v>SEGUNDA QUINCENA DE SEPTIEMBRE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5" t="s">
        <v>430</v>
      </c>
      <c r="K5" s="95" t="s">
        <v>431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216</v>
      </c>
      <c r="D7" s="105" t="s">
        <v>217</v>
      </c>
      <c r="E7" s="93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0">
        <v>45566</v>
      </c>
      <c r="O7" s="48"/>
      <c r="P7" s="63"/>
      <c r="Q7" s="22"/>
      <c r="S7" s="50"/>
    </row>
    <row r="8" spans="2:19" ht="24.95" customHeight="1" x14ac:dyDescent="0.2">
      <c r="B8" s="48" t="s">
        <v>537</v>
      </c>
      <c r="D8" s="105" t="s">
        <v>313</v>
      </c>
      <c r="E8" s="93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0">
        <v>45831</v>
      </c>
      <c r="O8" s="72"/>
      <c r="P8" s="134"/>
      <c r="Q8" s="80"/>
    </row>
    <row r="9" spans="2:19" ht="24.75" customHeight="1" x14ac:dyDescent="0.2">
      <c r="B9" s="48" t="s">
        <v>221</v>
      </c>
      <c r="D9" s="105" t="s">
        <v>220</v>
      </c>
      <c r="E9" s="93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0">
        <v>45566</v>
      </c>
      <c r="O9" s="131"/>
      <c r="P9" s="48"/>
      <c r="Q9"/>
      <c r="S9" s="50"/>
    </row>
    <row r="10" spans="2:19" ht="24.75" customHeight="1" x14ac:dyDescent="0.2">
      <c r="B10" t="s">
        <v>219</v>
      </c>
      <c r="D10" s="105" t="s">
        <v>57</v>
      </c>
      <c r="E10" s="93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0">
        <v>34865</v>
      </c>
      <c r="O10" s="48"/>
      <c r="P10" s="48">
        <f>+E10/2</f>
        <v>6526.73</v>
      </c>
      <c r="Q10"/>
      <c r="R10">
        <f>+E10/30.42</f>
        <v>429.10782380013143</v>
      </c>
      <c r="S10" s="50"/>
    </row>
    <row r="11" spans="2:19" s="144" customFormat="1" ht="24.75" customHeight="1" x14ac:dyDescent="0.2">
      <c r="B11" s="155" t="s">
        <v>408</v>
      </c>
      <c r="D11" s="151" t="s">
        <v>217</v>
      </c>
      <c r="E11" s="89">
        <v>15681.59</v>
      </c>
      <c r="F11" s="90">
        <v>1681.59</v>
      </c>
      <c r="G11" s="152">
        <f t="shared" si="3"/>
        <v>7840.7950000000001</v>
      </c>
      <c r="H11" s="152">
        <f t="shared" si="4"/>
        <v>840.79499999999996</v>
      </c>
      <c r="I11" s="152"/>
      <c r="J11" s="152"/>
      <c r="K11" s="152"/>
      <c r="L11" s="152">
        <f t="shared" si="1"/>
        <v>7000</v>
      </c>
      <c r="M11" s="153"/>
      <c r="N11" s="154">
        <v>45566</v>
      </c>
      <c r="O11" s="155"/>
      <c r="P11" s="85">
        <f>E11/30*50/12*9</f>
        <v>19601.987499999996</v>
      </c>
      <c r="Q11" s="144">
        <f>+E11/30*10*0.25/6*3</f>
        <v>653.39958333333334</v>
      </c>
      <c r="S11" s="156"/>
    </row>
    <row r="12" spans="2:19" ht="24.75" customHeight="1" x14ac:dyDescent="0.2">
      <c r="B12" s="48" t="s">
        <v>526</v>
      </c>
      <c r="D12" s="105" t="s">
        <v>57</v>
      </c>
      <c r="E12" s="93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0">
        <v>45783</v>
      </c>
      <c r="O12" s="48"/>
      <c r="P12" s="48"/>
      <c r="Q12"/>
      <c r="S12" s="50"/>
    </row>
    <row r="13" spans="2:19" ht="24.75" customHeight="1" x14ac:dyDescent="0.2">
      <c r="B13" s="48" t="s">
        <v>548</v>
      </c>
      <c r="D13" s="105" t="s">
        <v>492</v>
      </c>
      <c r="E13" s="93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0">
        <v>45689</v>
      </c>
      <c r="O13" s="48"/>
      <c r="P13" s="48" t="s">
        <v>531</v>
      </c>
      <c r="Q13"/>
      <c r="S13" s="50"/>
    </row>
    <row r="14" spans="2:19" ht="24.75" customHeight="1" x14ac:dyDescent="0.2">
      <c r="B14" t="s">
        <v>218</v>
      </c>
      <c r="D14" s="105" t="s">
        <v>57</v>
      </c>
      <c r="E14" s="93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0">
        <v>45566</v>
      </c>
      <c r="O14" s="48"/>
      <c r="P14" s="48"/>
      <c r="Q14"/>
      <c r="S14" s="50"/>
    </row>
    <row r="15" spans="2:19" ht="21.95" customHeight="1" x14ac:dyDescent="0.2">
      <c r="D15" s="23" t="s">
        <v>58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8"/>
      <c r="C23" s="68"/>
      <c r="D23" s="68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30 DE SEPTIEMBRE DE 2025</v>
      </c>
      <c r="O2" s="16"/>
    </row>
    <row r="3" spans="2:20" x14ac:dyDescent="0.2">
      <c r="E3" s="16" t="str">
        <f>PRESIDENCIA!E3</f>
        <v>SEGUNDA QUINCENA DE SEPTIEMBRE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5" t="s">
        <v>430</v>
      </c>
      <c r="L5" s="95" t="s">
        <v>431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6.25" x14ac:dyDescent="0.25">
      <c r="B8" s="48" t="s">
        <v>450</v>
      </c>
      <c r="C8" s="48"/>
      <c r="D8" s="76" t="s">
        <v>451</v>
      </c>
      <c r="E8" s="106">
        <v>7498.77</v>
      </c>
      <c r="F8" s="106">
        <v>23.77</v>
      </c>
      <c r="G8" s="106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2">
        <v>45597</v>
      </c>
      <c r="P8" s="131"/>
      <c r="Q8" s="72"/>
      <c r="R8" s="22"/>
    </row>
    <row r="9" spans="2:20" ht="24.75" customHeight="1" x14ac:dyDescent="0.25">
      <c r="B9" t="s">
        <v>226</v>
      </c>
      <c r="D9" s="105" t="s">
        <v>227</v>
      </c>
      <c r="E9" s="106">
        <v>7498.77</v>
      </c>
      <c r="F9" s="106">
        <v>23.77</v>
      </c>
      <c r="G9" s="106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0">
        <v>45153</v>
      </c>
      <c r="P9" s="131"/>
      <c r="Q9" s="48"/>
      <c r="R9"/>
      <c r="T9" s="50"/>
    </row>
    <row r="10" spans="2:20" ht="24.75" customHeight="1" x14ac:dyDescent="0.25">
      <c r="B10" t="s">
        <v>222</v>
      </c>
      <c r="D10" s="105" t="s">
        <v>223</v>
      </c>
      <c r="E10" s="106">
        <v>7498.77</v>
      </c>
      <c r="F10" s="106">
        <v>23.77</v>
      </c>
      <c r="G10" s="106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0">
        <v>45566</v>
      </c>
      <c r="P10" s="131"/>
      <c r="Q10" s="63"/>
      <c r="R10" s="22"/>
      <c r="T10" s="50"/>
    </row>
    <row r="11" spans="2:20" ht="24.75" customHeight="1" x14ac:dyDescent="0.25">
      <c r="B11" t="s">
        <v>496</v>
      </c>
      <c r="D11" s="105" t="s">
        <v>497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0">
        <v>45717</v>
      </c>
      <c r="P11" s="131"/>
      <c r="Q11" s="63"/>
      <c r="R11" s="22"/>
      <c r="T11" s="50"/>
    </row>
    <row r="12" spans="2:20" ht="24.75" customHeight="1" x14ac:dyDescent="0.25">
      <c r="B12" t="s">
        <v>224</v>
      </c>
      <c r="D12" s="105" t="s">
        <v>225</v>
      </c>
      <c r="E12" s="106">
        <v>7498.77</v>
      </c>
      <c r="F12" s="106">
        <v>23.77</v>
      </c>
      <c r="G12" s="106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0">
        <v>45566</v>
      </c>
      <c r="P12" s="131"/>
      <c r="Q12" s="48"/>
      <c r="R12"/>
      <c r="T12" s="50"/>
    </row>
    <row r="13" spans="2:20" ht="24.75" customHeight="1" x14ac:dyDescent="0.25">
      <c r="B13" t="s">
        <v>230</v>
      </c>
      <c r="D13" s="105" t="s">
        <v>229</v>
      </c>
      <c r="E13" s="106">
        <v>7498.77</v>
      </c>
      <c r="F13" s="106">
        <v>23.77</v>
      </c>
      <c r="G13" s="106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0">
        <v>45566</v>
      </c>
      <c r="P13" s="131"/>
      <c r="Q13" s="48"/>
      <c r="R13"/>
      <c r="T13" s="50"/>
    </row>
    <row r="14" spans="2:20" ht="24.75" customHeight="1" x14ac:dyDescent="0.25">
      <c r="B14" t="s">
        <v>228</v>
      </c>
      <c r="D14" s="105" t="s">
        <v>229</v>
      </c>
      <c r="E14" s="106">
        <v>6225.12</v>
      </c>
      <c r="F14" s="106"/>
      <c r="G14" s="106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0">
        <v>36617</v>
      </c>
      <c r="P14" s="131"/>
      <c r="Q14" s="48"/>
      <c r="R14"/>
      <c r="T14" s="50"/>
    </row>
    <row r="15" spans="2:20" s="48" customFormat="1" ht="29.25" customHeight="1" x14ac:dyDescent="0.2">
      <c r="B15" s="48" t="s">
        <v>434</v>
      </c>
      <c r="C15" s="67"/>
      <c r="D15" s="58" t="s">
        <v>435</v>
      </c>
      <c r="E15" s="92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6"/>
      <c r="O15" s="82">
        <v>43101</v>
      </c>
      <c r="P15" s="131"/>
      <c r="S15" s="24"/>
    </row>
    <row r="16" spans="2:20" ht="24.75" customHeight="1" x14ac:dyDescent="0.2">
      <c r="B16" t="s">
        <v>421</v>
      </c>
      <c r="D16" s="105" t="s">
        <v>420</v>
      </c>
      <c r="E16" s="92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0">
        <v>37347</v>
      </c>
      <c r="P16" s="131"/>
      <c r="Q16" s="48"/>
      <c r="R16"/>
      <c r="T16" s="50"/>
    </row>
    <row r="17" spans="2:20" s="48" customFormat="1" ht="29.25" customHeight="1" x14ac:dyDescent="0.2">
      <c r="B17" s="48" t="s">
        <v>419</v>
      </c>
      <c r="C17" s="67"/>
      <c r="D17" s="58" t="s">
        <v>420</v>
      </c>
      <c r="E17" s="92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6"/>
      <c r="O17" s="70">
        <v>36629</v>
      </c>
      <c r="P17" s="131"/>
      <c r="S17" s="24"/>
    </row>
    <row r="18" spans="2:20" ht="24.75" customHeight="1" x14ac:dyDescent="0.25">
      <c r="D18" s="105"/>
      <c r="E18" s="106"/>
      <c r="F18" s="106"/>
      <c r="G18" s="106"/>
      <c r="H18" s="7"/>
      <c r="I18" s="7"/>
      <c r="J18" s="7"/>
      <c r="K18" s="7"/>
      <c r="L18" s="7"/>
      <c r="M18" s="7"/>
      <c r="N18" s="44"/>
      <c r="O18" s="100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8"/>
      <c r="C27" s="68"/>
      <c r="D27" s="68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2025-09-25T20:39:55Z</cp:lastPrinted>
  <dcterms:created xsi:type="dcterms:W3CDTF">2004-03-09T14:35:28Z</dcterms:created>
  <dcterms:modified xsi:type="dcterms:W3CDTF">2025-11-11T19:15:40Z</dcterms:modified>
</cp:coreProperties>
</file>