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13830" yWindow="795" windowWidth="14670" windowHeight="152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CULTURA!$A$1:$P$45</definedName>
    <definedName name="_xlnm._FilterDatabase" localSheetId="8" hidden="1">'DELEGACIONES Y AGENCIAS'!$A$1:$P$41</definedName>
    <definedName name="_xlnm._FilterDatabase" localSheetId="11" hidden="1">'DESARROLLO RURAL'!$A$1:$P$45</definedName>
    <definedName name="_xlnm._FilterDatabase" localSheetId="9" hidden="1">JURIDICO!$A$1:$M$40</definedName>
    <definedName name="_xlnm._FilterDatabase" localSheetId="6" hidden="1">'OBRAS PUBLICAS'!$A$1:$P$63</definedName>
    <definedName name="_xlnm._FilterDatabase" localSheetId="12" hidden="1">'PROMOCION ECONOMICA'!$A$1:$O$39</definedName>
    <definedName name="_xlnm._FilterDatabase" localSheetId="23" hidden="1">SEG.CIUDADANA.!$B$1:$O$57</definedName>
    <definedName name="_xlnm._FilterDatabase" localSheetId="7" hidden="1">'TALLER MECANICO'!$A$1:$P$41</definedName>
    <definedName name="_xlnm.Print_Area" localSheetId="18">'AGUA POTABLE'!$B$1:$N$17</definedName>
    <definedName name="_xlnm.Print_Area" localSheetId="20">'ALUMBRADO PUBLICO'!$B$1:$O$12</definedName>
    <definedName name="_xlnm.Print_Area" localSheetId="22">'ASEO PUBLICO'!$B$1:$N$32</definedName>
    <definedName name="_xlnm.Print_Area" localSheetId="17">'COMUNICACION Y VINCULACION CON '!$B$1:$N$12</definedName>
    <definedName name="_xlnm.Print_Area" localSheetId="10">CULTURA!$B$1:$M$17</definedName>
    <definedName name="_xlnm.Print_Area" localSheetId="8">'DELEGACIONES Y AGENCIAS'!$B$1:$M$13</definedName>
    <definedName name="_xlnm.Print_Area" localSheetId="16">DEPORTES!$B$1:$N$15</definedName>
    <definedName name="_xlnm.Print_Area" localSheetId="13">'DESARROLLO ECONOMICO'!$B$1:$N$12</definedName>
    <definedName name="_xlnm.Print_Area" localSheetId="11">'DESARROLLO RURAL'!$B$1:$M$17</definedName>
    <definedName name="_xlnm.Print_Area" localSheetId="0">DIETAS!$B$1:$M$17</definedName>
    <definedName name="_xlnm.Print_Area" localSheetId="2">H.MPAL!$A$1:$M$25</definedName>
    <definedName name="_xlnm.Print_Area" localSheetId="24">jubilados!$B$1:$J$45</definedName>
    <definedName name="_xlnm.Print_Area" localSheetId="9">JURIDICO!$B$1:$M$12</definedName>
    <definedName name="_xlnm.Print_Area" localSheetId="6">'OBRAS PUBLICAS'!$B$1:$M$35</definedName>
    <definedName name="_xlnm.Print_Area" localSheetId="4">'OFICIALIA MAYOR'!$B$1:$N$11</definedName>
    <definedName name="_xlnm.Print_Area" localSheetId="21">PANTEONES!$B$1:$N$13</definedName>
    <definedName name="_xlnm.Print_Area" localSheetId="19">'PARQUES Y JARDINES'!$B$1:$N$10</definedName>
    <definedName name="_xlnm.Print_Area" localSheetId="1">PRESIDENCIA!$B$1:$N$13</definedName>
    <definedName name="_xlnm.Print_Area" localSheetId="12">'PROMOCION ECONOMICA'!$A$1:$L$11</definedName>
    <definedName name="_xlnm.Print_Area" localSheetId="15">RASTRO!$B$1:$N$13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SEG.CIUDADANA.!$B$1:$N$55</definedName>
    <definedName name="_xlnm.Print_Area" localSheetId="5">SINDICATURA!$B$1:$N$11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9" l="1"/>
  <c r="I8" i="49"/>
  <c r="H8" i="49"/>
  <c r="M8" i="49" l="1"/>
  <c r="H10" i="41"/>
  <c r="G10" i="41"/>
  <c r="H9" i="41"/>
  <c r="G9" i="41"/>
  <c r="H8" i="41"/>
  <c r="G8" i="41"/>
  <c r="I23" i="24"/>
  <c r="I14" i="24"/>
  <c r="G9" i="44"/>
  <c r="L9" i="44" s="1"/>
  <c r="H9" i="44"/>
  <c r="T9" i="44"/>
  <c r="S9" i="44"/>
  <c r="P9" i="44"/>
  <c r="O9" i="44"/>
  <c r="Q9" i="44" s="1"/>
  <c r="R9" i="44" l="1"/>
  <c r="H10" i="22" l="1"/>
  <c r="I10" i="22"/>
  <c r="J10" i="22"/>
  <c r="J10" i="1"/>
  <c r="I10" i="1"/>
  <c r="H10" i="1"/>
  <c r="M10" i="22" l="1"/>
  <c r="M10" i="1"/>
  <c r="K11" i="39" l="1"/>
  <c r="L11" i="39"/>
  <c r="O17" i="8"/>
  <c r="H10" i="10" l="1"/>
  <c r="I10" i="10"/>
  <c r="J10" i="10"/>
  <c r="H11" i="10"/>
  <c r="I11" i="10"/>
  <c r="J11" i="10"/>
  <c r="M11" i="10"/>
  <c r="H12" i="10"/>
  <c r="I12" i="10"/>
  <c r="J12" i="10"/>
  <c r="H13" i="10"/>
  <c r="I13" i="10"/>
  <c r="J13" i="10"/>
  <c r="H14" i="10"/>
  <c r="I14" i="10"/>
  <c r="J14" i="10"/>
  <c r="H15" i="10"/>
  <c r="I15" i="10"/>
  <c r="J15" i="10"/>
  <c r="H16" i="10"/>
  <c r="I16" i="10"/>
  <c r="J16" i="10"/>
  <c r="H17" i="10"/>
  <c r="M17" i="10" s="1"/>
  <c r="I17" i="10"/>
  <c r="J17" i="10"/>
  <c r="H18" i="10"/>
  <c r="I18" i="10"/>
  <c r="J18" i="10"/>
  <c r="H19" i="10"/>
  <c r="I19" i="10"/>
  <c r="J19" i="10"/>
  <c r="H20" i="10"/>
  <c r="I20" i="10"/>
  <c r="J20" i="10"/>
  <c r="H21" i="10"/>
  <c r="I21" i="10"/>
  <c r="J21" i="10"/>
  <c r="H22" i="10"/>
  <c r="I22" i="10"/>
  <c r="J22" i="10"/>
  <c r="H23" i="10"/>
  <c r="I23" i="10"/>
  <c r="M23" i="10" s="1"/>
  <c r="J23" i="10"/>
  <c r="H24" i="10"/>
  <c r="I24" i="10"/>
  <c r="J24" i="10"/>
  <c r="H25" i="10"/>
  <c r="I25" i="10"/>
  <c r="J25" i="10"/>
  <c r="M25" i="10"/>
  <c r="H26" i="10"/>
  <c r="I26" i="10"/>
  <c r="J26" i="10"/>
  <c r="H27" i="10"/>
  <c r="I27" i="10"/>
  <c r="J27" i="10"/>
  <c r="H28" i="10"/>
  <c r="I28" i="10"/>
  <c r="J28" i="10"/>
  <c r="H29" i="10"/>
  <c r="I29" i="10"/>
  <c r="J29" i="10"/>
  <c r="H30" i="10"/>
  <c r="I30" i="10"/>
  <c r="J30" i="10"/>
  <c r="H31" i="10"/>
  <c r="I31" i="10"/>
  <c r="J31" i="10"/>
  <c r="H32" i="10"/>
  <c r="I32" i="10"/>
  <c r="J32" i="10"/>
  <c r="H33" i="10"/>
  <c r="M33" i="10" s="1"/>
  <c r="I33" i="10"/>
  <c r="J33" i="10"/>
  <c r="H34" i="10"/>
  <c r="I34" i="10"/>
  <c r="J34" i="10"/>
  <c r="H35" i="10"/>
  <c r="I35" i="10"/>
  <c r="J35" i="10"/>
  <c r="H36" i="10"/>
  <c r="I36" i="10"/>
  <c r="J36" i="10"/>
  <c r="H37" i="10"/>
  <c r="I37" i="10"/>
  <c r="J37" i="10"/>
  <c r="H38" i="10"/>
  <c r="I38" i="10"/>
  <c r="J38" i="10"/>
  <c r="H39" i="10"/>
  <c r="I39" i="10"/>
  <c r="M39" i="10" s="1"/>
  <c r="J39" i="10"/>
  <c r="H40" i="10"/>
  <c r="I40" i="10"/>
  <c r="J40" i="10"/>
  <c r="H41" i="10"/>
  <c r="I41" i="10"/>
  <c r="J41" i="10"/>
  <c r="M41" i="10"/>
  <c r="H42" i="10"/>
  <c r="I42" i="10"/>
  <c r="J42" i="10"/>
  <c r="H43" i="10"/>
  <c r="I43" i="10"/>
  <c r="J43" i="10"/>
  <c r="H44" i="10"/>
  <c r="I44" i="10"/>
  <c r="J44" i="10"/>
  <c r="H45" i="10"/>
  <c r="I45" i="10"/>
  <c r="J45" i="10"/>
  <c r="H46" i="10"/>
  <c r="I46" i="10"/>
  <c r="J46" i="10"/>
  <c r="H47" i="10"/>
  <c r="I47" i="10"/>
  <c r="J47" i="10"/>
  <c r="H48" i="10"/>
  <c r="I48" i="10"/>
  <c r="J48" i="10"/>
  <c r="H49" i="10"/>
  <c r="M49" i="10" s="1"/>
  <c r="I49" i="10"/>
  <c r="J49" i="10"/>
  <c r="H50" i="10"/>
  <c r="I50" i="10"/>
  <c r="J50" i="10"/>
  <c r="H51" i="10"/>
  <c r="I51" i="10"/>
  <c r="J51" i="10"/>
  <c r="H52" i="10"/>
  <c r="I52" i="10"/>
  <c r="J52" i="10"/>
  <c r="H53" i="10"/>
  <c r="I53" i="10"/>
  <c r="M53" i="10" s="1"/>
  <c r="J53" i="10"/>
  <c r="H54" i="10"/>
  <c r="I54" i="10"/>
  <c r="J54" i="10"/>
  <c r="H31" i="24"/>
  <c r="I31" i="24"/>
  <c r="J31" i="24"/>
  <c r="H27" i="24"/>
  <c r="I27" i="24"/>
  <c r="J27" i="24"/>
  <c r="H15" i="24"/>
  <c r="I15" i="24"/>
  <c r="J15" i="24"/>
  <c r="H18" i="24"/>
  <c r="I18" i="24"/>
  <c r="J18" i="24"/>
  <c r="H17" i="24"/>
  <c r="I17" i="24"/>
  <c r="J17" i="24"/>
  <c r="H26" i="24"/>
  <c r="I26" i="24"/>
  <c r="J26" i="24"/>
  <c r="H19" i="24"/>
  <c r="I19" i="24"/>
  <c r="J19" i="24"/>
  <c r="H22" i="24"/>
  <c r="I22" i="24"/>
  <c r="J22" i="24"/>
  <c r="H13" i="24"/>
  <c r="I13" i="24"/>
  <c r="J13" i="24"/>
  <c r="H24" i="24"/>
  <c r="I24" i="24"/>
  <c r="J24" i="24"/>
  <c r="H23" i="24"/>
  <c r="M23" i="24" s="1"/>
  <c r="H12" i="24"/>
  <c r="M12" i="24" s="1"/>
  <c r="H11" i="24"/>
  <c r="M11" i="24" s="1"/>
  <c r="H16" i="24"/>
  <c r="M16" i="24" s="1"/>
  <c r="H14" i="24"/>
  <c r="M14" i="24" s="1"/>
  <c r="H21" i="24"/>
  <c r="M21" i="24" s="1"/>
  <c r="H20" i="24"/>
  <c r="M20" i="24" s="1"/>
  <c r="H10" i="24"/>
  <c r="M10" i="24" s="1"/>
  <c r="H29" i="24"/>
  <c r="M29" i="24" s="1"/>
  <c r="H7" i="24"/>
  <c r="M7" i="24" s="1"/>
  <c r="H30" i="24"/>
  <c r="M30" i="24" s="1"/>
  <c r="H8" i="24"/>
  <c r="I8" i="24"/>
  <c r="J8" i="24"/>
  <c r="H9" i="24"/>
  <c r="M9" i="24" s="1"/>
  <c r="H28" i="24"/>
  <c r="M28" i="24" s="1"/>
  <c r="I25" i="24"/>
  <c r="J25" i="24"/>
  <c r="H25" i="24"/>
  <c r="K13" i="53"/>
  <c r="L13" i="53"/>
  <c r="H9" i="53"/>
  <c r="I9" i="53"/>
  <c r="J9" i="53"/>
  <c r="H12" i="53"/>
  <c r="M12" i="53" s="1"/>
  <c r="H11" i="53"/>
  <c r="M11" i="53" s="1"/>
  <c r="H7" i="53"/>
  <c r="H10" i="53"/>
  <c r="I10" i="53"/>
  <c r="J10" i="53"/>
  <c r="H8" i="53"/>
  <c r="I8" i="53"/>
  <c r="J8" i="53"/>
  <c r="F13" i="53"/>
  <c r="E13" i="53"/>
  <c r="M7" i="53"/>
  <c r="J6" i="53"/>
  <c r="I6" i="53"/>
  <c r="H6" i="53"/>
  <c r="E3" i="53"/>
  <c r="N2" i="53"/>
  <c r="I8" i="52"/>
  <c r="N8" i="52" s="1"/>
  <c r="J8" i="52"/>
  <c r="K8" i="52"/>
  <c r="I9" i="52"/>
  <c r="N9" i="52" s="1"/>
  <c r="I11" i="52"/>
  <c r="J11" i="52"/>
  <c r="K11" i="52"/>
  <c r="I10" i="52"/>
  <c r="J10" i="52"/>
  <c r="K10" i="52"/>
  <c r="I7" i="52"/>
  <c r="J7" i="52"/>
  <c r="K7" i="52"/>
  <c r="G12" i="52"/>
  <c r="F12" i="52"/>
  <c r="K6" i="52"/>
  <c r="J6" i="52"/>
  <c r="I6" i="52"/>
  <c r="F3" i="52"/>
  <c r="O2" i="52"/>
  <c r="F10" i="51"/>
  <c r="E10" i="51"/>
  <c r="J9" i="51"/>
  <c r="I9" i="51"/>
  <c r="H9" i="51"/>
  <c r="I7" i="51"/>
  <c r="H7" i="51"/>
  <c r="I8" i="51"/>
  <c r="H8" i="51"/>
  <c r="J6" i="51"/>
  <c r="I6" i="51"/>
  <c r="H6" i="51"/>
  <c r="E3" i="51"/>
  <c r="N2" i="51"/>
  <c r="M51" i="10" l="1"/>
  <c r="M47" i="10"/>
  <c r="M44" i="10"/>
  <c r="M37" i="10"/>
  <c r="M35" i="10"/>
  <c r="M31" i="10"/>
  <c r="M28" i="10"/>
  <c r="M21" i="10"/>
  <c r="M19" i="10"/>
  <c r="M15" i="10"/>
  <c r="M52" i="10"/>
  <c r="M45" i="10"/>
  <c r="M43" i="10"/>
  <c r="M36" i="10"/>
  <c r="M29" i="10"/>
  <c r="M27" i="10"/>
  <c r="M20" i="10"/>
  <c r="M13" i="10"/>
  <c r="M8" i="24"/>
  <c r="M25" i="24"/>
  <c r="M13" i="24"/>
  <c r="M31" i="24"/>
  <c r="H10" i="51"/>
  <c r="M8" i="51"/>
  <c r="N10" i="52"/>
  <c r="J13" i="53"/>
  <c r="M8" i="53"/>
  <c r="M26" i="24"/>
  <c r="M27" i="24"/>
  <c r="M22" i="24"/>
  <c r="M15" i="24"/>
  <c r="M18" i="24"/>
  <c r="M50" i="10"/>
  <c r="M42" i="10"/>
  <c r="M34" i="10"/>
  <c r="M26" i="10"/>
  <c r="M18" i="10"/>
  <c r="M10" i="10"/>
  <c r="M12" i="10"/>
  <c r="M54" i="10"/>
  <c r="M46" i="10"/>
  <c r="M38" i="10"/>
  <c r="M30" i="10"/>
  <c r="M22" i="10"/>
  <c r="M14" i="10"/>
  <c r="M48" i="10"/>
  <c r="M40" i="10"/>
  <c r="M32" i="10"/>
  <c r="M24" i="10"/>
  <c r="M16" i="10"/>
  <c r="M24" i="24"/>
  <c r="M17" i="24"/>
  <c r="M19" i="24"/>
  <c r="I13" i="53"/>
  <c r="M9" i="53"/>
  <c r="H13" i="53"/>
  <c r="M7" i="51"/>
  <c r="M6" i="53"/>
  <c r="M10" i="53"/>
  <c r="N11" i="52"/>
  <c r="N7" i="52"/>
  <c r="K12" i="52"/>
  <c r="I12" i="52"/>
  <c r="N6" i="52"/>
  <c r="J12" i="52"/>
  <c r="I10" i="51"/>
  <c r="M9" i="51"/>
  <c r="M6" i="51"/>
  <c r="J10" i="51"/>
  <c r="M10" i="51" l="1"/>
  <c r="N12" i="52"/>
  <c r="M13" i="53"/>
  <c r="H11" i="50"/>
  <c r="I11" i="50"/>
  <c r="H15" i="50"/>
  <c r="I15" i="50"/>
  <c r="H16" i="50"/>
  <c r="I16" i="50"/>
  <c r="H10" i="50"/>
  <c r="I10" i="50"/>
  <c r="H8" i="50"/>
  <c r="I8" i="50"/>
  <c r="H13" i="50"/>
  <c r="I13" i="50"/>
  <c r="H9" i="50"/>
  <c r="I9" i="50"/>
  <c r="H7" i="50"/>
  <c r="I7" i="50"/>
  <c r="H12" i="50"/>
  <c r="I12" i="50"/>
  <c r="H14" i="50"/>
  <c r="I14" i="50"/>
  <c r="F17" i="50"/>
  <c r="E17" i="50"/>
  <c r="J14" i="50"/>
  <c r="J11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3" i="48"/>
  <c r="I13" i="48"/>
  <c r="J13" i="48"/>
  <c r="H10" i="48"/>
  <c r="I10" i="48"/>
  <c r="J10" i="48"/>
  <c r="M10" i="48"/>
  <c r="H9" i="48"/>
  <c r="I9" i="48"/>
  <c r="J9" i="48"/>
  <c r="H7" i="48"/>
  <c r="I7" i="48"/>
  <c r="J7" i="48"/>
  <c r="H14" i="48"/>
  <c r="I14" i="48"/>
  <c r="J14" i="48"/>
  <c r="H12" i="48"/>
  <c r="I12" i="48"/>
  <c r="J12" i="48"/>
  <c r="M12" i="48" s="1"/>
  <c r="H8" i="48"/>
  <c r="I8" i="48"/>
  <c r="J8" i="48"/>
  <c r="H11" i="48"/>
  <c r="I11" i="48"/>
  <c r="J11" i="48"/>
  <c r="F15" i="48"/>
  <c r="E15" i="48"/>
  <c r="J6" i="48"/>
  <c r="I6" i="48"/>
  <c r="H6" i="48"/>
  <c r="E3" i="48"/>
  <c r="N2" i="48"/>
  <c r="H11" i="47"/>
  <c r="I11" i="47"/>
  <c r="J11" i="47"/>
  <c r="H12" i="47"/>
  <c r="I12" i="47"/>
  <c r="J12" i="47"/>
  <c r="H7" i="47"/>
  <c r="I7" i="47"/>
  <c r="J7" i="47"/>
  <c r="H10" i="47"/>
  <c r="I10" i="47"/>
  <c r="J10" i="47"/>
  <c r="H8" i="47"/>
  <c r="I8" i="47"/>
  <c r="J8" i="47"/>
  <c r="H9" i="47"/>
  <c r="I9" i="47"/>
  <c r="J9" i="47"/>
  <c r="F13" i="47"/>
  <c r="E13" i="47"/>
  <c r="J6" i="47"/>
  <c r="I6" i="47"/>
  <c r="H6" i="47"/>
  <c r="E3" i="47"/>
  <c r="N2" i="47"/>
  <c r="H9" i="38"/>
  <c r="I9" i="38"/>
  <c r="J9" i="38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I6" i="38"/>
  <c r="H6" i="38"/>
  <c r="M6" i="38" s="1"/>
  <c r="J12" i="46"/>
  <c r="K12" i="46"/>
  <c r="L12" i="46"/>
  <c r="H7" i="46"/>
  <c r="M7" i="46" s="1"/>
  <c r="I7" i="46"/>
  <c r="H9" i="46"/>
  <c r="I9" i="46"/>
  <c r="H11" i="46"/>
  <c r="M11" i="46" s="1"/>
  <c r="I11" i="46"/>
  <c r="H8" i="46"/>
  <c r="I8" i="46"/>
  <c r="H10" i="46"/>
  <c r="M10" i="46" s="1"/>
  <c r="I10" i="46"/>
  <c r="I6" i="46"/>
  <c r="H6" i="46"/>
  <c r="F12" i="46"/>
  <c r="E12" i="46"/>
  <c r="E3" i="46"/>
  <c r="N2" i="46"/>
  <c r="H11" i="45"/>
  <c r="E11" i="45"/>
  <c r="D11" i="45"/>
  <c r="G9" i="45"/>
  <c r="F9" i="45"/>
  <c r="K9" i="45" s="1"/>
  <c r="G10" i="45"/>
  <c r="F10" i="45"/>
  <c r="G8" i="45"/>
  <c r="F8" i="45"/>
  <c r="F11" i="45" s="1"/>
  <c r="D3" i="45"/>
  <c r="L2" i="45"/>
  <c r="I17" i="44"/>
  <c r="F17" i="44"/>
  <c r="E17" i="44"/>
  <c r="H12" i="44"/>
  <c r="G12" i="44"/>
  <c r="H14" i="44"/>
  <c r="G14" i="44"/>
  <c r="H16" i="44"/>
  <c r="G16" i="44"/>
  <c r="H10" i="44"/>
  <c r="G10" i="44"/>
  <c r="H15" i="44"/>
  <c r="G15" i="44"/>
  <c r="H13" i="44"/>
  <c r="G13" i="44"/>
  <c r="H11" i="44"/>
  <c r="G11" i="44"/>
  <c r="H8" i="44"/>
  <c r="G8" i="44"/>
  <c r="E3" i="44"/>
  <c r="M2" i="44"/>
  <c r="G14" i="43"/>
  <c r="H14" i="43"/>
  <c r="G15" i="43"/>
  <c r="L15" i="43" s="1"/>
  <c r="H15" i="43"/>
  <c r="G11" i="43"/>
  <c r="H11" i="43"/>
  <c r="G13" i="43"/>
  <c r="H13" i="43"/>
  <c r="G16" i="43"/>
  <c r="H16" i="43"/>
  <c r="G9" i="43"/>
  <c r="L9" i="43" s="1"/>
  <c r="H9" i="43"/>
  <c r="G10" i="43"/>
  <c r="H10" i="43"/>
  <c r="G12" i="43"/>
  <c r="H12" i="43"/>
  <c r="L12" i="43"/>
  <c r="I17" i="43"/>
  <c r="F17" i="43"/>
  <c r="E17" i="43"/>
  <c r="H8" i="43"/>
  <c r="G8" i="43"/>
  <c r="E3" i="43"/>
  <c r="M2" i="43"/>
  <c r="I12" i="42"/>
  <c r="F12" i="42"/>
  <c r="E12" i="42"/>
  <c r="H11" i="42"/>
  <c r="G11" i="42"/>
  <c r="H10" i="42"/>
  <c r="G10" i="42"/>
  <c r="H9" i="42"/>
  <c r="G9" i="42"/>
  <c r="H8" i="42"/>
  <c r="G8" i="42"/>
  <c r="E3" i="42"/>
  <c r="M2" i="42"/>
  <c r="L10" i="41"/>
  <c r="L8" i="41"/>
  <c r="G12" i="41"/>
  <c r="H12" i="41"/>
  <c r="G11" i="41"/>
  <c r="H11" i="41"/>
  <c r="I13" i="41"/>
  <c r="F13" i="41"/>
  <c r="E13" i="41"/>
  <c r="E3" i="41"/>
  <c r="M2" i="41"/>
  <c r="I13" i="40"/>
  <c r="G11" i="40"/>
  <c r="H11" i="40"/>
  <c r="L11" i="40" s="1"/>
  <c r="G7" i="40"/>
  <c r="H7" i="40"/>
  <c r="L7" i="40" s="1"/>
  <c r="G12" i="40"/>
  <c r="H12" i="40"/>
  <c r="G10" i="40"/>
  <c r="H10" i="40"/>
  <c r="G9" i="40"/>
  <c r="H9" i="40"/>
  <c r="L9" i="40" s="1"/>
  <c r="H8" i="40"/>
  <c r="G8" i="40"/>
  <c r="G13" i="40" s="1"/>
  <c r="F13" i="40"/>
  <c r="E13" i="40"/>
  <c r="E3" i="40"/>
  <c r="M2" i="40"/>
  <c r="I35" i="7"/>
  <c r="G9" i="7"/>
  <c r="L9" i="7"/>
  <c r="G10" i="7"/>
  <c r="L10" i="7" s="1"/>
  <c r="G11" i="7"/>
  <c r="G12" i="7"/>
  <c r="L12" i="7"/>
  <c r="G13" i="7"/>
  <c r="G14" i="7"/>
  <c r="G15" i="7"/>
  <c r="G16" i="7"/>
  <c r="L16" i="7" s="1"/>
  <c r="G17" i="7"/>
  <c r="G18" i="7"/>
  <c r="G19" i="7"/>
  <c r="G20" i="7"/>
  <c r="G21" i="7"/>
  <c r="G22" i="7"/>
  <c r="L22" i="7" s="1"/>
  <c r="G23" i="7"/>
  <c r="L23" i="7" s="1"/>
  <c r="G24" i="7"/>
  <c r="L24" i="7" s="1"/>
  <c r="G25" i="7"/>
  <c r="L25" i="7" s="1"/>
  <c r="G26" i="7"/>
  <c r="L26" i="7" s="1"/>
  <c r="G27" i="7"/>
  <c r="L27" i="7" s="1"/>
  <c r="G28" i="7"/>
  <c r="L28" i="7" s="1"/>
  <c r="G29" i="7"/>
  <c r="G30" i="7"/>
  <c r="L30" i="7" s="1"/>
  <c r="G31" i="7"/>
  <c r="L31" i="7" s="1"/>
  <c r="G32" i="7"/>
  <c r="L32" i="7" s="1"/>
  <c r="G33" i="7"/>
  <c r="L33" i="7" s="1"/>
  <c r="G34" i="7"/>
  <c r="L34" i="7"/>
  <c r="L11" i="7"/>
  <c r="L13" i="7"/>
  <c r="L15" i="7"/>
  <c r="L17" i="7"/>
  <c r="G8" i="7"/>
  <c r="L8" i="7" s="1"/>
  <c r="H9" i="25"/>
  <c r="I9" i="25"/>
  <c r="J9" i="25"/>
  <c r="J6" i="25"/>
  <c r="I6" i="25"/>
  <c r="H6" i="25"/>
  <c r="M6" i="25" s="1"/>
  <c r="J9" i="39"/>
  <c r="I9" i="39"/>
  <c r="H9" i="39"/>
  <c r="J6" i="39"/>
  <c r="I6" i="39"/>
  <c r="H6" i="39"/>
  <c r="M6" i="39" s="1"/>
  <c r="E11" i="39"/>
  <c r="F11" i="39"/>
  <c r="J10" i="39"/>
  <c r="I10" i="39"/>
  <c r="H10" i="39"/>
  <c r="J8" i="39"/>
  <c r="I8" i="39"/>
  <c r="H8" i="39"/>
  <c r="J7" i="39"/>
  <c r="I7" i="39"/>
  <c r="H7" i="39"/>
  <c r="E3" i="39"/>
  <c r="N2" i="39"/>
  <c r="J8" i="22"/>
  <c r="I8" i="22"/>
  <c r="H8" i="22"/>
  <c r="J9" i="22"/>
  <c r="I9" i="22"/>
  <c r="H9" i="22"/>
  <c r="J7" i="22"/>
  <c r="I7" i="22"/>
  <c r="H7" i="22"/>
  <c r="G14" i="8"/>
  <c r="H14" i="8"/>
  <c r="I14" i="8"/>
  <c r="G15" i="8"/>
  <c r="H15" i="8"/>
  <c r="I15" i="8"/>
  <c r="G13" i="8"/>
  <c r="H13" i="8"/>
  <c r="I13" i="8"/>
  <c r="M12" i="50" l="1"/>
  <c r="M7" i="50"/>
  <c r="M9" i="50"/>
  <c r="M13" i="50"/>
  <c r="M8" i="50"/>
  <c r="M10" i="50"/>
  <c r="M11" i="48"/>
  <c r="M9" i="46"/>
  <c r="I12" i="46"/>
  <c r="L11" i="44"/>
  <c r="L16" i="44"/>
  <c r="L12" i="44"/>
  <c r="L11" i="43"/>
  <c r="H13" i="40"/>
  <c r="M7" i="22"/>
  <c r="H11" i="22"/>
  <c r="J11" i="22"/>
  <c r="L13" i="8"/>
  <c r="M9" i="22"/>
  <c r="I11" i="22"/>
  <c r="I11" i="39"/>
  <c r="J11" i="39"/>
  <c r="H13" i="41"/>
  <c r="L11" i="42"/>
  <c r="M10" i="38"/>
  <c r="M11" i="47"/>
  <c r="M13" i="48"/>
  <c r="M6" i="49"/>
  <c r="M14" i="50"/>
  <c r="M15" i="50"/>
  <c r="M9" i="47"/>
  <c r="M12" i="47"/>
  <c r="M7" i="47"/>
  <c r="M8" i="47"/>
  <c r="M10" i="47"/>
  <c r="M7" i="48"/>
  <c r="H13" i="47"/>
  <c r="M8" i="46"/>
  <c r="H12" i="46"/>
  <c r="M6" i="46"/>
  <c r="M12" i="46" s="1"/>
  <c r="K10" i="45"/>
  <c r="L10" i="44"/>
  <c r="L14" i="43"/>
  <c r="L16" i="43"/>
  <c r="L20" i="7"/>
  <c r="L18" i="7"/>
  <c r="G35" i="7"/>
  <c r="H35" i="7"/>
  <c r="L19" i="7"/>
  <c r="M9" i="25"/>
  <c r="M9" i="39"/>
  <c r="H11" i="39"/>
  <c r="L15" i="8"/>
  <c r="L14" i="7"/>
  <c r="L29" i="7"/>
  <c r="L21" i="7"/>
  <c r="M10" i="49"/>
  <c r="H17" i="50"/>
  <c r="M16" i="50"/>
  <c r="I17" i="50"/>
  <c r="J17" i="50"/>
  <c r="M11" i="50"/>
  <c r="M6" i="50"/>
  <c r="J12" i="49"/>
  <c r="I12" i="49"/>
  <c r="M9" i="49"/>
  <c r="M11" i="49"/>
  <c r="H12" i="49"/>
  <c r="M7" i="49"/>
  <c r="M9" i="48"/>
  <c r="M14" i="48"/>
  <c r="M8" i="48"/>
  <c r="J15" i="48"/>
  <c r="H15" i="48"/>
  <c r="I15" i="48"/>
  <c r="M6" i="48"/>
  <c r="I13" i="47"/>
  <c r="J13" i="47"/>
  <c r="M6" i="47"/>
  <c r="M8" i="38"/>
  <c r="M9" i="38"/>
  <c r="M11" i="38"/>
  <c r="M7" i="38"/>
  <c r="K8" i="45"/>
  <c r="K11" i="45" s="1"/>
  <c r="G11" i="45"/>
  <c r="L10" i="43"/>
  <c r="G17" i="43"/>
  <c r="L13" i="43"/>
  <c r="L15" i="44"/>
  <c r="G17" i="44"/>
  <c r="L8" i="44"/>
  <c r="L13" i="44"/>
  <c r="L14" i="44"/>
  <c r="H17" i="44"/>
  <c r="H17" i="43"/>
  <c r="L8" i="43"/>
  <c r="G12" i="42"/>
  <c r="L10" i="42"/>
  <c r="L8" i="42"/>
  <c r="H12" i="42"/>
  <c r="L9" i="42"/>
  <c r="L12" i="42"/>
  <c r="L12" i="41"/>
  <c r="G13" i="41"/>
  <c r="L9" i="41"/>
  <c r="L11" i="41"/>
  <c r="L12" i="40"/>
  <c r="L8" i="40"/>
  <c r="L10" i="40"/>
  <c r="M10" i="39"/>
  <c r="M8" i="39"/>
  <c r="M7" i="39"/>
  <c r="M8" i="22"/>
  <c r="M11" i="22" s="1"/>
  <c r="L14" i="8"/>
  <c r="L13" i="40" l="1"/>
  <c r="M11" i="39"/>
  <c r="M15" i="48"/>
  <c r="L17" i="43"/>
  <c r="L35" i="7"/>
  <c r="M17" i="50"/>
  <c r="M12" i="49"/>
  <c r="M13" i="47"/>
  <c r="L17" i="44"/>
  <c r="L13" i="41"/>
  <c r="I18" i="8" l="1"/>
  <c r="H18" i="8"/>
  <c r="G18" i="8"/>
  <c r="I19" i="8"/>
  <c r="H19" i="8"/>
  <c r="G19" i="8"/>
  <c r="I21" i="8"/>
  <c r="H21" i="8"/>
  <c r="G21" i="8"/>
  <c r="I24" i="8"/>
  <c r="H24" i="8"/>
  <c r="G24" i="8"/>
  <c r="L24" i="8" s="1"/>
  <c r="I23" i="8"/>
  <c r="H23" i="8"/>
  <c r="G23" i="8"/>
  <c r="I22" i="8"/>
  <c r="H22" i="8"/>
  <c r="G22" i="8"/>
  <c r="I20" i="8"/>
  <c r="H20" i="8"/>
  <c r="G20" i="8"/>
  <c r="I17" i="8"/>
  <c r="H17" i="8"/>
  <c r="G17" i="8"/>
  <c r="I16" i="8"/>
  <c r="H16" i="8"/>
  <c r="G16" i="8"/>
  <c r="I12" i="8"/>
  <c r="H12" i="8"/>
  <c r="G12" i="8"/>
  <c r="L12" i="8" s="1"/>
  <c r="I9" i="8"/>
  <c r="H9" i="8"/>
  <c r="G9" i="8"/>
  <c r="I8" i="8"/>
  <c r="H8" i="8"/>
  <c r="G8" i="8"/>
  <c r="L8" i="8" s="1"/>
  <c r="I7" i="8"/>
  <c r="H7" i="8"/>
  <c r="G7" i="8"/>
  <c r="I11" i="8"/>
  <c r="H11" i="8"/>
  <c r="G11" i="8"/>
  <c r="I6" i="8"/>
  <c r="H6" i="8"/>
  <c r="G6" i="8"/>
  <c r="H12" i="1"/>
  <c r="I12" i="1"/>
  <c r="J12" i="1"/>
  <c r="L6" i="8" l="1"/>
  <c r="L16" i="8"/>
  <c r="L23" i="8"/>
  <c r="L18" i="8"/>
  <c r="L19" i="8"/>
  <c r="M12" i="1"/>
  <c r="L20" i="8"/>
  <c r="L7" i="8"/>
  <c r="L11" i="8"/>
  <c r="L22" i="8"/>
  <c r="L9" i="8"/>
  <c r="L21" i="8"/>
  <c r="L17" i="8"/>
  <c r="H9" i="1"/>
  <c r="I9" i="1"/>
  <c r="J9" i="1"/>
  <c r="M9" i="1" s="1"/>
  <c r="F12" i="38" l="1"/>
  <c r="E12" i="38"/>
  <c r="J12" i="38"/>
  <c r="E3" i="38"/>
  <c r="N2" i="38"/>
  <c r="E19" i="20"/>
  <c r="I19" i="20" l="1"/>
  <c r="H12" i="38"/>
  <c r="I12" i="38"/>
  <c r="M12" i="38" l="1"/>
  <c r="H8" i="10" l="1"/>
  <c r="I8" i="10"/>
  <c r="J8" i="10"/>
  <c r="H9" i="10"/>
  <c r="I9" i="10"/>
  <c r="J9" i="10"/>
  <c r="H11" i="1"/>
  <c r="I11" i="1"/>
  <c r="H8" i="1"/>
  <c r="I8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0" i="20" l="1"/>
  <c r="I12" i="20" l="1"/>
  <c r="E40" i="20" l="1"/>
  <c r="I32" i="20" l="1"/>
  <c r="I21" i="20"/>
  <c r="G10" i="8" l="1"/>
  <c r="G25" i="8" s="1"/>
  <c r="H10" i="8"/>
  <c r="H25" i="8" s="1"/>
  <c r="I10" i="8"/>
  <c r="I25" i="8" s="1"/>
  <c r="H7" i="25"/>
  <c r="H11" i="25" s="1"/>
  <c r="I7" i="25"/>
  <c r="J7" i="25"/>
  <c r="H8" i="25"/>
  <c r="I8" i="25"/>
  <c r="J8" i="25"/>
  <c r="J11" i="1"/>
  <c r="M11" i="1" s="1"/>
  <c r="J8" i="1"/>
  <c r="M8" i="1" s="1"/>
  <c r="J7" i="10" l="1"/>
  <c r="L10" i="21"/>
  <c r="J32" i="24"/>
  <c r="M8" i="10" l="1"/>
  <c r="M9" i="10"/>
  <c r="I11" i="20" l="1"/>
  <c r="L10" i="8" l="1"/>
  <c r="L25" i="8" s="1"/>
  <c r="M7" i="25"/>
  <c r="M8" i="25"/>
  <c r="L11" i="21"/>
  <c r="L13" i="21"/>
  <c r="L14" i="21"/>
  <c r="L15" i="21"/>
  <c r="M11" i="25" l="1"/>
  <c r="L9" i="21"/>
  <c r="E37" i="20" l="1"/>
  <c r="I42" i="20"/>
  <c r="I41" i="20" l="1"/>
  <c r="I9" i="20"/>
  <c r="I37" i="20"/>
  <c r="F45" i="20" l="1"/>
  <c r="G45" i="20"/>
  <c r="E5" i="20" l="1"/>
  <c r="I5" i="20" s="1"/>
  <c r="G55" i="10" l="1"/>
  <c r="F55" i="10"/>
  <c r="E55" i="10"/>
  <c r="J55" i="10"/>
  <c r="F13" i="1" l="1"/>
  <c r="G13" i="1"/>
  <c r="J13" i="1"/>
  <c r="E13" i="1"/>
  <c r="I7" i="10" l="1"/>
  <c r="H7" i="10"/>
  <c r="I55" i="10" l="1"/>
  <c r="H55" i="10"/>
  <c r="M7" i="10" l="1"/>
  <c r="E17" i="21" l="1"/>
  <c r="F17" i="21"/>
  <c r="E29" i="20" l="1"/>
  <c r="I29" i="20" s="1"/>
  <c r="E10" i="20"/>
  <c r="I10" i="20" s="1"/>
  <c r="E8" i="20"/>
  <c r="I8" i="20" l="1"/>
  <c r="I36" i="20" l="1"/>
  <c r="I13" i="1"/>
  <c r="G7" i="21"/>
  <c r="H7" i="21"/>
  <c r="L7" i="21" l="1"/>
  <c r="H13" i="1"/>
  <c r="E25" i="20"/>
  <c r="I25" i="20" s="1"/>
  <c r="H18" i="20"/>
  <c r="H45" i="20" s="1"/>
  <c r="M7" i="1" l="1"/>
  <c r="M13" i="1" s="1"/>
  <c r="I18" i="20"/>
  <c r="F35" i="7" l="1"/>
  <c r="E35" i="7"/>
  <c r="E28" i="20" l="1"/>
  <c r="I28" i="20" s="1"/>
  <c r="I17" i="20"/>
  <c r="I16" i="20"/>
  <c r="E39" i="20"/>
  <c r="I39" i="20" s="1"/>
  <c r="I31" i="20" l="1"/>
  <c r="I23" i="20" l="1"/>
  <c r="I24" i="20"/>
  <c r="I15" i="20" l="1"/>
  <c r="I38" i="20" l="1"/>
  <c r="I13" i="20" l="1"/>
  <c r="I6" i="20"/>
  <c r="I40" i="20" l="1"/>
  <c r="I20" i="20" l="1"/>
  <c r="I44" i="20"/>
  <c r="I7" i="20"/>
  <c r="E33" i="20" l="1"/>
  <c r="I33" i="20" s="1"/>
  <c r="I35" i="20"/>
  <c r="E14" i="20" l="1"/>
  <c r="E45" i="20" s="1"/>
  <c r="I14" i="20" l="1"/>
  <c r="I27" i="20" l="1"/>
  <c r="I22" i="20" l="1"/>
  <c r="I34" i="20" l="1"/>
  <c r="H32" i="24" l="1"/>
  <c r="J11" i="25"/>
  <c r="I11" i="25" l="1"/>
  <c r="G17" i="21" l="1"/>
  <c r="M2" i="21" l="1"/>
  <c r="E3" i="21"/>
  <c r="G11" i="25" l="1"/>
  <c r="F11" i="25"/>
  <c r="E11" i="25"/>
  <c r="E3" i="25"/>
  <c r="N2" i="25"/>
  <c r="F32" i="24"/>
  <c r="E32" i="24"/>
  <c r="I32" i="24"/>
  <c r="E3" i="24"/>
  <c r="N2" i="24"/>
  <c r="F11" i="22"/>
  <c r="E11" i="22"/>
  <c r="E3" i="22"/>
  <c r="N2" i="22"/>
  <c r="H17" i="21"/>
  <c r="I17" i="21"/>
  <c r="L17" i="21" l="1"/>
  <c r="M32" i="24"/>
  <c r="M55" i="10" l="1"/>
  <c r="I26" i="20" l="1"/>
  <c r="I43" i="20"/>
  <c r="E3" i="20"/>
  <c r="J2" i="20"/>
  <c r="E25" i="8"/>
  <c r="D25" i="8"/>
  <c r="I45" i="20" l="1"/>
  <c r="N2" i="10"/>
  <c r="E3" i="10"/>
  <c r="M2" i="7"/>
  <c r="E3" i="7"/>
  <c r="M2" i="8"/>
  <c r="D3" i="8"/>
</calcChain>
</file>

<file path=xl/sharedStrings.xml><?xml version="1.0" encoding="utf-8"?>
<sst xmlns="http://schemas.openxmlformats.org/spreadsheetml/2006/main" count="928" uniqueCount="452">
  <si>
    <t>MUNICIPIO IXTLAHUACAN DEL RIO, JALISCO.</t>
  </si>
  <si>
    <t xml:space="preserve">FECHA </t>
  </si>
  <si>
    <t>R.F.C.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</si>
  <si>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</si>
  <si>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</si>
  <si>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</si>
  <si>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</si>
  <si>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</si>
  <si>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</si>
  <si>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</si>
  <si>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</si>
  <si>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</si>
  <si>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</si>
  <si>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</si>
  <si>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</si>
  <si>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</si>
  <si>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</si>
  <si>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</si>
  <si>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</si>
  <si>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</si>
  <si>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</si>
  <si>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 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</si>
  <si>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</si>
  <si>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</si>
  <si>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</si>
  <si>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</si>
  <si>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</si>
  <si>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</si>
  <si>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</si>
  <si>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</si>
  <si>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</si>
  <si>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</si>
  <si>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</si>
  <si>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</si>
  <si>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</si>
  <si>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</si>
  <si>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</si>
  <si>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</si>
  <si>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</si>
  <si>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</si>
  <si>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</si>
  <si>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</si>
  <si>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</si>
  <si>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</si>
  <si>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</si>
  <si>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</si>
  <si>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</si>
  <si>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</si>
  <si>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</si>
  <si>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</si>
  <si>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</si>
  <si>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</si>
  <si>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</si>
  <si>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</si>
  <si>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</si>
  <si>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</si>
  <si>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</si>
  <si>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</si>
  <si>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</si>
  <si>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</si>
  <si>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</si>
  <si>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</si>
  <si>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</si>
  <si>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</si>
  <si>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</si>
  <si>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</si>
  <si>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</si>
  <si>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</si>
  <si>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</si>
  <si>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</si>
  <si>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</si>
  <si>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</si>
  <si>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</si>
  <si>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</si>
  <si>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</si>
  <si>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</si>
  <si>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</si>
  <si>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</si>
  <si>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</si>
  <si>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</si>
  <si>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</si>
  <si>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</si>
  <si>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</si>
  <si>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</si>
  <si>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</si>
  <si>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</si>
  <si>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</si>
  <si>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</si>
  <si>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</si>
  <si>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</si>
  <si>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</si>
  <si>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</si>
  <si>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</si>
  <si>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</si>
  <si>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</si>
  <si>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</si>
  <si>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</si>
  <si>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</si>
  <si>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</si>
  <si>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</si>
  <si>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</si>
  <si>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</si>
  <si>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</si>
  <si>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</si>
  <si>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</si>
  <si>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</si>
  <si>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</si>
  <si>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</si>
  <si>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</si>
  <si>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</si>
  <si>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</si>
  <si>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</si>
  <si>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</si>
  <si>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</si>
  <si>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</si>
  <si>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</si>
  <si>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</si>
  <si>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</si>
  <si>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</si>
  <si>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JACOBO CALLEROS CLEMENTE</t>
  </si>
  <si>
    <t>FECHA DE INGRESO</t>
  </si>
  <si>
    <t>GAETA ARELLANO ALAN</t>
  </si>
  <si>
    <t>OPERADOR</t>
  </si>
  <si>
    <t>LIMON AGUAYO ALFONSO</t>
  </si>
  <si>
    <t>MARIN MARTINEZ MIGUEL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</si>
  <si>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</si>
  <si>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</si>
  <si>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</si>
  <si>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</si>
  <si>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</si>
  <si>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</si>
  <si>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</si>
  <si>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</si>
  <si>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</si>
  <si>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</si>
  <si>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PRIMER QUINCENA DE OCTUBRE DE 2024</t>
  </si>
  <si>
    <t>15 DE OCTUBRE DE 2024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</si>
  <si>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</si>
  <si>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</si>
  <si>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</si>
  <si>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</si>
  <si>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</si>
  <si>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</si>
  <si>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</si>
  <si>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</si>
  <si>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</si>
  <si>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</si>
  <si>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</si>
  <si>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</si>
  <si>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</si>
  <si>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</si>
  <si>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</si>
  <si>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</si>
  <si>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ABUNDIZ RENTERIA ADRIANA MARLEM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</si>
  <si>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</si>
  <si>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</si>
  <si>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</si>
  <si>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</si>
  <si>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</si>
  <si>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</si>
  <si>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</si>
  <si>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</si>
  <si>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</si>
  <si>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</si>
  <si>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</si>
  <si>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</si>
  <si>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</si>
  <si>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AUXILIAR DE CATASTRO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</si>
  <si>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</si>
  <si>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</si>
  <si>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</si>
  <si>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</si>
  <si>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</si>
  <si>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</si>
  <si>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</si>
  <si>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</si>
  <si>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</si>
  <si>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</si>
  <si>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</si>
  <si>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</si>
  <si>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</si>
  <si>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</si>
  <si>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</si>
  <si>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</si>
  <si>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</si>
  <si>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</si>
  <si>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</si>
  <si>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ASISTENTE JURIDICO</t>
  </si>
  <si>
    <t>PACHECO TORRES MARIA DE JESUS</t>
  </si>
  <si>
    <t>ENC. DEL PROGRAMA "REG. DE PREDIOS URBANOS (COMUR)"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</si>
  <si>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</si>
  <si>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</si>
  <si>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</si>
  <si>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</si>
  <si>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</si>
  <si>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</si>
  <si>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</si>
  <si>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GONZALEZ MANCILLA ERICK RODRIGO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</si>
  <si>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</si>
  <si>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</si>
  <si>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</si>
  <si>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</si>
  <si>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</si>
  <si>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</si>
  <si>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</si>
  <si>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</si>
  <si>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</si>
  <si>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</si>
  <si>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</si>
  <si>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</si>
  <si>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</si>
  <si>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</si>
  <si>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</si>
  <si>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</si>
  <si>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</si>
  <si>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</si>
  <si>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</si>
  <si>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BARCENAS AVILA ENRIQUE</t>
  </si>
  <si>
    <t>CARRILLO BENAVIDES ISAC</t>
  </si>
  <si>
    <t>OPERADOR RETROEXCAVADORA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</si>
  <si>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</si>
  <si>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</si>
  <si>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</si>
  <si>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</si>
  <si>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</si>
  <si>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</si>
  <si>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</si>
  <si>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</si>
  <si>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</si>
  <si>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</si>
  <si>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</si>
  <si>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</si>
  <si>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</si>
  <si>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</si>
  <si>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</si>
  <si>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</si>
  <si>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</si>
  <si>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</si>
  <si>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</si>
  <si>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</si>
  <si>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</si>
  <si>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</si>
  <si>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</si>
  <si>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</si>
  <si>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</si>
  <si>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</si>
  <si>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</si>
  <si>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</si>
  <si>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</si>
  <si>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</si>
  <si>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</si>
  <si>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</si>
  <si>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</si>
  <si>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</si>
  <si>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</si>
  <si>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GOMEZ GUZMAN ERIKA MARIA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</si>
  <si>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</si>
  <si>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</si>
  <si>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</si>
  <si>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</si>
  <si>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</si>
  <si>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</si>
  <si>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</si>
  <si>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</si>
  <si>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</si>
  <si>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</si>
  <si>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</si>
  <si>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</si>
  <si>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</si>
  <si>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</si>
  <si>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</si>
  <si>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</si>
  <si>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</si>
  <si>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</si>
  <si>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</si>
  <si>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</si>
  <si>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</si>
  <si>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</si>
  <si>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</si>
  <si>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</si>
  <si>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</si>
  <si>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</si>
  <si>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</si>
  <si>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</si>
  <si>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</si>
  <si>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</si>
  <si>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</si>
  <si>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</si>
  <si>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</si>
  <si>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VELADOR RASTRO TIF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</si>
  <si>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</si>
  <si>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</si>
  <si>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</si>
  <si>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</si>
  <si>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</si>
  <si>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</si>
  <si>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</si>
  <si>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</si>
  <si>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</si>
  <si>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</si>
  <si>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</si>
  <si>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FLORES GUTIERREZ RICARDO</t>
  </si>
  <si>
    <t>GUTIERREZ CALVILLO PABLO</t>
  </si>
  <si>
    <t>AUXILIAR AGUA POTABLE</t>
  </si>
  <si>
    <t>RENTERIA SANCHEZ JUAN MANUEL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</si>
  <si>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</si>
  <si>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</si>
  <si>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</si>
  <si>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</si>
  <si>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</si>
  <si>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</si>
  <si>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</si>
  <si>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REPARTIDOR DE COMBUSTIBLE</t>
  </si>
  <si>
    <t>ORTIZ CASTRO CRISTIAN</t>
  </si>
  <si>
    <t>RENTERIA SANCHEZ ARNULFO DANIEL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</si>
  <si>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</si>
  <si>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</si>
  <si>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</si>
  <si>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</si>
  <si>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</si>
  <si>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</si>
  <si>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</si>
  <si>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</si>
  <si>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</si>
  <si>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</si>
  <si>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</si>
  <si>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</si>
  <si>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</si>
  <si>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</si>
  <si>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</si>
  <si>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</si>
  <si>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</si>
  <si>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LEDEZMA RODRIGUEZ JAIME</t>
  </si>
  <si>
    <t>BENITEZ IBARRA HERMINIO</t>
  </si>
  <si>
    <t>AUXILIAR DE ASEO PUBLICO</t>
  </si>
  <si>
    <t>VERA DE LA CRUZ JOSE SALVADOR</t>
  </si>
  <si>
    <t>SALDANA  TOBIAS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</si>
  <si>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</si>
  <si>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</si>
  <si>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</si>
  <si>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</si>
  <si>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</si>
  <si>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</si>
  <si>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</si>
  <si>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</si>
  <si>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</si>
  <si>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</si>
  <si>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</si>
  <si>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</si>
  <si>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</si>
  <si>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</si>
  <si>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OBRAS PUBLICAS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</si>
  <si>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</si>
  <si>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</si>
  <si>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</si>
  <si>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</si>
  <si>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</si>
  <si>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</si>
  <si>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</si>
  <si>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</si>
  <si>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</si>
  <si>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CRUZ FRIAS LIDA</t>
  </si>
  <si>
    <t>INT. MERCADO MUNICIPAL</t>
  </si>
  <si>
    <t>SANCHEZ DIAZ PALEMON</t>
  </si>
  <si>
    <t>INT. PLAZA TLACOTAN</t>
  </si>
  <si>
    <t>ASESOR GENERAL</t>
  </si>
  <si>
    <t>POLICIA EN LINEA</t>
  </si>
  <si>
    <t>ORTIZ MACIAS MARIA ELENA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</si>
  <si>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</si>
  <si>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</si>
  <si>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</si>
  <si>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</si>
  <si>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</si>
  <si>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</si>
  <si>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</si>
  <si>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</si>
  <si>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TORRES RAMIREZ ALFREDO ARMANDO</t>
  </si>
  <si>
    <t>ROSALES FLORES MIGUEL ANGEL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</si>
  <si>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</si>
  <si>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</si>
  <si>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</si>
  <si>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</si>
  <si>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</si>
  <si>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</si>
  <si>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</si>
  <si>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</si>
  <si>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</si>
  <si>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</si>
  <si>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</si>
  <si>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</si>
  <si>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</si>
  <si>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</si>
  <si>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</si>
  <si>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</si>
  <si>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</si>
  <si>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</si>
  <si>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</si>
  <si>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</si>
  <si>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</si>
  <si>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</si>
  <si>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</si>
  <si>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</si>
  <si>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</si>
  <si>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</si>
  <si>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</si>
  <si>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</si>
  <si>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</si>
  <si>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</si>
  <si>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</si>
  <si>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</si>
  <si>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</si>
  <si>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</si>
  <si>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</si>
  <si>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</si>
  <si>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>AGUALLO CAMACHO SILVIA</t>
  </si>
  <si>
    <t xml:space="preserve">GUZMAN GONZALEZ MARIA PATRICIA </t>
  </si>
  <si>
    <t>RUVALCABA GALLEGOS SANDRA</t>
  </si>
  <si>
    <t>SANCHEZ GONZALEZMA VIRGINIA</t>
  </si>
  <si>
    <t>LERMA SANDOVAL FELIPE DE JESUS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</si>
  <si>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</si>
  <si>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</si>
  <si>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</si>
  <si>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</si>
  <si>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</si>
  <si>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</si>
  <si>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</si>
  <si>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</si>
  <si>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</si>
  <si>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</si>
  <si>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</si>
  <si>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</si>
  <si>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</si>
  <si>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</si>
  <si>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</si>
  <si>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</si>
  <si>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</si>
  <si>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</si>
  <si>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</si>
  <si>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</si>
  <si>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</si>
  <si>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POBL690519SK5</t>
  </si>
  <si>
    <t>GONZALEZ OROSCO MARIA PATRICIA</t>
  </si>
  <si>
    <t>MENDEZ ROJAS EPIFIANO FLORENCIO</t>
  </si>
  <si>
    <t xml:space="preserve">MARTINEZ VELEZ MERCEDES ELIZABETH </t>
  </si>
  <si>
    <t>MARR780901DLS</t>
  </si>
  <si>
    <t>RODRIGUEZ ESPINOZA JUAN GABRIEL</t>
  </si>
  <si>
    <t xml:space="preserve"> GOMS771011R14 </t>
  </si>
  <si>
    <t>CENC620218UZ9</t>
  </si>
  <si>
    <t xml:space="preserve"> GASS680820AS9 </t>
  </si>
  <si>
    <t>ABUNDIS CARBAJAL ADRIANA ISELA</t>
  </si>
  <si>
    <t>ROSALES GUTIERREZ ARMANDO</t>
  </si>
  <si>
    <t>REYNOSO GONZALEZ MARTHA SILVIA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</si>
</sst>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165" fontId="0" fillId="0" borderId="0" xfId="0" applyNumberFormat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11" fillId="0" borderId="0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165" fontId="2" fillId="0" borderId="3" xfId="1" applyFont="1" applyFill="1" applyBorder="1" applyAlignment="1">
      <alignment horizontal="center"/>
    </xf>
    <xf numFmtId="0" fontId="15" fillId="0" borderId="0" xfId="0" applyFont="1" applyAlignment="1">
      <alignment wrapText="1"/>
    </xf>
    <xf numFmtId="43" fontId="6" fillId="0" borderId="0" xfId="0" applyNumberFormat="1" applyFont="1"/>
    <xf numFmtId="0" fontId="0" fillId="2" borderId="0" xfId="0" applyFill="1"/>
    <xf numFmtId="14" fontId="0" fillId="2" borderId="0" xfId="0" applyNumberFormat="1" applyFill="1"/>
    <xf numFmtId="165" fontId="0" fillId="0" borderId="4" xfId="1" applyFont="1" applyFill="1" applyBorder="1" applyAlignment="1">
      <alignment horizontal="center"/>
    </xf>
    <xf numFmtId="14" fontId="18" fillId="0" borderId="0" xfId="0" applyNumberFormat="1" applyFont="1"/>
    <xf numFmtId="14" fontId="16" fillId="0" borderId="0" xfId="0" applyNumberFormat="1" applyFont="1"/>
    <xf numFmtId="43" fontId="12" fillId="3" borderId="0" xfId="0" applyNumberFormat="1" applyFont="1" applyFill="1"/>
    <xf numFmtId="43" fontId="0" fillId="3" borderId="0" xfId="0" applyNumberFormat="1" applyFill="1"/>
    <xf numFmtId="43" fontId="2" fillId="3" borderId="0" xfId="0" applyNumberFormat="1" applyFont="1" applyFill="1"/>
    <xf numFmtId="9" fontId="0" fillId="0" borderId="0" xfId="5" applyFont="1" applyFill="1"/>
    <xf numFmtId="165" fontId="0" fillId="0" borderId="3" xfId="1" applyFon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165" fontId="12" fillId="3" borderId="0" xfId="1" applyFont="1" applyFill="1"/>
    <xf numFmtId="0" fontId="12" fillId="3" borderId="0" xfId="0" applyFont="1" applyFill="1"/>
    <xf numFmtId="0" fontId="12" fillId="5" borderId="0" xfId="0" applyFont="1" applyFill="1"/>
    <xf numFmtId="165" fontId="12" fillId="0" borderId="0" xfId="1" applyFont="1"/>
    <xf numFmtId="165" fontId="12" fillId="0" borderId="0" xfId="1" applyFont="1" applyFill="1"/>
    <xf numFmtId="0" fontId="20" fillId="4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9" fillId="2" borderId="0" xfId="1" applyFont="1" applyFill="1"/>
    <xf numFmtId="165" fontId="2" fillId="0" borderId="0" xfId="1" applyFont="1" applyFill="1" applyBorder="1"/>
    <xf numFmtId="14" fontId="2" fillId="2" borderId="0" xfId="0" applyNumberFormat="1" applyFont="1" applyFill="1"/>
    <xf numFmtId="165" fontId="2" fillId="0" borderId="0" xfId="0" applyNumberFormat="1" applyFont="1"/>
    <xf numFmtId="0" fontId="9" fillId="2" borderId="0" xfId="0" applyFont="1" applyFill="1"/>
    <xf numFmtId="0" fontId="20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13" fillId="0" borderId="0" xfId="2" applyFont="1" applyFill="1" applyBorder="1"/>
    <xf numFmtId="0" fontId="0" fillId="0" borderId="0" xfId="0" applyAlignment="1">
      <alignment wrapText="1"/>
    </xf>
    <xf numFmtId="165" fontId="22" fillId="0" borderId="0" xfId="1" applyFont="1"/>
    <xf numFmtId="0" fontId="7" fillId="0" borderId="0" xfId="3" applyFont="1"/>
    <xf numFmtId="0" fontId="20" fillId="0" borderId="5" xfId="0" applyFont="1" applyBorder="1" applyAlignment="1">
      <alignment horizontal="center" vertical="center" wrapText="1"/>
    </xf>
    <xf numFmtId="14" fontId="14" fillId="0" borderId="0" xfId="0" applyNumberFormat="1" applyFont="1"/>
    <xf numFmtId="43" fontId="14" fillId="0" borderId="0" xfId="0" applyNumberFormat="1" applyFont="1"/>
    <xf numFmtId="0" fontId="14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5" fillId="0" borderId="0" xfId="0" applyFont="1"/>
    <xf numFmtId="14" fontId="16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65" fontId="21" fillId="0" borderId="0" xfId="1" applyFont="1" applyFill="1"/>
    <xf numFmtId="0" fontId="16" fillId="0" borderId="0" xfId="0" applyFont="1"/>
    <xf numFmtId="4" fontId="0" fillId="0" borderId="0" xfId="0" applyNumberFormat="1"/>
    <xf numFmtId="15" fontId="0" fillId="0" borderId="0" xfId="0" applyNumberFormat="1"/>
    <xf numFmtId="14" fontId="18" fillId="0" borderId="0" xfId="0" applyNumberFormat="1" applyFont="1" applyAlignment="1">
      <alignment horizontal="right"/>
    </xf>
    <xf numFmtId="0" fontId="0" fillId="3" borderId="0" xfId="0" applyFill="1"/>
    <xf numFmtId="0" fontId="6" fillId="3" borderId="0" xfId="0" applyFont="1" applyFill="1" applyAlignment="1">
      <alignment horizontal="left"/>
    </xf>
    <xf numFmtId="165" fontId="6" fillId="3" borderId="0" xfId="1" applyFont="1" applyFill="1" applyBorder="1"/>
    <xf numFmtId="164" fontId="2" fillId="3" borderId="2" xfId="2" applyFont="1" applyFill="1" applyBorder="1"/>
    <xf numFmtId="14" fontId="0" fillId="3" borderId="0" xfId="0" applyNumberFormat="1" applyFill="1" applyAlignment="1">
      <alignment horizontal="right"/>
    </xf>
    <xf numFmtId="0" fontId="2" fillId="3" borderId="0" xfId="0" applyFont="1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Q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B20" sqref="B2:B20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  <col min="14" max="14" width="20.7109375" bestFit="1" customWidth="1"/>
  </cols>
  <sheetData>
    <row r="1" spans="2:17" ht="18" x14ac:dyDescent="0.25">
      <c r="E1" s="10" t="s">
        <v>0</v>
      </c>
      <c r="I1" s="10"/>
      <c r="M1" s="12" t="s">
        <v>1</v>
      </c>
    </row>
    <row r="2" spans="2:17" ht="15" x14ac:dyDescent="0.25">
      <c r="E2" s="13" t="s">
        <v>56</v>
      </c>
      <c r="I2" s="13"/>
      <c r="M2" s="14" t="str">
        <f>+PRESIDENCIA!N2</f>
        <v>15 DE OCTUBRE DE 2024</v>
      </c>
    </row>
    <row r="3" spans="2:17" x14ac:dyDescent="0.2">
      <c r="E3" s="30" t="str">
        <f>+PRESIDENCIA!E3</f>
        <v>PRIMER QUINCENA DE OCTUBRE DE 2024</v>
      </c>
      <c r="I3" s="31"/>
    </row>
    <row r="4" spans="2:17" x14ac:dyDescent="0.2">
      <c r="E4" s="31" t="s">
        <v>20</v>
      </c>
      <c r="I4" s="31"/>
    </row>
    <row r="5" spans="2:17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88"/>
      <c r="K5" s="89"/>
      <c r="L5" s="16" t="s">
        <v>5</v>
      </c>
      <c r="M5" s="15" t="s">
        <v>6</v>
      </c>
      <c r="N5" s="74"/>
    </row>
    <row r="6" spans="2:17" x14ac:dyDescent="0.2">
      <c r="B6" s="12"/>
      <c r="C6" s="12"/>
      <c r="D6" s="12"/>
      <c r="E6" s="34"/>
      <c r="F6" s="34"/>
      <c r="G6" s="34"/>
      <c r="H6" s="34"/>
      <c r="I6" s="34"/>
      <c r="J6" s="34"/>
      <c r="K6" s="34"/>
      <c r="L6" s="34"/>
      <c r="M6" s="12"/>
    </row>
    <row r="7" spans="2:17" ht="24.95" customHeight="1" x14ac:dyDescent="0.2">
      <c r="B7" s="1" t="s">
        <v>153</v>
      </c>
      <c r="C7" s="4"/>
      <c r="D7" s="2" t="s">
        <v>113</v>
      </c>
      <c r="E7" s="11">
        <v>22644.48</v>
      </c>
      <c r="F7" s="27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  <c r="N7" s="75">
        <v>45566</v>
      </c>
      <c r="O7" s="21"/>
      <c r="P7" s="21"/>
    </row>
    <row r="8" spans="2:17" s="39" customFormat="1" ht="24.95" customHeight="1" x14ac:dyDescent="0.2">
      <c r="B8" s="1" t="s">
        <v>149</v>
      </c>
      <c r="C8" s="4"/>
      <c r="D8" s="2" t="s">
        <v>113</v>
      </c>
      <c r="E8" s="11">
        <v>22644.48</v>
      </c>
      <c r="F8" s="27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  <c r="N8" s="75">
        <v>45566</v>
      </c>
      <c r="Q8" s="6"/>
    </row>
    <row r="9" spans="2:17" ht="24.95" customHeight="1" x14ac:dyDescent="0.2">
      <c r="B9" s="1" t="s">
        <v>147</v>
      </c>
      <c r="C9" s="4"/>
      <c r="D9" s="2" t="s">
        <v>113</v>
      </c>
      <c r="E9" s="11">
        <v>22644.48</v>
      </c>
      <c r="F9" s="27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  <c r="N9" s="75">
        <v>45566</v>
      </c>
    </row>
    <row r="10" spans="2:17" ht="24.95" customHeight="1" x14ac:dyDescent="0.2">
      <c r="B10" s="8" t="s">
        <v>151</v>
      </c>
      <c r="C10" s="4"/>
      <c r="D10" s="2" t="s">
        <v>113</v>
      </c>
      <c r="E10" s="11">
        <v>22644.48</v>
      </c>
      <c r="F10" s="27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  <c r="N10" s="75">
        <v>45566</v>
      </c>
      <c r="O10" s="72"/>
      <c r="P10" s="72"/>
    </row>
    <row r="11" spans="2:17" ht="24.95" customHeight="1" x14ac:dyDescent="0.2">
      <c r="B11" s="1" t="s">
        <v>152</v>
      </c>
      <c r="C11" s="4"/>
      <c r="D11" s="2" t="s">
        <v>113</v>
      </c>
      <c r="E11" s="11">
        <v>22644.48</v>
      </c>
      <c r="F11" s="27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  <c r="N11" s="75">
        <v>45566</v>
      </c>
    </row>
    <row r="12" spans="2:17" ht="24.95" customHeight="1" x14ac:dyDescent="0.2">
      <c r="B12" s="1" t="s">
        <v>150</v>
      </c>
      <c r="C12" s="4"/>
      <c r="D12" s="2" t="s">
        <v>113</v>
      </c>
      <c r="E12" s="11">
        <v>22644.48</v>
      </c>
      <c r="F12" s="27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  <c r="N12" s="75">
        <v>45566</v>
      </c>
    </row>
    <row r="13" spans="2:17" ht="24.95" customHeight="1" x14ac:dyDescent="0.2">
      <c r="B13" s="1" t="s">
        <v>148</v>
      </c>
      <c r="C13" s="4"/>
      <c r="D13" s="2" t="s">
        <v>113</v>
      </c>
      <c r="E13" s="11">
        <v>22644.48</v>
      </c>
      <c r="F13" s="27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  <c r="N13" s="75">
        <v>45566</v>
      </c>
    </row>
    <row r="14" spans="2:17" ht="24.95" customHeight="1" x14ac:dyDescent="0.2">
      <c r="B14" s="1" t="s">
        <v>155</v>
      </c>
      <c r="C14" s="4"/>
      <c r="D14" s="2" t="s">
        <v>113</v>
      </c>
      <c r="E14" s="11">
        <v>22644.48</v>
      </c>
      <c r="F14" s="27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  <c r="N14" s="75">
        <v>45566</v>
      </c>
    </row>
    <row r="15" spans="2:17" ht="24.95" customHeight="1" x14ac:dyDescent="0.2">
      <c r="B15" s="1" t="s">
        <v>154</v>
      </c>
      <c r="C15" s="4"/>
      <c r="D15" s="2" t="s">
        <v>113</v>
      </c>
      <c r="E15" s="11">
        <v>22644.48</v>
      </c>
      <c r="F15" s="27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  <c r="N15" s="75">
        <v>45566</v>
      </c>
    </row>
    <row r="16" spans="2:17" ht="21.95" customHeight="1" x14ac:dyDescent="0.2">
      <c r="B16" s="1"/>
      <c r="C16" s="4"/>
      <c r="D16" s="2"/>
      <c r="E16" s="5"/>
      <c r="F16" s="5"/>
      <c r="G16" s="5"/>
      <c r="H16" s="5"/>
      <c r="I16" s="28"/>
      <c r="J16" s="28"/>
      <c r="K16" s="28"/>
      <c r="L16" s="5"/>
      <c r="M16" s="9"/>
      <c r="N16" s="21"/>
    </row>
    <row r="17" spans="2:14" ht="21.95" customHeight="1" x14ac:dyDescent="0.2">
      <c r="B17" s="8"/>
      <c r="C17" s="8"/>
      <c r="D17" s="22" t="s">
        <v>7</v>
      </c>
      <c r="E17" s="23">
        <f>SUM(E7:E16)</f>
        <v>203800.32000000004</v>
      </c>
      <c r="F17" s="23">
        <f>SUM(F7:F16)</f>
        <v>28519.74</v>
      </c>
      <c r="G17" s="23">
        <f>SUM(G7:G16)</f>
        <v>101900.16000000002</v>
      </c>
      <c r="H17" s="23">
        <f t="shared" ref="H17:I17" si="4">SUM(H7:H16)</f>
        <v>14259.87</v>
      </c>
      <c r="I17" s="23">
        <f t="shared" si="4"/>
        <v>0</v>
      </c>
      <c r="J17" s="23"/>
      <c r="K17" s="23"/>
      <c r="L17" s="23">
        <f>SUM(L7:L16)</f>
        <v>87640.29</v>
      </c>
      <c r="M17" s="35"/>
      <c r="N17" s="23"/>
    </row>
    <row r="19" spans="2:14" x14ac:dyDescent="0.2">
      <c r="B19" t="s">
        <v>20</v>
      </c>
      <c r="D19" s="22"/>
      <c r="E19" s="23"/>
      <c r="F19" s="23"/>
      <c r="G19" s="23"/>
      <c r="H19" s="23"/>
      <c r="I19" s="23"/>
      <c r="J19" s="23"/>
      <c r="K19" s="23"/>
      <c r="L19" s="23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0"/>
  <sheetViews>
    <sheetView topLeftCell="B1" zoomScale="80" zoomScaleNormal="80" workbookViewId="0">
      <selection activeCell="B14" sqref="B3:B14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392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</row>
    <row r="3" spans="2:13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13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</row>
    <row r="6" spans="2:13" ht="1.5" customHeight="1" x14ac:dyDescent="0.2">
      <c r="E6" s="27"/>
      <c r="F6" s="27"/>
    </row>
    <row r="7" spans="2:13" x14ac:dyDescent="0.2">
      <c r="B7" s="39"/>
      <c r="C7" s="39"/>
      <c r="D7" s="67"/>
      <c r="E7" s="87"/>
      <c r="F7" s="27"/>
      <c r="G7" s="5"/>
      <c r="H7" s="5"/>
      <c r="I7" s="5"/>
      <c r="J7" s="5"/>
      <c r="K7" s="5"/>
      <c r="L7" s="5"/>
      <c r="M7" s="9"/>
    </row>
    <row r="8" spans="2:13" ht="24.75" customHeight="1" x14ac:dyDescent="0.25">
      <c r="B8" t="s">
        <v>240</v>
      </c>
      <c r="D8" s="101" t="s">
        <v>241</v>
      </c>
      <c r="E8" s="102">
        <v>28397.77</v>
      </c>
      <c r="F8" s="102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</row>
    <row r="9" spans="2:13" ht="24.75" customHeight="1" x14ac:dyDescent="0.25">
      <c r="B9" t="s">
        <v>242</v>
      </c>
      <c r="D9" s="101" t="s">
        <v>191</v>
      </c>
      <c r="E9" s="102">
        <v>22548.33</v>
      </c>
      <c r="F9" s="102">
        <v>3148.33</v>
      </c>
      <c r="G9" s="5">
        <f t="shared" ref="G9:H11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</row>
    <row r="10" spans="2:13" ht="24.75" customHeight="1" x14ac:dyDescent="0.25">
      <c r="B10" t="s">
        <v>243</v>
      </c>
      <c r="D10" s="101" t="s">
        <v>244</v>
      </c>
      <c r="E10" s="102">
        <v>8620.85</v>
      </c>
      <c r="F10" s="102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</row>
    <row r="11" spans="2:13" ht="24.75" customHeight="1" x14ac:dyDescent="0.25">
      <c r="B11" t="s">
        <v>245</v>
      </c>
      <c r="D11" s="101" t="s">
        <v>244</v>
      </c>
      <c r="E11" s="102">
        <v>8620.85</v>
      </c>
      <c r="F11" s="102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>+G11-H11+I11</f>
        <v>4000</v>
      </c>
      <c r="M11" s="9"/>
    </row>
    <row r="12" spans="2:13" ht="21.95" customHeight="1" x14ac:dyDescent="0.2">
      <c r="D12" s="22" t="s">
        <v>52</v>
      </c>
      <c r="E12" s="29">
        <f>SUM(E7:E11)</f>
        <v>68187.8</v>
      </c>
      <c r="F12" s="29">
        <f>SUM(F7:F11)</f>
        <v>8787.8000000000011</v>
      </c>
      <c r="G12" s="23">
        <f>SUM(G7:G11)</f>
        <v>34093.9</v>
      </c>
      <c r="H12" s="23">
        <f>SUM(H7:H11)</f>
        <v>4393.9000000000005</v>
      </c>
      <c r="I12" s="23">
        <f>SUM(I7:I11)</f>
        <v>0</v>
      </c>
      <c r="J12" s="23"/>
      <c r="K12" s="23"/>
      <c r="L12" s="23">
        <f>SUM(L7:L11)</f>
        <v>29700</v>
      </c>
    </row>
    <row r="13" spans="2:13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</row>
    <row r="14" spans="2:13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5" spans="2:13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3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60"/>
      <c r="C20" s="60"/>
      <c r="D20" s="60"/>
      <c r="E20" s="48"/>
      <c r="F20" s="48"/>
      <c r="G20" s="48"/>
      <c r="H20" s="5"/>
      <c r="I20" s="5"/>
      <c r="J20" s="48"/>
      <c r="K20" s="48"/>
      <c r="L20" s="48"/>
      <c r="M20" s="48"/>
    </row>
  </sheetData>
  <autoFilter ref="A1:M40"/>
  <sortState ref="A9:N11">
    <sortCondition ref="B9:B11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5"/>
  <sheetViews>
    <sheetView topLeftCell="B1" zoomScale="80" zoomScaleNormal="80" workbookViewId="0">
      <selection activeCell="B1" sqref="B1:B1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3.140625" customWidth="1"/>
    <col min="12" max="12" width="12.28515625" bestFit="1" customWidth="1"/>
    <col min="13" max="14" width="24.140625" customWidth="1"/>
    <col min="15" max="15" width="11.42578125" style="27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393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  <c r="N2" s="14"/>
    </row>
    <row r="3" spans="2:19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  <c r="N5" s="26"/>
      <c r="P5" s="26"/>
    </row>
    <row r="6" spans="2:19" ht="1.5" customHeight="1" x14ac:dyDescent="0.2">
      <c r="E6" s="27"/>
      <c r="F6" s="27"/>
    </row>
    <row r="7" spans="2:19" x14ac:dyDescent="0.2">
      <c r="B7" s="39"/>
      <c r="C7" s="39"/>
      <c r="D7" s="67"/>
      <c r="E7" s="87"/>
      <c r="F7" s="27"/>
      <c r="G7" s="5"/>
      <c r="H7" s="5"/>
      <c r="I7" s="5"/>
      <c r="J7" s="5"/>
      <c r="K7" s="5"/>
      <c r="L7" s="5"/>
      <c r="M7" s="9"/>
      <c r="N7" s="75"/>
      <c r="O7" s="39"/>
      <c r="P7" s="63"/>
      <c r="Q7" s="21"/>
    </row>
    <row r="8" spans="2:19" ht="24.75" customHeight="1" x14ac:dyDescent="0.2">
      <c r="B8" t="s">
        <v>246</v>
      </c>
      <c r="D8" s="101" t="s">
        <v>247</v>
      </c>
      <c r="E8" s="87">
        <v>14455.14</v>
      </c>
      <c r="F8" s="27">
        <v>1455.14</v>
      </c>
      <c r="G8" s="5">
        <f t="shared" ref="G8" si="0">+E8/2</f>
        <v>7227.57</v>
      </c>
      <c r="H8" s="5">
        <f t="shared" ref="H8" si="1">+F8/2</f>
        <v>727.57</v>
      </c>
      <c r="I8" s="5"/>
      <c r="J8" s="5"/>
      <c r="K8" s="5"/>
      <c r="L8" s="5">
        <f t="shared" ref="L8" si="2">+G8-H8+I8</f>
        <v>6500</v>
      </c>
      <c r="M8" s="9"/>
      <c r="N8" s="63"/>
      <c r="O8" s="39"/>
      <c r="P8" s="39"/>
      <c r="Q8"/>
      <c r="S8" s="41"/>
    </row>
    <row r="9" spans="2:19" ht="24.75" customHeight="1" x14ac:dyDescent="0.25">
      <c r="B9" s="39" t="s">
        <v>414</v>
      </c>
      <c r="D9" s="101" t="s">
        <v>157</v>
      </c>
      <c r="E9" s="102">
        <v>8620.85</v>
      </c>
      <c r="F9" s="102">
        <v>620.85</v>
      </c>
      <c r="G9" s="5">
        <f t="shared" ref="G9:H16" si="3">+E9/2</f>
        <v>4310.4250000000002</v>
      </c>
      <c r="H9" s="5">
        <f t="shared" si="3"/>
        <v>310.42500000000001</v>
      </c>
      <c r="I9" s="5"/>
      <c r="J9" s="5"/>
      <c r="K9" s="5"/>
      <c r="L9" s="5">
        <f t="shared" ref="L9:L16" si="4">+G9-H9+I9</f>
        <v>4000</v>
      </c>
      <c r="M9" s="9"/>
      <c r="N9" s="63"/>
      <c r="O9" s="39"/>
      <c r="P9" s="39"/>
      <c r="Q9"/>
      <c r="S9" s="41"/>
    </row>
    <row r="10" spans="2:19" ht="29.25" customHeight="1" x14ac:dyDescent="0.25">
      <c r="B10" t="s">
        <v>254</v>
      </c>
      <c r="D10" s="101" t="s">
        <v>181</v>
      </c>
      <c r="E10" s="102">
        <v>10865.02</v>
      </c>
      <c r="F10" s="102">
        <v>865.02</v>
      </c>
      <c r="G10" s="5">
        <f t="shared" si="3"/>
        <v>5432.51</v>
      </c>
      <c r="H10" s="5">
        <f t="shared" si="3"/>
        <v>432.51</v>
      </c>
      <c r="I10" s="5"/>
      <c r="J10" s="5"/>
      <c r="K10" s="5"/>
      <c r="L10" s="5">
        <f t="shared" si="4"/>
        <v>5000</v>
      </c>
      <c r="M10" s="9"/>
      <c r="N10" s="63"/>
      <c r="O10" s="39"/>
      <c r="P10" s="39"/>
      <c r="Q10"/>
      <c r="S10" s="41"/>
    </row>
    <row r="11" spans="2:19" ht="39.75" customHeight="1" x14ac:dyDescent="0.25">
      <c r="B11" t="s">
        <v>252</v>
      </c>
      <c r="D11" s="101" t="s">
        <v>430</v>
      </c>
      <c r="E11" s="102">
        <v>12039.46</v>
      </c>
      <c r="F11" s="102">
        <v>1039.46</v>
      </c>
      <c r="G11" s="5">
        <f t="shared" si="3"/>
        <v>6019.73</v>
      </c>
      <c r="H11" s="5">
        <f t="shared" si="3"/>
        <v>519.73</v>
      </c>
      <c r="I11" s="5"/>
      <c r="J11" s="5"/>
      <c r="K11" s="5"/>
      <c r="L11" s="5">
        <f t="shared" si="4"/>
        <v>5500</v>
      </c>
      <c r="M11" s="9"/>
      <c r="N11" s="63"/>
      <c r="O11" s="39"/>
      <c r="P11" s="39"/>
      <c r="Q11"/>
      <c r="S11" s="41"/>
    </row>
    <row r="12" spans="2:19" ht="39.75" customHeight="1" x14ac:dyDescent="0.25">
      <c r="B12" t="s">
        <v>255</v>
      </c>
      <c r="D12" s="101" t="s">
        <v>181</v>
      </c>
      <c r="E12" s="102">
        <v>8620.85</v>
      </c>
      <c r="F12" s="102">
        <v>620.85</v>
      </c>
      <c r="G12" s="5">
        <f t="shared" si="3"/>
        <v>4310.4250000000002</v>
      </c>
      <c r="H12" s="5">
        <f t="shared" si="3"/>
        <v>310.42500000000001</v>
      </c>
      <c r="I12" s="5"/>
      <c r="J12" s="5"/>
      <c r="K12" s="5"/>
      <c r="L12" s="5">
        <f t="shared" si="4"/>
        <v>4000</v>
      </c>
      <c r="M12" s="9"/>
      <c r="N12" s="63"/>
      <c r="O12" s="39"/>
      <c r="P12" s="39"/>
      <c r="Q12"/>
      <c r="S12" s="41"/>
    </row>
    <row r="13" spans="2:19" ht="28.5" customHeight="1" x14ac:dyDescent="0.25">
      <c r="B13" s="39" t="s">
        <v>441</v>
      </c>
      <c r="D13" s="101" t="s">
        <v>157</v>
      </c>
      <c r="E13" s="102">
        <v>8620.85</v>
      </c>
      <c r="F13" s="102">
        <v>620.85</v>
      </c>
      <c r="G13" s="5">
        <f t="shared" si="3"/>
        <v>4310.4250000000002</v>
      </c>
      <c r="H13" s="5">
        <f t="shared" si="3"/>
        <v>310.42500000000001</v>
      </c>
      <c r="I13" s="5"/>
      <c r="J13" s="5"/>
      <c r="K13" s="5"/>
      <c r="L13" s="5">
        <f t="shared" si="4"/>
        <v>4000</v>
      </c>
      <c r="M13" s="9"/>
      <c r="N13" s="63"/>
      <c r="O13" s="39"/>
      <c r="P13" s="39"/>
      <c r="Q13"/>
      <c r="S13" s="41"/>
    </row>
    <row r="14" spans="2:19" ht="24.75" customHeight="1" x14ac:dyDescent="0.2">
      <c r="B14" t="s">
        <v>248</v>
      </c>
      <c r="D14" s="101" t="s">
        <v>249</v>
      </c>
      <c r="E14" s="87">
        <v>14455.14</v>
      </c>
      <c r="F14" s="27">
        <v>1455.14</v>
      </c>
      <c r="G14" s="5">
        <f t="shared" si="3"/>
        <v>7227.57</v>
      </c>
      <c r="H14" s="5">
        <f t="shared" si="3"/>
        <v>727.57</v>
      </c>
      <c r="I14" s="5"/>
      <c r="J14" s="5"/>
      <c r="K14" s="5"/>
      <c r="L14" s="5">
        <f t="shared" si="4"/>
        <v>6500</v>
      </c>
      <c r="M14" s="9"/>
      <c r="N14" s="63"/>
      <c r="O14" s="39"/>
      <c r="P14" s="54"/>
      <c r="Q14" s="21"/>
      <c r="S14" s="41"/>
    </row>
    <row r="15" spans="2:19" ht="24.75" customHeight="1" x14ac:dyDescent="0.2">
      <c r="B15" t="s">
        <v>250</v>
      </c>
      <c r="D15" s="101" t="s">
        <v>251</v>
      </c>
      <c r="E15" s="87">
        <v>14455.14</v>
      </c>
      <c r="F15" s="27">
        <v>1455.14</v>
      </c>
      <c r="G15" s="5">
        <f t="shared" si="3"/>
        <v>7227.57</v>
      </c>
      <c r="H15" s="5">
        <f t="shared" si="3"/>
        <v>727.57</v>
      </c>
      <c r="I15" s="5"/>
      <c r="J15" s="5"/>
      <c r="K15" s="5"/>
      <c r="L15" s="5">
        <f t="shared" si="4"/>
        <v>6500</v>
      </c>
      <c r="M15" s="9"/>
      <c r="N15" s="63"/>
      <c r="O15" s="39"/>
      <c r="P15" s="39"/>
      <c r="Q15"/>
      <c r="S15" s="41"/>
    </row>
    <row r="16" spans="2:19" ht="24.75" customHeight="1" x14ac:dyDescent="0.25">
      <c r="B16" t="s">
        <v>253</v>
      </c>
      <c r="D16" s="101" t="s">
        <v>157</v>
      </c>
      <c r="E16" s="102">
        <v>8620.85</v>
      </c>
      <c r="F16" s="102">
        <v>620.85</v>
      </c>
      <c r="G16" s="5">
        <f t="shared" si="3"/>
        <v>4310.4250000000002</v>
      </c>
      <c r="H16" s="5">
        <f t="shared" si="3"/>
        <v>310.42500000000001</v>
      </c>
      <c r="I16" s="5"/>
      <c r="J16" s="5"/>
      <c r="K16" s="5"/>
      <c r="L16" s="5">
        <f t="shared" si="4"/>
        <v>4000</v>
      </c>
      <c r="M16" s="9"/>
      <c r="N16" s="63"/>
      <c r="O16" s="39"/>
      <c r="P16" s="39"/>
      <c r="Q16"/>
      <c r="S16" s="41"/>
    </row>
    <row r="17" spans="2:18" ht="21.95" customHeight="1" x14ac:dyDescent="0.2">
      <c r="D17" s="22" t="s">
        <v>52</v>
      </c>
      <c r="E17" s="29">
        <f>SUM(E7:E16)</f>
        <v>100753.3</v>
      </c>
      <c r="F17" s="29">
        <f>SUM(F7:F16)</f>
        <v>8753.3000000000011</v>
      </c>
      <c r="G17" s="23">
        <f>SUM(G7:G16)</f>
        <v>50376.65</v>
      </c>
      <c r="H17" s="23">
        <f>SUM(H7:H16)</f>
        <v>4376.6500000000005</v>
      </c>
      <c r="I17" s="23">
        <f>SUM(I7:I16)</f>
        <v>0</v>
      </c>
      <c r="J17" s="23"/>
      <c r="K17" s="23"/>
      <c r="L17" s="23">
        <f>SUM(L7:L16)</f>
        <v>46000</v>
      </c>
    </row>
    <row r="18" spans="2:18" x14ac:dyDescent="0.2">
      <c r="B18" s="1"/>
      <c r="C18" s="1"/>
      <c r="D18" s="4"/>
      <c r="E18" s="5"/>
      <c r="F18" s="5"/>
      <c r="G18" s="5"/>
      <c r="H18" s="5"/>
      <c r="I18" s="5"/>
      <c r="J18" s="5"/>
      <c r="K18" s="5"/>
      <c r="L18" s="5"/>
    </row>
    <row r="19" spans="2:18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</row>
    <row r="20" spans="2:18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8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5" spans="2:18" ht="24.95" customHeight="1" x14ac:dyDescent="0.2">
      <c r="B25" s="60"/>
      <c r="C25" s="60"/>
      <c r="D25" s="60"/>
      <c r="E25" s="48"/>
      <c r="F25" s="48"/>
      <c r="G25" s="48"/>
      <c r="H25" s="5"/>
      <c r="I25" s="5"/>
      <c r="J25" s="48"/>
      <c r="K25" s="48"/>
      <c r="L25" s="48"/>
      <c r="M25" s="48"/>
      <c r="N25" s="48"/>
      <c r="O25" s="9"/>
      <c r="Q25" s="21"/>
      <c r="R25" s="21"/>
    </row>
  </sheetData>
  <autoFilter ref="A1:P45"/>
  <sortState ref="A9:T16">
    <sortCondition ref="B9:B16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5"/>
  <sheetViews>
    <sheetView topLeftCell="B1" zoomScale="80" zoomScaleNormal="80" workbookViewId="0">
      <selection activeCell="B18" sqref="B3:B18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4" width="24.140625" customWidth="1"/>
    <col min="15" max="15" width="11.42578125" style="27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20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20" ht="15" x14ac:dyDescent="0.25">
      <c r="E2" s="13" t="s">
        <v>394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  <c r="N2" s="14"/>
    </row>
    <row r="3" spans="2:20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20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20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  <c r="N5" s="26"/>
      <c r="P5" s="26"/>
    </row>
    <row r="6" spans="2:20" ht="1.5" customHeight="1" x14ac:dyDescent="0.2">
      <c r="E6" s="27"/>
      <c r="F6" s="27"/>
    </row>
    <row r="7" spans="2:20" x14ac:dyDescent="0.2">
      <c r="B7" s="39"/>
      <c r="C7" s="39"/>
      <c r="D7" s="67"/>
      <c r="E7" s="87"/>
      <c r="F7" s="27"/>
      <c r="G7" s="5"/>
      <c r="H7" s="5"/>
      <c r="I7" s="5"/>
      <c r="J7" s="5"/>
      <c r="K7" s="5"/>
      <c r="L7" s="5"/>
      <c r="M7" s="9"/>
      <c r="N7" s="75"/>
      <c r="O7" s="39"/>
      <c r="P7" s="63"/>
      <c r="Q7" s="21"/>
    </row>
    <row r="8" spans="2:20" ht="24.75" customHeight="1" x14ac:dyDescent="0.2">
      <c r="B8" t="s">
        <v>256</v>
      </c>
      <c r="D8" s="101" t="s">
        <v>257</v>
      </c>
      <c r="E8" s="87">
        <v>14455.14</v>
      </c>
      <c r="F8" s="27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 t="shared" ref="L8" si="1">+G8-H8+I8</f>
        <v>6500</v>
      </c>
      <c r="M8" s="9"/>
      <c r="N8" s="63"/>
      <c r="O8" s="39"/>
      <c r="P8" s="39"/>
      <c r="Q8"/>
      <c r="S8" s="41"/>
    </row>
    <row r="9" spans="2:20" ht="24.95" customHeight="1" x14ac:dyDescent="0.25">
      <c r="B9" s="1" t="s">
        <v>432</v>
      </c>
      <c r="C9" s="4"/>
      <c r="D9" s="42"/>
      <c r="E9" s="102">
        <v>12039.46</v>
      </c>
      <c r="F9" s="102">
        <v>1039.46</v>
      </c>
      <c r="G9" s="5">
        <f t="shared" ref="G9:H16" si="2">+E9/2</f>
        <v>6019.73</v>
      </c>
      <c r="H9" s="5">
        <f t="shared" si="2"/>
        <v>519.73</v>
      </c>
      <c r="I9" s="5"/>
      <c r="J9" s="5"/>
      <c r="K9" s="18"/>
      <c r="L9" s="5">
        <f t="shared" ref="L9:L16" si="3">+G9-H9+I9</f>
        <v>5500</v>
      </c>
      <c r="M9" s="9"/>
      <c r="N9" s="75"/>
      <c r="O9" s="21">
        <f>+E9/30*4</f>
        <v>1605.2613333333331</v>
      </c>
      <c r="P9" s="21">
        <f>+F9/30*4</f>
        <v>138.59466666666668</v>
      </c>
      <c r="Q9" s="21">
        <f>+O9*0.115</f>
        <v>184.60505333333333</v>
      </c>
      <c r="R9" s="21">
        <f>+O9-P9-Q9</f>
        <v>1282.0616133333333</v>
      </c>
      <c r="S9" s="23">
        <f>E9/30*50/12*9.13</f>
        <v>15266.704138888887</v>
      </c>
      <c r="T9">
        <f>+E9/30*10*0.25/6*3.13</f>
        <v>523.38208055555549</v>
      </c>
    </row>
    <row r="10" spans="2:20" ht="24.75" customHeight="1" x14ac:dyDescent="0.25">
      <c r="B10" t="s">
        <v>75</v>
      </c>
      <c r="D10" s="101" t="s">
        <v>262</v>
      </c>
      <c r="E10" s="102">
        <v>8620.85</v>
      </c>
      <c r="F10" s="102">
        <v>620.85</v>
      </c>
      <c r="G10" s="5">
        <f t="shared" si="2"/>
        <v>4310.4250000000002</v>
      </c>
      <c r="H10" s="5">
        <f t="shared" si="2"/>
        <v>310.42500000000001</v>
      </c>
      <c r="I10" s="5"/>
      <c r="J10" s="5"/>
      <c r="K10" s="5"/>
      <c r="L10" s="5">
        <f t="shared" si="3"/>
        <v>4000</v>
      </c>
      <c r="M10" s="9"/>
      <c r="N10" s="63"/>
      <c r="O10" s="39"/>
      <c r="P10" s="39"/>
      <c r="Q10"/>
      <c r="S10" s="41"/>
    </row>
    <row r="11" spans="2:20" ht="24.75" customHeight="1" x14ac:dyDescent="0.25">
      <c r="B11" t="s">
        <v>258</v>
      </c>
      <c r="D11" s="101" t="s">
        <v>157</v>
      </c>
      <c r="E11" s="102">
        <v>8620.85</v>
      </c>
      <c r="F11" s="102">
        <v>620.85</v>
      </c>
      <c r="G11" s="5">
        <f t="shared" si="2"/>
        <v>4310.4250000000002</v>
      </c>
      <c r="H11" s="5">
        <f t="shared" si="2"/>
        <v>310.42500000000001</v>
      </c>
      <c r="I11" s="5"/>
      <c r="J11" s="5"/>
      <c r="K11" s="5"/>
      <c r="L11" s="5">
        <f t="shared" si="3"/>
        <v>4000</v>
      </c>
      <c r="M11" s="9"/>
      <c r="N11" s="63"/>
      <c r="O11" s="39"/>
      <c r="P11" s="39"/>
      <c r="Q11"/>
      <c r="S11" s="41"/>
    </row>
    <row r="12" spans="2:20" ht="24.75" customHeight="1" x14ac:dyDescent="0.25">
      <c r="B12" t="s">
        <v>421</v>
      </c>
      <c r="D12" s="101" t="s">
        <v>157</v>
      </c>
      <c r="E12" s="102">
        <v>8620.85</v>
      </c>
      <c r="F12" s="102">
        <v>620.85</v>
      </c>
      <c r="G12" s="5">
        <f t="shared" si="2"/>
        <v>4310.4250000000002</v>
      </c>
      <c r="H12" s="5">
        <f t="shared" si="2"/>
        <v>310.42500000000001</v>
      </c>
      <c r="I12" s="5"/>
      <c r="J12" s="5"/>
      <c r="K12" s="5"/>
      <c r="L12" s="5">
        <f t="shared" si="3"/>
        <v>4000</v>
      </c>
      <c r="M12" s="9"/>
      <c r="N12" s="63"/>
      <c r="O12" s="39"/>
      <c r="P12" s="39"/>
      <c r="Q12"/>
      <c r="S12" s="41"/>
    </row>
    <row r="13" spans="2:20" ht="24.75" customHeight="1" x14ac:dyDescent="0.25">
      <c r="B13" t="s">
        <v>259</v>
      </c>
      <c r="D13" s="101" t="s">
        <v>260</v>
      </c>
      <c r="E13" s="102">
        <v>9742.94</v>
      </c>
      <c r="F13" s="102">
        <v>742.94</v>
      </c>
      <c r="G13" s="5">
        <f t="shared" si="2"/>
        <v>4871.47</v>
      </c>
      <c r="H13" s="5">
        <f t="shared" si="2"/>
        <v>371.47</v>
      </c>
      <c r="I13" s="5"/>
      <c r="J13" s="5"/>
      <c r="K13" s="5"/>
      <c r="L13" s="5">
        <f t="shared" si="3"/>
        <v>4500</v>
      </c>
      <c r="M13" s="9"/>
      <c r="N13" s="63"/>
      <c r="O13" s="39"/>
      <c r="P13" s="39"/>
      <c r="Q13"/>
      <c r="S13" s="41"/>
    </row>
    <row r="14" spans="2:20" ht="24.75" customHeight="1" x14ac:dyDescent="0.25">
      <c r="B14" t="s">
        <v>263</v>
      </c>
      <c r="D14" s="101" t="s">
        <v>431</v>
      </c>
      <c r="E14" s="102">
        <v>12039.46</v>
      </c>
      <c r="F14" s="102">
        <v>1039.46</v>
      </c>
      <c r="G14" s="5">
        <f t="shared" si="2"/>
        <v>6019.73</v>
      </c>
      <c r="H14" s="5">
        <f t="shared" si="2"/>
        <v>519.73</v>
      </c>
      <c r="I14" s="5"/>
      <c r="J14" s="5"/>
      <c r="K14" s="5"/>
      <c r="L14" s="5">
        <f t="shared" si="3"/>
        <v>5500</v>
      </c>
      <c r="M14" s="9"/>
      <c r="N14" s="63"/>
      <c r="O14" s="39"/>
      <c r="P14" s="54"/>
      <c r="Q14" s="21"/>
      <c r="S14" s="41"/>
    </row>
    <row r="15" spans="2:20" ht="24.75" customHeight="1" x14ac:dyDescent="0.25">
      <c r="B15" t="s">
        <v>261</v>
      </c>
      <c r="D15" s="101" t="s">
        <v>262</v>
      </c>
      <c r="E15" s="102">
        <v>8620.85</v>
      </c>
      <c r="F15" s="102">
        <v>620.85</v>
      </c>
      <c r="G15" s="5">
        <f t="shared" si="2"/>
        <v>4310.4250000000002</v>
      </c>
      <c r="H15" s="5">
        <f t="shared" si="2"/>
        <v>310.42500000000001</v>
      </c>
      <c r="I15" s="5"/>
      <c r="J15" s="5"/>
      <c r="K15" s="5"/>
      <c r="L15" s="5">
        <f t="shared" si="3"/>
        <v>4000</v>
      </c>
      <c r="M15" s="9"/>
      <c r="N15" s="63"/>
      <c r="O15" s="39"/>
      <c r="P15" s="39"/>
      <c r="Q15"/>
      <c r="S15" s="41"/>
    </row>
    <row r="16" spans="2:20" ht="24.75" customHeight="1" x14ac:dyDescent="0.25">
      <c r="B16" s="39" t="s">
        <v>437</v>
      </c>
      <c r="D16" s="101" t="s">
        <v>262</v>
      </c>
      <c r="E16" s="102">
        <v>8620.85</v>
      </c>
      <c r="F16" s="102">
        <v>620.85</v>
      </c>
      <c r="G16" s="5">
        <f t="shared" si="2"/>
        <v>4310.4250000000002</v>
      </c>
      <c r="H16" s="5">
        <f t="shared" si="2"/>
        <v>310.42500000000001</v>
      </c>
      <c r="I16" s="5"/>
      <c r="J16" s="5"/>
      <c r="K16" s="5"/>
      <c r="L16" s="5">
        <f t="shared" si="3"/>
        <v>4000</v>
      </c>
      <c r="M16" s="9"/>
      <c r="N16" s="63"/>
      <c r="O16" s="39"/>
      <c r="P16" s="39"/>
      <c r="Q16"/>
      <c r="S16" s="41"/>
    </row>
    <row r="17" spans="2:18" ht="21.95" customHeight="1" x14ac:dyDescent="0.2">
      <c r="D17" s="22" t="s">
        <v>52</v>
      </c>
      <c r="E17" s="29">
        <f>SUM(E7:E16)</f>
        <v>91381.25</v>
      </c>
      <c r="F17" s="29">
        <f>SUM(F7:F16)</f>
        <v>7381.2500000000009</v>
      </c>
      <c r="G17" s="23">
        <f>SUM(G7:G16)</f>
        <v>45690.625</v>
      </c>
      <c r="H17" s="23">
        <f>SUM(H7:H16)</f>
        <v>3690.6250000000005</v>
      </c>
      <c r="I17" s="23">
        <f>SUM(I7:I16)</f>
        <v>0</v>
      </c>
      <c r="J17" s="23"/>
      <c r="K17" s="23"/>
      <c r="L17" s="23">
        <f>SUM(L7:L16)</f>
        <v>42000</v>
      </c>
    </row>
    <row r="18" spans="2:18" x14ac:dyDescent="0.2">
      <c r="B18" s="1"/>
      <c r="C18" s="1"/>
      <c r="D18" s="4"/>
      <c r="E18" s="5"/>
      <c r="F18" s="5"/>
      <c r="G18" s="5"/>
      <c r="H18" s="5"/>
      <c r="I18" s="5"/>
      <c r="J18" s="5"/>
      <c r="K18" s="5"/>
      <c r="L18" s="5"/>
    </row>
    <row r="19" spans="2:18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</row>
    <row r="20" spans="2:18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8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5" spans="2:18" ht="24.95" customHeight="1" x14ac:dyDescent="0.2">
      <c r="B25" s="60"/>
      <c r="C25" s="60"/>
      <c r="D25" s="60"/>
      <c r="E25" s="48"/>
      <c r="F25" s="48"/>
      <c r="G25" s="48"/>
      <c r="H25" s="5"/>
      <c r="I25" s="5"/>
      <c r="J25" s="48"/>
      <c r="K25" s="48"/>
      <c r="L25" s="48"/>
      <c r="M25" s="48"/>
      <c r="N25" s="48"/>
      <c r="O25" s="9"/>
      <c r="Q25" s="21"/>
      <c r="R25" s="21"/>
    </row>
  </sheetData>
  <autoFilter ref="A1:P45"/>
  <sortState ref="A9:U16">
    <sortCondition ref="B9:B16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19"/>
  <sheetViews>
    <sheetView zoomScale="80" zoomScaleNormal="80" workbookViewId="0">
      <selection activeCell="B17" sqref="A5:B17"/>
    </sheetView>
  </sheetViews>
  <sheetFormatPr baseColWidth="10" defaultRowHeight="12.75" x14ac:dyDescent="0.2"/>
  <cols>
    <col min="1" max="1" width="38.140625" bestFit="1" customWidth="1"/>
    <col min="2" max="2" width="5" hidden="1" customWidth="1"/>
    <col min="3" max="3" width="15.42578125" customWidth="1"/>
    <col min="4" max="5" width="1.28515625" customWidth="1"/>
    <col min="6" max="6" width="12.42578125" customWidth="1"/>
    <col min="7" max="7" width="11.28515625" bestFit="1" customWidth="1"/>
    <col min="8" max="8" width="11.28515625" customWidth="1"/>
    <col min="9" max="10" width="5" customWidth="1"/>
    <col min="11" max="11" width="12.28515625" bestFit="1" customWidth="1"/>
    <col min="12" max="13" width="24.140625" customWidth="1"/>
    <col min="14" max="14" width="11.42578125" style="27"/>
    <col min="15" max="15" width="15.42578125" customWidth="1"/>
    <col min="16" max="16" width="25.28515625" style="11" bestFit="1" customWidth="1"/>
    <col min="17" max="17" width="21.42578125" bestFit="1" customWidth="1"/>
    <col min="18" max="18" width="12.140625" bestFit="1" customWidth="1"/>
    <col min="19" max="19" width="11.28515625" bestFit="1" customWidth="1"/>
  </cols>
  <sheetData>
    <row r="1" spans="1:18" ht="18" x14ac:dyDescent="0.25">
      <c r="D1" s="10" t="s">
        <v>0</v>
      </c>
      <c r="E1" s="11"/>
      <c r="F1" s="11"/>
      <c r="G1" s="11"/>
      <c r="H1" s="10"/>
      <c r="I1" s="11"/>
      <c r="J1" s="11"/>
      <c r="K1" s="11"/>
      <c r="L1" s="12" t="s">
        <v>1</v>
      </c>
      <c r="M1" s="12"/>
    </row>
    <row r="2" spans="1:18" ht="15" x14ac:dyDescent="0.25">
      <c r="D2" s="13" t="s">
        <v>395</v>
      </c>
      <c r="E2" s="11"/>
      <c r="F2" s="11"/>
      <c r="G2" s="11"/>
      <c r="H2" s="13"/>
      <c r="I2" s="11"/>
      <c r="J2" s="11"/>
      <c r="K2" s="11"/>
      <c r="L2" s="14" t="str">
        <f>PRESIDENCIA!N2</f>
        <v>15 DE OCTUBRE DE 2024</v>
      </c>
      <c r="M2" s="14"/>
    </row>
    <row r="3" spans="1:18" x14ac:dyDescent="0.2">
      <c r="D3" s="14" t="str">
        <f>PRESIDENCIA!E3</f>
        <v>PRIMER QUINCENA DE OCTUBRE DE 2024</v>
      </c>
      <c r="E3" s="11"/>
      <c r="F3" s="11"/>
      <c r="G3" s="11"/>
      <c r="H3" s="14"/>
      <c r="I3" s="11"/>
      <c r="J3" s="11"/>
      <c r="K3" s="11"/>
    </row>
    <row r="4" spans="1:18" ht="1.5" customHeight="1" x14ac:dyDescent="0.2">
      <c r="D4" s="31"/>
      <c r="E4" s="11"/>
      <c r="F4" s="11"/>
      <c r="G4" s="11"/>
      <c r="H4" s="31"/>
      <c r="I4" s="11"/>
      <c r="J4" s="11"/>
      <c r="K4" s="11"/>
    </row>
    <row r="5" spans="1:18" x14ac:dyDescent="0.2">
      <c r="A5" s="15" t="s">
        <v>3</v>
      </c>
      <c r="B5" s="15"/>
      <c r="C5" s="15" t="s">
        <v>9</v>
      </c>
      <c r="D5" s="32" t="s">
        <v>4</v>
      </c>
      <c r="E5" s="32" t="s">
        <v>23</v>
      </c>
      <c r="F5" s="16" t="s">
        <v>4</v>
      </c>
      <c r="G5" s="16" t="s">
        <v>23</v>
      </c>
      <c r="H5" s="33" t="s">
        <v>26</v>
      </c>
      <c r="I5" s="104"/>
      <c r="J5" s="98"/>
      <c r="K5" s="16" t="s">
        <v>5</v>
      </c>
      <c r="L5" s="15" t="s">
        <v>6</v>
      </c>
      <c r="M5" s="26"/>
      <c r="O5" s="26"/>
    </row>
    <row r="6" spans="1:18" ht="1.5" customHeight="1" x14ac:dyDescent="0.2">
      <c r="D6" s="27"/>
      <c r="E6" s="27"/>
    </row>
    <row r="7" spans="1:18" x14ac:dyDescent="0.2">
      <c r="A7" s="39"/>
      <c r="B7" s="39"/>
      <c r="C7" s="67"/>
      <c r="D7" s="87"/>
      <c r="E7" s="27"/>
      <c r="F7" s="5"/>
      <c r="G7" s="5"/>
      <c r="H7" s="5"/>
      <c r="I7" s="5"/>
      <c r="J7" s="5"/>
      <c r="K7" s="5"/>
      <c r="L7" s="9"/>
      <c r="M7" s="75"/>
      <c r="N7" s="39"/>
      <c r="O7" s="63"/>
      <c r="P7" s="21"/>
    </row>
    <row r="8" spans="1:18" ht="24.75" customHeight="1" x14ac:dyDescent="0.25">
      <c r="A8" t="s">
        <v>264</v>
      </c>
      <c r="B8" t="s">
        <v>264</v>
      </c>
      <c r="C8" s="101" t="s">
        <v>265</v>
      </c>
      <c r="D8" s="102">
        <v>14455.14</v>
      </c>
      <c r="E8" s="102">
        <v>1455.14</v>
      </c>
      <c r="F8" s="5">
        <f t="shared" ref="F8:G8" si="0">+D8/2</f>
        <v>7227.57</v>
      </c>
      <c r="G8" s="5">
        <f t="shared" si="0"/>
        <v>727.57</v>
      </c>
      <c r="H8" s="5"/>
      <c r="I8" s="5"/>
      <c r="J8" s="5"/>
      <c r="K8" s="5">
        <f>+F8-G8+H8</f>
        <v>6500</v>
      </c>
      <c r="L8" s="9"/>
      <c r="M8" s="63"/>
      <c r="N8" s="39"/>
      <c r="O8" s="39"/>
      <c r="P8"/>
      <c r="R8" s="41"/>
    </row>
    <row r="9" spans="1:18" ht="24.75" customHeight="1" x14ac:dyDescent="0.25">
      <c r="A9" t="s">
        <v>415</v>
      </c>
      <c r="B9" t="s">
        <v>415</v>
      </c>
      <c r="C9" s="101" t="s">
        <v>157</v>
      </c>
      <c r="D9" s="102">
        <v>8620.85</v>
      </c>
      <c r="E9" s="102">
        <v>620.85</v>
      </c>
      <c r="F9" s="5">
        <f>+D9/2</f>
        <v>4310.4250000000002</v>
      </c>
      <c r="G9" s="5">
        <f>+E9/2</f>
        <v>310.42500000000001</v>
      </c>
      <c r="H9" s="5"/>
      <c r="I9" s="5"/>
      <c r="J9" s="5"/>
      <c r="K9" s="5">
        <f>+F9-G9+H9</f>
        <v>4000</v>
      </c>
      <c r="L9" s="9"/>
      <c r="M9" s="63"/>
      <c r="N9" s="39"/>
      <c r="O9" s="39"/>
      <c r="P9"/>
      <c r="R9" s="41"/>
    </row>
    <row r="10" spans="1:18" ht="24.75" customHeight="1" x14ac:dyDescent="0.25">
      <c r="A10" t="s">
        <v>436</v>
      </c>
      <c r="B10" t="s">
        <v>266</v>
      </c>
      <c r="C10" s="101" t="s">
        <v>157</v>
      </c>
      <c r="D10" s="102">
        <v>8620.85</v>
      </c>
      <c r="E10" s="102">
        <v>620.85</v>
      </c>
      <c r="F10" s="5">
        <f>+D10/2</f>
        <v>4310.4250000000002</v>
      </c>
      <c r="G10" s="5">
        <f>+E10/2</f>
        <v>310.42500000000001</v>
      </c>
      <c r="H10" s="5"/>
      <c r="I10" s="5"/>
      <c r="J10" s="5"/>
      <c r="K10" s="5">
        <f>+F10-G10+H10</f>
        <v>4000</v>
      </c>
      <c r="L10" s="9"/>
      <c r="M10" s="63"/>
      <c r="N10" s="39"/>
      <c r="O10" s="39"/>
      <c r="P10"/>
      <c r="R10" s="41"/>
    </row>
    <row r="11" spans="1:18" ht="21.95" customHeight="1" x14ac:dyDescent="0.2">
      <c r="C11" s="22" t="s">
        <v>52</v>
      </c>
      <c r="D11" s="29">
        <f>SUM(D7:D10)</f>
        <v>31696.839999999997</v>
      </c>
      <c r="E11" s="29">
        <f>SUM(E7:E10)</f>
        <v>2696.84</v>
      </c>
      <c r="F11" s="23">
        <f>SUM(F7:F10)</f>
        <v>15848.419999999998</v>
      </c>
      <c r="G11" s="23">
        <f>SUM(G7:G10)</f>
        <v>1348.42</v>
      </c>
      <c r="H11" s="23">
        <f>SUM(H7:H10)</f>
        <v>0</v>
      </c>
      <c r="I11" s="23"/>
      <c r="J11" s="23"/>
      <c r="K11" s="23">
        <f>SUM(K7:K10)</f>
        <v>14500</v>
      </c>
    </row>
    <row r="12" spans="1:18" x14ac:dyDescent="0.2">
      <c r="A12" s="1"/>
      <c r="B12" s="1"/>
      <c r="C12" s="4"/>
      <c r="D12" s="5"/>
      <c r="E12" s="5"/>
      <c r="F12" s="5"/>
      <c r="G12" s="5"/>
      <c r="H12" s="5"/>
      <c r="I12" s="5"/>
      <c r="J12" s="5"/>
      <c r="K12" s="5"/>
    </row>
    <row r="13" spans="1:18" x14ac:dyDescent="0.2">
      <c r="A13" s="1"/>
      <c r="B13" s="1"/>
      <c r="C13" s="4"/>
      <c r="D13" s="5"/>
      <c r="E13" s="5"/>
      <c r="F13" s="5"/>
      <c r="G13" s="5"/>
      <c r="H13" s="5"/>
      <c r="I13" s="5"/>
      <c r="J13" s="5"/>
      <c r="K13" s="5"/>
    </row>
    <row r="14" spans="1:18" x14ac:dyDescent="0.2">
      <c r="A14" s="1"/>
      <c r="B14" s="1"/>
      <c r="C14" s="4"/>
      <c r="D14" s="5"/>
      <c r="E14" s="5"/>
      <c r="F14" s="5"/>
      <c r="G14" s="5"/>
      <c r="H14" s="5"/>
      <c r="I14" s="5"/>
      <c r="J14" s="5"/>
      <c r="K14" s="5"/>
    </row>
    <row r="15" spans="1:18" x14ac:dyDescent="0.2">
      <c r="A15" s="1"/>
      <c r="B15" s="1"/>
      <c r="C15" s="4"/>
      <c r="D15" s="5"/>
      <c r="E15" s="5"/>
      <c r="F15" s="5"/>
      <c r="G15" s="5"/>
      <c r="H15" s="5"/>
      <c r="I15" s="5"/>
      <c r="J15" s="5"/>
      <c r="K15" s="5"/>
    </row>
    <row r="19" spans="1:17" ht="24.95" customHeight="1" x14ac:dyDescent="0.2">
      <c r="A19" s="60"/>
      <c r="B19" s="60"/>
      <c r="C19" s="60"/>
      <c r="D19" s="48"/>
      <c r="E19" s="48"/>
      <c r="F19" s="48"/>
      <c r="G19" s="5"/>
      <c r="H19" s="5"/>
      <c r="I19" s="48"/>
      <c r="J19" s="48"/>
      <c r="K19" s="48"/>
      <c r="L19" s="48"/>
      <c r="M19" s="48"/>
      <c r="N19" s="9"/>
      <c r="P19" s="21"/>
      <c r="Q19" s="21"/>
    </row>
  </sheetData>
  <autoFilter ref="A1:O39"/>
  <sortState ref="A9:T10">
    <sortCondition ref="A9:A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6"/>
  <sheetViews>
    <sheetView topLeftCell="B1" zoomScale="80" zoomScaleNormal="80" workbookViewId="0">
      <selection activeCell="B3" sqref="B3: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2.5703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396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25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25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25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25" ht="24.95" customHeight="1" x14ac:dyDescent="0.25">
      <c r="B6" t="s">
        <v>267</v>
      </c>
      <c r="D6" s="101" t="s">
        <v>268</v>
      </c>
      <c r="E6" s="102">
        <v>14455.14</v>
      </c>
      <c r="F6" s="102">
        <v>1455.14</v>
      </c>
      <c r="G6" s="27"/>
      <c r="H6" s="48">
        <f t="shared" ref="H6:I6" si="0">+E6/2</f>
        <v>7227.57</v>
      </c>
      <c r="I6" s="48">
        <f t="shared" si="0"/>
        <v>727.57</v>
      </c>
      <c r="J6" s="48"/>
      <c r="K6" s="48"/>
      <c r="L6" s="48"/>
      <c r="M6" s="48">
        <f t="shared" ref="M6" si="1">+H6-I6</f>
        <v>6500</v>
      </c>
      <c r="N6" s="9"/>
      <c r="O6" s="75"/>
      <c r="P6" s="21"/>
      <c r="Q6" s="63"/>
      <c r="R6" s="21"/>
      <c r="S6" s="21"/>
    </row>
    <row r="7" spans="2:25" ht="24.95" customHeight="1" x14ac:dyDescent="0.2">
      <c r="B7" t="s">
        <v>422</v>
      </c>
      <c r="D7" s="101" t="s">
        <v>157</v>
      </c>
      <c r="E7" s="87">
        <v>7498.77</v>
      </c>
      <c r="F7" s="27">
        <v>498.77</v>
      </c>
      <c r="G7" s="27"/>
      <c r="H7" s="48">
        <f t="shared" ref="H7:I11" si="2">+E7/2</f>
        <v>3749.3850000000002</v>
      </c>
      <c r="I7" s="48">
        <f t="shared" si="2"/>
        <v>249.38499999999999</v>
      </c>
      <c r="J7" s="48"/>
      <c r="K7" s="48"/>
      <c r="L7" s="48"/>
      <c r="M7" s="48">
        <f>+H7-I7</f>
        <v>3500</v>
      </c>
      <c r="N7" s="9"/>
      <c r="O7" s="75"/>
      <c r="P7" s="21"/>
      <c r="Q7" s="63"/>
      <c r="R7" s="21"/>
    </row>
    <row r="8" spans="2:25" s="39" customFormat="1" ht="29.25" customHeight="1" x14ac:dyDescent="0.25">
      <c r="B8" t="s">
        <v>273</v>
      </c>
      <c r="C8"/>
      <c r="D8" s="101" t="s">
        <v>181</v>
      </c>
      <c r="E8" s="102">
        <v>8620.85</v>
      </c>
      <c r="F8" s="102">
        <v>620.85</v>
      </c>
      <c r="G8" s="27"/>
      <c r="H8" s="48">
        <f t="shared" si="2"/>
        <v>4310.4250000000002</v>
      </c>
      <c r="I8" s="48">
        <f t="shared" si="2"/>
        <v>310.42500000000001</v>
      </c>
      <c r="J8" s="48"/>
      <c r="K8" s="11"/>
      <c r="L8" s="11"/>
      <c r="M8" s="48">
        <f>+H8-I8</f>
        <v>4000</v>
      </c>
      <c r="N8" s="58"/>
      <c r="O8" s="75"/>
      <c r="P8" s="21"/>
      <c r="Q8" s="48"/>
      <c r="R8" s="48"/>
      <c r="S8" s="48"/>
      <c r="T8" s="48"/>
      <c r="U8" s="48"/>
      <c r="V8" s="48"/>
      <c r="W8" s="48"/>
      <c r="X8" s="48"/>
      <c r="Y8" s="48"/>
    </row>
    <row r="9" spans="2:25" ht="24.95" customHeight="1" x14ac:dyDescent="0.25">
      <c r="B9" t="s">
        <v>269</v>
      </c>
      <c r="D9" s="101" t="s">
        <v>270</v>
      </c>
      <c r="E9" s="102">
        <v>8620.85</v>
      </c>
      <c r="F9" s="102">
        <v>620.85</v>
      </c>
      <c r="G9" s="27"/>
      <c r="H9" s="48">
        <f t="shared" si="2"/>
        <v>4310.4250000000002</v>
      </c>
      <c r="I9" s="48">
        <f t="shared" si="2"/>
        <v>310.42500000000001</v>
      </c>
      <c r="J9" s="48"/>
      <c r="K9" s="48"/>
      <c r="L9" s="48"/>
      <c r="M9" s="48">
        <f>+H9-I9</f>
        <v>4000</v>
      </c>
      <c r="N9" s="9"/>
      <c r="O9" s="76"/>
      <c r="P9" s="21"/>
      <c r="Q9" s="63"/>
      <c r="R9" s="21"/>
    </row>
    <row r="10" spans="2:25" s="39" customFormat="1" ht="26.1" customHeight="1" x14ac:dyDescent="0.25">
      <c r="B10" s="39" t="s">
        <v>451</v>
      </c>
      <c r="C10"/>
      <c r="D10" s="101" t="s">
        <v>181</v>
      </c>
      <c r="E10" s="102">
        <v>8620.85</v>
      </c>
      <c r="F10" s="102">
        <v>620.85</v>
      </c>
      <c r="G10" s="27"/>
      <c r="H10" s="48">
        <f t="shared" si="2"/>
        <v>4310.4250000000002</v>
      </c>
      <c r="I10" s="48">
        <f t="shared" si="2"/>
        <v>310.42500000000001</v>
      </c>
      <c r="J10" s="48"/>
      <c r="K10" s="48"/>
      <c r="L10" s="48"/>
      <c r="M10" s="48">
        <f>+H10-I10</f>
        <v>4000</v>
      </c>
      <c r="N10" s="58"/>
      <c r="O10" s="63"/>
      <c r="P10" s="21"/>
      <c r="R10" s="48"/>
      <c r="S10" s="41"/>
    </row>
    <row r="11" spans="2:25" ht="24.95" customHeight="1" x14ac:dyDescent="0.2">
      <c r="B11" t="s">
        <v>271</v>
      </c>
      <c r="D11" s="101" t="s">
        <v>272</v>
      </c>
      <c r="E11" s="87">
        <v>7498.77</v>
      </c>
      <c r="F11" s="27">
        <v>498.77</v>
      </c>
      <c r="G11" s="27"/>
      <c r="H11" s="48">
        <f t="shared" si="2"/>
        <v>3749.3850000000002</v>
      </c>
      <c r="I11" s="48">
        <f t="shared" si="2"/>
        <v>249.38499999999999</v>
      </c>
      <c r="J11" s="48"/>
      <c r="K11" s="48"/>
      <c r="L11" s="48"/>
      <c r="M11" s="48">
        <f>+H11-I11</f>
        <v>3500</v>
      </c>
      <c r="N11" s="9"/>
      <c r="O11" s="76"/>
      <c r="P11" s="21"/>
      <c r="Q11" s="63"/>
      <c r="R11" s="21"/>
    </row>
    <row r="12" spans="2:25" ht="21.95" customHeight="1" x14ac:dyDescent="0.2">
      <c r="D12" s="22" t="s">
        <v>7</v>
      </c>
      <c r="E12" s="23">
        <f>SUM(E6:E11)</f>
        <v>55315.229999999996</v>
      </c>
      <c r="F12" s="23">
        <f>SUM(F6:F11)</f>
        <v>4315.2299999999996</v>
      </c>
      <c r="G12" s="23"/>
      <c r="H12" s="23">
        <f>SUM(H6:H11)</f>
        <v>27657.614999999998</v>
      </c>
      <c r="I12" s="23">
        <f t="shared" ref="I12:M12" si="3">SUM(I6:I11)</f>
        <v>2157.6149999999998</v>
      </c>
      <c r="J12" s="23">
        <f t="shared" si="3"/>
        <v>0</v>
      </c>
      <c r="K12" s="23">
        <f t="shared" si="3"/>
        <v>0</v>
      </c>
      <c r="L12" s="23">
        <f t="shared" si="3"/>
        <v>0</v>
      </c>
      <c r="M12" s="23">
        <f t="shared" si="3"/>
        <v>25500</v>
      </c>
      <c r="P12" s="21"/>
    </row>
    <row r="13" spans="2:25" ht="21.95" customHeight="1" x14ac:dyDescent="0.2">
      <c r="B13" s="8"/>
      <c r="C13" s="8"/>
      <c r="D13" s="2"/>
      <c r="E13" s="5"/>
      <c r="J13" s="5"/>
    </row>
    <row r="14" spans="2:25" x14ac:dyDescent="0.2">
      <c r="B14" s="8"/>
      <c r="C14" s="8"/>
      <c r="D14" s="2"/>
      <c r="E14" s="5"/>
      <c r="J14" s="5"/>
    </row>
    <row r="15" spans="2:25" x14ac:dyDescent="0.2">
      <c r="B15" s="8"/>
      <c r="C15" s="8"/>
      <c r="D15" s="2"/>
      <c r="E15" s="5"/>
      <c r="J15" s="5"/>
    </row>
    <row r="16" spans="2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7"/>
    </row>
  </sheetData>
  <sortState ref="A7:Z11">
    <sortCondition ref="B7:B11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6"/>
  <sheetViews>
    <sheetView topLeftCell="B1" zoomScale="80" zoomScaleNormal="80" workbookViewId="0">
      <selection activeCell="B16" sqref="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3.8554687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397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25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25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25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25" ht="24.95" customHeight="1" x14ac:dyDescent="0.2">
      <c r="B6" s="39" t="s">
        <v>449</v>
      </c>
      <c r="D6" s="101" t="s">
        <v>274</v>
      </c>
      <c r="E6" s="87">
        <v>10865.02</v>
      </c>
      <c r="F6" s="27">
        <v>865.02</v>
      </c>
      <c r="G6" s="27"/>
      <c r="H6" s="48">
        <f t="shared" ref="H6:J6" si="0">E6/2</f>
        <v>5432.51</v>
      </c>
      <c r="I6" s="48">
        <f t="shared" si="0"/>
        <v>432.51</v>
      </c>
      <c r="J6" s="48">
        <f t="shared" si="0"/>
        <v>0</v>
      </c>
      <c r="K6" s="48"/>
      <c r="L6" s="48"/>
      <c r="M6" s="48">
        <f t="shared" ref="M6" si="1">H6-I6+J6-K6-L6</f>
        <v>5000</v>
      </c>
      <c r="N6" s="9"/>
      <c r="O6" s="75"/>
      <c r="P6" s="21"/>
      <c r="Q6" s="63"/>
      <c r="R6" s="21"/>
      <c r="S6" s="21"/>
    </row>
    <row r="7" spans="2:25" ht="24.95" customHeight="1" x14ac:dyDescent="0.25">
      <c r="B7" t="s">
        <v>276</v>
      </c>
      <c r="D7" s="101" t="s">
        <v>157</v>
      </c>
      <c r="E7" s="102">
        <v>8620.85</v>
      </c>
      <c r="F7" s="102">
        <v>620.85</v>
      </c>
      <c r="G7" s="27"/>
      <c r="H7" s="48">
        <f t="shared" ref="H7:J11" si="2">E7/2</f>
        <v>4310.4250000000002</v>
      </c>
      <c r="I7" s="48">
        <f t="shared" si="2"/>
        <v>310.42500000000001</v>
      </c>
      <c r="J7" s="48">
        <f t="shared" si="2"/>
        <v>0</v>
      </c>
      <c r="K7" s="48"/>
      <c r="L7" s="48"/>
      <c r="M7" s="48">
        <f>H7-I7+J7-K7-L7</f>
        <v>4000</v>
      </c>
      <c r="N7" s="9"/>
      <c r="O7" s="63"/>
      <c r="P7" s="21"/>
      <c r="R7" s="21"/>
    </row>
    <row r="8" spans="2:25" s="39" customFormat="1" ht="29.25" customHeight="1" x14ac:dyDescent="0.2">
      <c r="B8" t="s">
        <v>280</v>
      </c>
      <c r="C8"/>
      <c r="D8" s="101" t="s">
        <v>281</v>
      </c>
      <c r="E8" s="87">
        <v>8620.85</v>
      </c>
      <c r="F8" s="27">
        <v>620.85</v>
      </c>
      <c r="G8" s="27"/>
      <c r="H8" s="48">
        <f t="shared" si="2"/>
        <v>4310.4250000000002</v>
      </c>
      <c r="I8" s="48">
        <f t="shared" si="2"/>
        <v>310.42500000000001</v>
      </c>
      <c r="J8" s="48">
        <f t="shared" si="2"/>
        <v>0</v>
      </c>
      <c r="K8" s="48"/>
      <c r="L8" s="48"/>
      <c r="M8" s="48">
        <f>H8-I8+J8-K8-L8</f>
        <v>4000</v>
      </c>
      <c r="N8" s="58"/>
      <c r="O8" s="75"/>
      <c r="P8" s="21"/>
      <c r="Q8" s="48"/>
      <c r="R8" s="48"/>
      <c r="S8" s="48"/>
      <c r="T8" s="48"/>
      <c r="U8" s="48"/>
      <c r="V8" s="48"/>
      <c r="W8" s="48"/>
      <c r="X8" s="48"/>
      <c r="Y8" s="48"/>
    </row>
    <row r="9" spans="2:25" ht="24.95" customHeight="1" x14ac:dyDescent="0.2">
      <c r="B9" t="s">
        <v>275</v>
      </c>
      <c r="D9" s="101" t="s">
        <v>157</v>
      </c>
      <c r="E9" s="87">
        <v>8895.58</v>
      </c>
      <c r="F9" s="27">
        <v>650.74</v>
      </c>
      <c r="G9" s="27"/>
      <c r="H9" s="48">
        <f t="shared" si="2"/>
        <v>4447.79</v>
      </c>
      <c r="I9" s="48">
        <f t="shared" si="2"/>
        <v>325.37</v>
      </c>
      <c r="J9" s="48">
        <f t="shared" si="2"/>
        <v>0</v>
      </c>
      <c r="K9" s="48"/>
      <c r="L9" s="48"/>
      <c r="M9" s="48">
        <f>H9-I9+J9-K9-L9</f>
        <v>4122.42</v>
      </c>
      <c r="N9" s="9"/>
      <c r="O9" s="76"/>
      <c r="P9" s="21"/>
      <c r="Q9" s="63"/>
      <c r="R9" s="21"/>
    </row>
    <row r="10" spans="2:25" s="39" customFormat="1" ht="26.1" customHeight="1" x14ac:dyDescent="0.2">
      <c r="B10" t="s">
        <v>443</v>
      </c>
      <c r="C10"/>
      <c r="D10" s="101" t="s">
        <v>277</v>
      </c>
      <c r="E10" s="87">
        <v>8620.85</v>
      </c>
      <c r="F10" s="27">
        <v>620.85</v>
      </c>
      <c r="G10" s="27"/>
      <c r="H10" s="48">
        <f t="shared" si="2"/>
        <v>4310.4250000000002</v>
      </c>
      <c r="I10" s="48">
        <f t="shared" si="2"/>
        <v>310.42500000000001</v>
      </c>
      <c r="J10" s="48">
        <f t="shared" si="2"/>
        <v>0</v>
      </c>
      <c r="K10" s="48"/>
      <c r="L10" s="48"/>
      <c r="M10" s="48">
        <f>H10-I10+J10-K10-L10</f>
        <v>4000</v>
      </c>
      <c r="N10" s="58"/>
      <c r="O10" s="63"/>
      <c r="P10" s="21"/>
      <c r="R10" s="48"/>
      <c r="S10" s="41"/>
    </row>
    <row r="11" spans="2:25" ht="24.95" customHeight="1" x14ac:dyDescent="0.2">
      <c r="B11" t="s">
        <v>278</v>
      </c>
      <c r="D11" s="101" t="s">
        <v>279</v>
      </c>
      <c r="E11" s="87">
        <v>8620.85</v>
      </c>
      <c r="F11" s="27">
        <v>620.85</v>
      </c>
      <c r="G11" s="27"/>
      <c r="H11" s="48">
        <f t="shared" si="2"/>
        <v>4310.4250000000002</v>
      </c>
      <c r="I11" s="48">
        <f t="shared" si="2"/>
        <v>310.42500000000001</v>
      </c>
      <c r="J11" s="48">
        <f t="shared" si="2"/>
        <v>0</v>
      </c>
      <c r="K11" s="48"/>
      <c r="L11" s="48"/>
      <c r="M11" s="48">
        <f>H11-I11+J11-K11-L11</f>
        <v>4000</v>
      </c>
      <c r="N11" s="9"/>
      <c r="O11" s="76"/>
      <c r="P11" s="21"/>
      <c r="Q11" s="63"/>
      <c r="R11" s="21"/>
    </row>
    <row r="12" spans="2:25" ht="21.95" customHeight="1" x14ac:dyDescent="0.2">
      <c r="D12" s="22" t="s">
        <v>7</v>
      </c>
      <c r="E12" s="23">
        <f>SUM(E6:E11)</f>
        <v>54244</v>
      </c>
      <c r="F12" s="23">
        <f>SUM(F6:F11)</f>
        <v>3999.16</v>
      </c>
      <c r="G12" s="23"/>
      <c r="H12" s="23">
        <f>SUM(H6:H11)</f>
        <v>27122</v>
      </c>
      <c r="I12" s="23">
        <f>SUM(I6:I11)</f>
        <v>1999.58</v>
      </c>
      <c r="J12" s="23">
        <f>SUM(J6:J11)</f>
        <v>0</v>
      </c>
      <c r="K12" s="23"/>
      <c r="L12" s="23"/>
      <c r="M12" s="23">
        <f>SUM(M6:M11)</f>
        <v>25122.42</v>
      </c>
      <c r="P12" s="21"/>
    </row>
    <row r="13" spans="2:25" ht="21.95" customHeight="1" x14ac:dyDescent="0.2">
      <c r="B13" s="8"/>
      <c r="C13" s="8"/>
      <c r="D13" s="2"/>
      <c r="E13" s="5"/>
      <c r="J13" s="5"/>
    </row>
    <row r="14" spans="2:25" x14ac:dyDescent="0.2">
      <c r="B14" s="8"/>
      <c r="C14" s="8"/>
      <c r="D14" s="2"/>
      <c r="E14" s="5"/>
      <c r="J14" s="5"/>
    </row>
    <row r="15" spans="2:25" x14ac:dyDescent="0.2">
      <c r="B15" s="8"/>
      <c r="C15" s="8"/>
      <c r="D15" s="2"/>
      <c r="E15" s="5"/>
      <c r="J15" s="5"/>
    </row>
    <row r="16" spans="2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7"/>
    </row>
  </sheetData>
  <sortState ref="A7:Z11">
    <sortCondition ref="B7:B11"/>
  </sortState>
  <pageMargins left="0.11811023622047245" right="0.23622047244094491" top="0.78740157480314965" bottom="0.78740157480314965" header="0" footer="0"/>
  <pageSetup scale="88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7"/>
  <sheetViews>
    <sheetView topLeftCell="B1" zoomScale="80" zoomScaleNormal="80" workbookViewId="0">
      <selection activeCell="B16" sqref="B4: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2.5703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398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25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25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25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25" ht="24.95" customHeight="1" x14ac:dyDescent="0.25">
      <c r="B6" t="s">
        <v>282</v>
      </c>
      <c r="D6" s="101" t="s">
        <v>186</v>
      </c>
      <c r="E6" s="102">
        <v>14455.14</v>
      </c>
      <c r="F6" s="102">
        <v>1455.14</v>
      </c>
      <c r="G6" s="27"/>
      <c r="H6" s="48">
        <f t="shared" ref="H6:J6" si="0">E6/2</f>
        <v>7227.57</v>
      </c>
      <c r="I6" s="48">
        <f t="shared" si="0"/>
        <v>727.57</v>
      </c>
      <c r="J6" s="48">
        <f t="shared" si="0"/>
        <v>0</v>
      </c>
      <c r="K6" s="48"/>
      <c r="L6" s="48"/>
      <c r="M6" s="48">
        <f t="shared" ref="M6" si="1">H6-I6+J6-K6-L6</f>
        <v>6500</v>
      </c>
      <c r="N6" s="9"/>
      <c r="O6" s="75"/>
      <c r="P6" s="21"/>
      <c r="Q6" s="63"/>
      <c r="R6" s="21"/>
      <c r="S6" s="21"/>
    </row>
    <row r="7" spans="2:25" ht="24.95" customHeight="1" x14ac:dyDescent="0.2">
      <c r="B7" t="s">
        <v>287</v>
      </c>
      <c r="D7" s="101" t="s">
        <v>157</v>
      </c>
      <c r="E7" s="87">
        <v>7498.77</v>
      </c>
      <c r="F7" s="27">
        <v>498.77</v>
      </c>
      <c r="G7" s="27"/>
      <c r="H7" s="48">
        <f t="shared" ref="H7:J12" si="2">E7/2</f>
        <v>3749.3850000000002</v>
      </c>
      <c r="I7" s="48">
        <f t="shared" si="2"/>
        <v>249.38499999999999</v>
      </c>
      <c r="J7" s="48">
        <f t="shared" si="2"/>
        <v>0</v>
      </c>
      <c r="K7" s="48"/>
      <c r="L7" s="48"/>
      <c r="M7" s="48">
        <f t="shared" ref="M7:M12" si="3">H7-I7+J7-K7-L7</f>
        <v>3500</v>
      </c>
      <c r="N7" s="9"/>
      <c r="O7" s="63"/>
      <c r="P7" s="21"/>
      <c r="R7" s="21"/>
    </row>
    <row r="8" spans="2:25" ht="24.95" customHeight="1" x14ac:dyDescent="0.2">
      <c r="B8" t="s">
        <v>131</v>
      </c>
      <c r="D8" s="101" t="s">
        <v>10</v>
      </c>
      <c r="E8" s="87">
        <v>9358.69</v>
      </c>
      <c r="F8" s="27">
        <v>701.13</v>
      </c>
      <c r="G8" s="27"/>
      <c r="H8" s="48">
        <f t="shared" si="2"/>
        <v>4679.3450000000003</v>
      </c>
      <c r="I8" s="48">
        <f t="shared" si="2"/>
        <v>350.565</v>
      </c>
      <c r="J8" s="48">
        <f t="shared" si="2"/>
        <v>0</v>
      </c>
      <c r="K8" s="48"/>
      <c r="L8" s="48"/>
      <c r="M8" s="48">
        <f t="shared" si="3"/>
        <v>4328.7800000000007</v>
      </c>
      <c r="N8" s="9"/>
      <c r="O8" s="63"/>
      <c r="P8" s="21"/>
      <c r="R8" s="21"/>
    </row>
    <row r="9" spans="2:25" ht="24.95" customHeight="1" x14ac:dyDescent="0.2">
      <c r="B9" t="s">
        <v>124</v>
      </c>
      <c r="D9" s="101" t="s">
        <v>289</v>
      </c>
      <c r="E9" s="87">
        <v>8402.83</v>
      </c>
      <c r="F9" s="27">
        <v>597.13</v>
      </c>
      <c r="G9" s="27"/>
      <c r="H9" s="48">
        <f t="shared" si="2"/>
        <v>4201.415</v>
      </c>
      <c r="I9" s="48">
        <f t="shared" si="2"/>
        <v>298.565</v>
      </c>
      <c r="J9" s="48">
        <f t="shared" si="2"/>
        <v>0</v>
      </c>
      <c r="K9" s="48"/>
      <c r="L9" s="48"/>
      <c r="M9" s="48">
        <f t="shared" si="3"/>
        <v>3902.85</v>
      </c>
      <c r="N9" s="9"/>
      <c r="O9" s="63"/>
      <c r="P9" s="21"/>
      <c r="R9" s="21"/>
    </row>
    <row r="10" spans="2:25" s="39" customFormat="1" ht="29.25" customHeight="1" x14ac:dyDescent="0.2">
      <c r="B10" t="s">
        <v>288</v>
      </c>
      <c r="C10"/>
      <c r="D10" s="101" t="s">
        <v>10</v>
      </c>
      <c r="E10" s="87">
        <v>8402.83</v>
      </c>
      <c r="F10" s="27">
        <v>597.13</v>
      </c>
      <c r="G10" s="27"/>
      <c r="H10" s="48">
        <f t="shared" si="2"/>
        <v>4201.415</v>
      </c>
      <c r="I10" s="48">
        <f t="shared" si="2"/>
        <v>298.565</v>
      </c>
      <c r="J10" s="48">
        <f t="shared" si="2"/>
        <v>0</v>
      </c>
      <c r="K10" s="48"/>
      <c r="L10" s="48"/>
      <c r="M10" s="48">
        <f t="shared" si="3"/>
        <v>3902.85</v>
      </c>
      <c r="N10" s="58"/>
      <c r="O10" s="75"/>
      <c r="P10" s="21"/>
      <c r="Q10" s="48"/>
      <c r="R10" s="48"/>
      <c r="S10" s="48"/>
      <c r="T10" s="48"/>
      <c r="U10" s="48"/>
      <c r="V10" s="48"/>
      <c r="W10" s="48"/>
      <c r="X10" s="48"/>
      <c r="Y10" s="48"/>
    </row>
    <row r="11" spans="2:25" s="39" customFormat="1" ht="26.1" customHeight="1" x14ac:dyDescent="0.2">
      <c r="B11" t="s">
        <v>283</v>
      </c>
      <c r="C11"/>
      <c r="D11" s="101" t="s">
        <v>284</v>
      </c>
      <c r="E11" s="87">
        <v>8620.85</v>
      </c>
      <c r="F11" s="27">
        <v>620.85</v>
      </c>
      <c r="G11" s="27"/>
      <c r="H11" s="48">
        <f t="shared" si="2"/>
        <v>4310.4250000000002</v>
      </c>
      <c r="I11" s="48">
        <f t="shared" si="2"/>
        <v>310.42500000000001</v>
      </c>
      <c r="J11" s="48">
        <f t="shared" si="2"/>
        <v>0</v>
      </c>
      <c r="K11" s="48"/>
      <c r="L11" s="48"/>
      <c r="M11" s="48">
        <f t="shared" si="3"/>
        <v>4000</v>
      </c>
      <c r="N11" s="58"/>
      <c r="O11" s="63"/>
      <c r="P11" s="21"/>
      <c r="R11" s="48"/>
      <c r="S11" s="41"/>
    </row>
    <row r="12" spans="2:25" ht="24.95" customHeight="1" x14ac:dyDescent="0.2">
      <c r="B12" t="s">
        <v>285</v>
      </c>
      <c r="D12" s="101" t="s">
        <v>286</v>
      </c>
      <c r="E12" s="87">
        <v>8620.85</v>
      </c>
      <c r="F12" s="27">
        <v>620.85</v>
      </c>
      <c r="G12" s="27"/>
      <c r="H12" s="48">
        <f t="shared" si="2"/>
        <v>4310.4250000000002</v>
      </c>
      <c r="I12" s="48">
        <f t="shared" si="2"/>
        <v>310.42500000000001</v>
      </c>
      <c r="J12" s="48">
        <f t="shared" si="2"/>
        <v>0</v>
      </c>
      <c r="K12" s="48"/>
      <c r="L12" s="48"/>
      <c r="M12" s="48">
        <f t="shared" si="3"/>
        <v>4000</v>
      </c>
      <c r="N12" s="9"/>
      <c r="O12" s="76"/>
      <c r="P12" s="21"/>
      <c r="Q12" s="63"/>
      <c r="R12" s="21"/>
    </row>
    <row r="13" spans="2:25" ht="21.95" customHeight="1" x14ac:dyDescent="0.2">
      <c r="D13" s="22" t="s">
        <v>7</v>
      </c>
      <c r="E13" s="23">
        <f>SUM(E6:E12)</f>
        <v>65359.96</v>
      </c>
      <c r="F13" s="23">
        <f>SUM(F6:F12)</f>
        <v>5091.0000000000009</v>
      </c>
      <c r="G13" s="23"/>
      <c r="H13" s="23">
        <f>SUM(H6:H12)</f>
        <v>32679.98</v>
      </c>
      <c r="I13" s="23">
        <f>SUM(I6:I12)</f>
        <v>2545.5000000000005</v>
      </c>
      <c r="J13" s="23">
        <f>SUM(J6:J12)</f>
        <v>0</v>
      </c>
      <c r="K13" s="23"/>
      <c r="L13" s="23"/>
      <c r="M13" s="23">
        <f>SUM(M6:M12)</f>
        <v>30134.48</v>
      </c>
      <c r="P13" s="21"/>
    </row>
    <row r="14" spans="2:25" ht="21.95" customHeight="1" x14ac:dyDescent="0.2">
      <c r="B14" s="8"/>
      <c r="C14" s="8"/>
      <c r="D14" s="2"/>
      <c r="E14" s="5"/>
      <c r="J14" s="5"/>
    </row>
    <row r="15" spans="2:25" x14ac:dyDescent="0.2">
      <c r="B15" s="8"/>
      <c r="C15" s="8"/>
      <c r="D15" s="2"/>
      <c r="E15" s="5"/>
      <c r="J15" s="5"/>
    </row>
    <row r="16" spans="2:25" x14ac:dyDescent="0.2">
      <c r="B16" s="8"/>
      <c r="C16" s="8"/>
      <c r="D16" s="2"/>
      <c r="E16" s="5"/>
      <c r="J16" s="5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Q18" s="2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7" spans="2:17" ht="18" x14ac:dyDescent="0.25">
      <c r="B27" s="37"/>
    </row>
  </sheetData>
  <sortState ref="A7:Z12">
    <sortCondition ref="B7:B12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9"/>
  <sheetViews>
    <sheetView topLeftCell="B1" zoomScale="80" zoomScaleNormal="80" workbookViewId="0">
      <selection activeCell="B16" sqref="B2:B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3.42578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25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25" ht="15" x14ac:dyDescent="0.25">
      <c r="E2" s="13" t="s">
        <v>399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25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25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25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25" ht="24.95" customHeight="1" x14ac:dyDescent="0.25">
      <c r="B6" t="s">
        <v>290</v>
      </c>
      <c r="D6" s="101" t="s">
        <v>186</v>
      </c>
      <c r="E6" s="102">
        <v>14455.14</v>
      </c>
      <c r="F6" s="102">
        <v>1455.14</v>
      </c>
      <c r="G6" s="27"/>
      <c r="H6" s="48">
        <f t="shared" ref="H6" si="0">E6/2</f>
        <v>7227.57</v>
      </c>
      <c r="I6" s="48">
        <f t="shared" ref="I6" si="1">F6/2</f>
        <v>727.57</v>
      </c>
      <c r="J6" s="48">
        <f t="shared" ref="J6" si="2">G6/2</f>
        <v>0</v>
      </c>
      <c r="K6" s="48"/>
      <c r="L6" s="48"/>
      <c r="M6" s="48">
        <f t="shared" ref="M6" si="3">H6-I6+J6-K6-L6</f>
        <v>6500</v>
      </c>
      <c r="N6" s="9"/>
      <c r="O6" s="75"/>
      <c r="P6" s="21"/>
      <c r="Q6" s="63"/>
      <c r="R6" s="21"/>
      <c r="S6" s="21"/>
    </row>
    <row r="7" spans="2:25" ht="24.95" customHeight="1" x14ac:dyDescent="0.2">
      <c r="B7" t="s">
        <v>423</v>
      </c>
      <c r="D7" s="101" t="s">
        <v>157</v>
      </c>
      <c r="E7" s="87">
        <v>8620.85</v>
      </c>
      <c r="F7" s="27">
        <v>620.85</v>
      </c>
      <c r="G7" s="27"/>
      <c r="H7" s="48">
        <f t="shared" ref="H7:J14" si="4">E7/2</f>
        <v>4310.4250000000002</v>
      </c>
      <c r="I7" s="48">
        <f t="shared" si="4"/>
        <v>310.42500000000001</v>
      </c>
      <c r="J7" s="48">
        <f t="shared" si="4"/>
        <v>0</v>
      </c>
      <c r="K7" s="48"/>
      <c r="L7" s="48"/>
      <c r="M7" s="48">
        <f t="shared" ref="M7:M14" si="5">H7-I7+J7-K7-L7</f>
        <v>4000</v>
      </c>
      <c r="N7" s="9"/>
      <c r="O7" s="63"/>
      <c r="P7" s="21"/>
      <c r="R7" s="21"/>
    </row>
    <row r="8" spans="2:25" ht="24.95" customHeight="1" x14ac:dyDescent="0.2">
      <c r="B8" t="s">
        <v>299</v>
      </c>
      <c r="D8" s="101" t="s">
        <v>297</v>
      </c>
      <c r="E8" s="87">
        <v>8620.85</v>
      </c>
      <c r="F8" s="27">
        <v>620.85</v>
      </c>
      <c r="G8" s="27"/>
      <c r="H8" s="48">
        <f t="shared" si="4"/>
        <v>4310.4250000000002</v>
      </c>
      <c r="I8" s="48">
        <f t="shared" si="4"/>
        <v>310.42500000000001</v>
      </c>
      <c r="J8" s="48">
        <f t="shared" si="4"/>
        <v>0</v>
      </c>
      <c r="K8" s="48"/>
      <c r="L8" s="48"/>
      <c r="M8" s="48">
        <f t="shared" si="5"/>
        <v>4000</v>
      </c>
      <c r="N8" s="9"/>
      <c r="O8" s="63"/>
      <c r="P8" s="21"/>
      <c r="R8" s="21"/>
    </row>
    <row r="9" spans="2:25" ht="24.95" customHeight="1" x14ac:dyDescent="0.2">
      <c r="B9" t="s">
        <v>295</v>
      </c>
      <c r="D9" s="101" t="s">
        <v>292</v>
      </c>
      <c r="E9" s="87">
        <v>9742.93</v>
      </c>
      <c r="F9" s="27">
        <v>742.93</v>
      </c>
      <c r="G9" s="27"/>
      <c r="H9" s="48">
        <f t="shared" si="4"/>
        <v>4871.4650000000001</v>
      </c>
      <c r="I9" s="48">
        <f t="shared" si="4"/>
        <v>371.46499999999997</v>
      </c>
      <c r="J9" s="48">
        <f t="shared" si="4"/>
        <v>0</v>
      </c>
      <c r="K9" s="48"/>
      <c r="L9" s="48"/>
      <c r="M9" s="48">
        <f t="shared" si="5"/>
        <v>4500</v>
      </c>
      <c r="N9" s="9"/>
      <c r="O9" s="63"/>
      <c r="P9" s="21"/>
      <c r="R9" s="21"/>
    </row>
    <row r="10" spans="2:25" ht="24.95" customHeight="1" x14ac:dyDescent="0.2">
      <c r="B10" t="s">
        <v>293</v>
      </c>
      <c r="D10" s="101" t="s">
        <v>294</v>
      </c>
      <c r="E10" s="87">
        <v>12039.46</v>
      </c>
      <c r="F10" s="27">
        <v>1039.49</v>
      </c>
      <c r="G10" s="27"/>
      <c r="H10" s="48">
        <f t="shared" si="4"/>
        <v>6019.73</v>
      </c>
      <c r="I10" s="48">
        <f t="shared" si="4"/>
        <v>519.745</v>
      </c>
      <c r="J10" s="48">
        <f t="shared" si="4"/>
        <v>0</v>
      </c>
      <c r="K10" s="48"/>
      <c r="L10" s="48"/>
      <c r="M10" s="48">
        <f t="shared" si="5"/>
        <v>5499.9849999999997</v>
      </c>
      <c r="N10" s="9"/>
      <c r="O10" s="63"/>
      <c r="P10" s="21"/>
      <c r="R10" s="21"/>
    </row>
    <row r="11" spans="2:25" s="39" customFormat="1" ht="29.25" customHeight="1" x14ac:dyDescent="0.2">
      <c r="B11" t="s">
        <v>300</v>
      </c>
      <c r="C11"/>
      <c r="D11" s="101" t="s">
        <v>297</v>
      </c>
      <c r="E11" s="87">
        <v>8846.25</v>
      </c>
      <c r="F11" s="27">
        <v>645.37</v>
      </c>
      <c r="G11" s="27"/>
      <c r="H11" s="48">
        <f t="shared" si="4"/>
        <v>4423.125</v>
      </c>
      <c r="I11" s="48">
        <f t="shared" si="4"/>
        <v>322.685</v>
      </c>
      <c r="J11" s="48">
        <f t="shared" si="4"/>
        <v>0</v>
      </c>
      <c r="K11" s="48"/>
      <c r="L11" s="48"/>
      <c r="M11" s="48">
        <f t="shared" si="5"/>
        <v>4100.4399999999996</v>
      </c>
      <c r="N11" s="58"/>
      <c r="O11" s="75"/>
      <c r="P11" s="21"/>
      <c r="Q11" s="48"/>
      <c r="R11" s="48"/>
      <c r="S11" s="48"/>
      <c r="T11" s="48"/>
      <c r="U11" s="48"/>
      <c r="V11" s="48"/>
      <c r="W11" s="48"/>
      <c r="X11" s="48"/>
      <c r="Y11" s="48"/>
    </row>
    <row r="12" spans="2:25" ht="24.95" customHeight="1" x14ac:dyDescent="0.2">
      <c r="B12" t="s">
        <v>298</v>
      </c>
      <c r="D12" s="101" t="s">
        <v>292</v>
      </c>
      <c r="E12" s="87">
        <v>9742.93</v>
      </c>
      <c r="F12" s="27">
        <v>742.93</v>
      </c>
      <c r="G12" s="27"/>
      <c r="H12" s="48">
        <f t="shared" si="4"/>
        <v>4871.4650000000001</v>
      </c>
      <c r="I12" s="48">
        <f t="shared" si="4"/>
        <v>371.46499999999997</v>
      </c>
      <c r="J12" s="48">
        <f t="shared" si="4"/>
        <v>0</v>
      </c>
      <c r="K12" s="48"/>
      <c r="L12" s="48"/>
      <c r="M12" s="48">
        <f t="shared" si="5"/>
        <v>4500</v>
      </c>
      <c r="N12" s="9"/>
      <c r="O12" s="76"/>
      <c r="P12" s="21"/>
      <c r="Q12" s="63"/>
      <c r="R12" s="21"/>
    </row>
    <row r="13" spans="2:25" s="39" customFormat="1" ht="26.1" customHeight="1" x14ac:dyDescent="0.2">
      <c r="B13" t="s">
        <v>291</v>
      </c>
      <c r="C13"/>
      <c r="D13" s="101" t="s">
        <v>292</v>
      </c>
      <c r="E13" s="87">
        <v>9742.93</v>
      </c>
      <c r="F13" s="27">
        <v>742.93</v>
      </c>
      <c r="G13" s="27"/>
      <c r="H13" s="48">
        <f t="shared" si="4"/>
        <v>4871.4650000000001</v>
      </c>
      <c r="I13" s="48">
        <f t="shared" si="4"/>
        <v>371.46499999999997</v>
      </c>
      <c r="J13" s="48">
        <f t="shared" si="4"/>
        <v>0</v>
      </c>
      <c r="K13" s="48"/>
      <c r="L13" s="48"/>
      <c r="M13" s="48">
        <f t="shared" si="5"/>
        <v>4500</v>
      </c>
      <c r="N13" s="58"/>
      <c r="O13" s="63"/>
      <c r="P13" s="21"/>
      <c r="R13" s="48"/>
      <c r="S13" s="41"/>
    </row>
    <row r="14" spans="2:25" ht="24.95" customHeight="1" x14ac:dyDescent="0.2">
      <c r="B14" t="s">
        <v>296</v>
      </c>
      <c r="D14" s="101" t="s">
        <v>297</v>
      </c>
      <c r="E14" s="87">
        <v>8620.85</v>
      </c>
      <c r="F14" s="27">
        <v>620.85</v>
      </c>
      <c r="G14" s="27"/>
      <c r="H14" s="48">
        <f t="shared" si="4"/>
        <v>4310.4250000000002</v>
      </c>
      <c r="I14" s="48">
        <f t="shared" si="4"/>
        <v>310.42500000000001</v>
      </c>
      <c r="J14" s="48">
        <f t="shared" si="4"/>
        <v>0</v>
      </c>
      <c r="K14" s="48"/>
      <c r="L14" s="48"/>
      <c r="M14" s="48">
        <f t="shared" si="5"/>
        <v>4000</v>
      </c>
      <c r="N14" s="9"/>
      <c r="O14" s="76"/>
      <c r="P14" s="21"/>
      <c r="Q14" s="63"/>
      <c r="R14" s="21"/>
    </row>
    <row r="15" spans="2:25" ht="21.95" customHeight="1" x14ac:dyDescent="0.2">
      <c r="D15" s="22" t="s">
        <v>7</v>
      </c>
      <c r="E15" s="23">
        <f>SUM(E6:E14)</f>
        <v>90432.19</v>
      </c>
      <c r="F15" s="23">
        <f>SUM(F6:F14)</f>
        <v>7231.3400000000011</v>
      </c>
      <c r="G15" s="23"/>
      <c r="H15" s="23">
        <f>SUM(H6:H14)</f>
        <v>45216.095000000001</v>
      </c>
      <c r="I15" s="23">
        <f>SUM(I6:I14)</f>
        <v>3615.6700000000005</v>
      </c>
      <c r="J15" s="23">
        <f>SUM(J6:J14)</f>
        <v>0</v>
      </c>
      <c r="K15" s="23"/>
      <c r="L15" s="23"/>
      <c r="M15" s="23">
        <f>SUM(M6:M14)</f>
        <v>41600.425000000003</v>
      </c>
      <c r="P15" s="21"/>
    </row>
    <row r="16" spans="2:25" ht="21.95" customHeight="1" x14ac:dyDescent="0.2">
      <c r="B16" s="8"/>
      <c r="C16" s="8"/>
      <c r="D16" s="2"/>
      <c r="E16" s="5"/>
      <c r="J16" s="5"/>
    </row>
    <row r="17" spans="2:17" x14ac:dyDescent="0.2">
      <c r="B17" s="8"/>
      <c r="C17" s="8"/>
      <c r="D17" s="2"/>
      <c r="E17" s="5"/>
      <c r="J17" s="5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  <c r="Q19" s="2"/>
    </row>
    <row r="20" spans="2:17" x14ac:dyDescent="0.2">
      <c r="B20" s="8"/>
      <c r="C20" s="4"/>
      <c r="D20" s="5"/>
      <c r="E20" s="5"/>
      <c r="F20" s="5"/>
      <c r="G20" s="5"/>
      <c r="H20" s="5"/>
      <c r="I20" s="5"/>
      <c r="J20" s="5"/>
      <c r="K20" s="5"/>
      <c r="L20" s="5"/>
      <c r="Q20" s="2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6" spans="2:17" x14ac:dyDescent="0.2">
      <c r="B26" s="8"/>
      <c r="C26" s="8"/>
      <c r="D26" s="2"/>
      <c r="E26" s="5"/>
      <c r="J26" s="5"/>
    </row>
    <row r="27" spans="2:17" x14ac:dyDescent="0.2">
      <c r="B27" s="8"/>
      <c r="C27" s="8"/>
      <c r="D27" s="2"/>
      <c r="E27" s="5"/>
      <c r="J27" s="5"/>
    </row>
    <row r="29" spans="2:17" ht="18" x14ac:dyDescent="0.25">
      <c r="B29" s="37"/>
    </row>
  </sheetData>
  <sortState ref="A7:Z14">
    <sortCondition ref="B7:B14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B14" sqref="B2:B1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400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19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19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19" ht="24.95" customHeight="1" x14ac:dyDescent="0.25">
      <c r="B6" t="s">
        <v>424</v>
      </c>
      <c r="C6" s="101" t="s">
        <v>241</v>
      </c>
      <c r="D6" s="101" t="s">
        <v>241</v>
      </c>
      <c r="E6" s="102">
        <v>14455.14</v>
      </c>
      <c r="F6" s="102">
        <v>1455.14</v>
      </c>
      <c r="G6" s="27"/>
      <c r="H6" s="48">
        <f t="shared" ref="H6:J6" si="0">E6/2</f>
        <v>7227.57</v>
      </c>
      <c r="I6" s="48">
        <f t="shared" si="0"/>
        <v>727.57</v>
      </c>
      <c r="J6" s="48">
        <f t="shared" si="0"/>
        <v>0</v>
      </c>
      <c r="K6" s="48"/>
      <c r="L6" s="48"/>
      <c r="M6" s="48">
        <f t="shared" ref="M6" si="1">H6-I6+J6-K6-L6</f>
        <v>6500</v>
      </c>
      <c r="N6" s="9"/>
      <c r="O6" s="75"/>
      <c r="P6" s="21"/>
      <c r="Q6" s="63"/>
      <c r="R6" s="21"/>
      <c r="S6" s="21"/>
    </row>
    <row r="7" spans="2:19" ht="24.95" customHeight="1" x14ac:dyDescent="0.2">
      <c r="B7" t="s">
        <v>412</v>
      </c>
      <c r="C7" s="101" t="s">
        <v>413</v>
      </c>
      <c r="D7" s="101" t="s">
        <v>413</v>
      </c>
      <c r="E7" s="87">
        <v>10111.719999999999</v>
      </c>
      <c r="F7" s="27">
        <v>783.06</v>
      </c>
      <c r="G7" s="27"/>
      <c r="H7" s="48">
        <f t="shared" ref="H7:J11" si="2">E7/2</f>
        <v>5055.8599999999997</v>
      </c>
      <c r="I7" s="48">
        <f t="shared" si="2"/>
        <v>391.53</v>
      </c>
      <c r="J7" s="48">
        <f t="shared" si="2"/>
        <v>0</v>
      </c>
      <c r="K7" s="48"/>
      <c r="L7" s="48"/>
      <c r="M7" s="48">
        <f>H7-I7+J7-K7-L7</f>
        <v>4664.33</v>
      </c>
      <c r="N7" s="9"/>
      <c r="O7" s="63"/>
      <c r="P7" s="21"/>
      <c r="R7" s="21"/>
    </row>
    <row r="8" spans="2:19" ht="24.95" customHeight="1" x14ac:dyDescent="0.2">
      <c r="B8" t="s">
        <v>325</v>
      </c>
      <c r="D8" s="67" t="s">
        <v>435</v>
      </c>
      <c r="E8" s="87">
        <v>8620.85</v>
      </c>
      <c r="F8" s="27">
        <v>620.85</v>
      </c>
      <c r="G8" s="27"/>
      <c r="H8" s="48">
        <f t="shared" si="2"/>
        <v>4310.4250000000002</v>
      </c>
      <c r="I8" s="48">
        <f t="shared" si="2"/>
        <v>310.42500000000001</v>
      </c>
      <c r="J8" s="48">
        <f t="shared" si="2"/>
        <v>0</v>
      </c>
      <c r="K8" s="48"/>
      <c r="L8" s="48"/>
      <c r="M8" s="48">
        <f>H8-I8+J8-K8-L8</f>
        <v>4000</v>
      </c>
      <c r="N8" s="9"/>
      <c r="O8" s="63"/>
      <c r="P8" s="21"/>
      <c r="R8" s="21"/>
    </row>
    <row r="9" spans="2:19" ht="24.95" customHeight="1" x14ac:dyDescent="0.2">
      <c r="B9" t="s">
        <v>410</v>
      </c>
      <c r="C9" s="101" t="s">
        <v>411</v>
      </c>
      <c r="D9" s="101" t="s">
        <v>411</v>
      </c>
      <c r="E9" s="87">
        <v>9742.93</v>
      </c>
      <c r="F9" s="27">
        <v>742.93</v>
      </c>
      <c r="G9" s="27"/>
      <c r="H9" s="48">
        <f t="shared" si="2"/>
        <v>4871.4650000000001</v>
      </c>
      <c r="I9" s="48">
        <f t="shared" si="2"/>
        <v>371.46499999999997</v>
      </c>
      <c r="J9" s="48">
        <f t="shared" si="2"/>
        <v>0</v>
      </c>
      <c r="K9" s="48"/>
      <c r="L9" s="48"/>
      <c r="M9" s="48">
        <f>H9-I9+J9-K9-L9</f>
        <v>4500</v>
      </c>
      <c r="N9" s="9"/>
      <c r="O9" s="63"/>
      <c r="P9" s="21"/>
      <c r="R9" s="21"/>
    </row>
    <row r="10" spans="2:19" ht="24.95" customHeight="1" x14ac:dyDescent="0.2">
      <c r="B10" t="s">
        <v>408</v>
      </c>
      <c r="C10" s="101" t="s">
        <v>409</v>
      </c>
      <c r="D10" s="101" t="s">
        <v>409</v>
      </c>
      <c r="E10" s="87">
        <v>9742.93</v>
      </c>
      <c r="F10" s="27">
        <v>742.93</v>
      </c>
      <c r="G10" s="27"/>
      <c r="H10" s="48">
        <f t="shared" si="2"/>
        <v>4871.4650000000001</v>
      </c>
      <c r="I10" s="48">
        <f t="shared" si="2"/>
        <v>371.46499999999997</v>
      </c>
      <c r="J10" s="48">
        <f t="shared" si="2"/>
        <v>0</v>
      </c>
      <c r="K10" s="48"/>
      <c r="L10" s="48"/>
      <c r="M10" s="48">
        <f>H10-I10+J10-K10-L10</f>
        <v>4500</v>
      </c>
      <c r="N10" s="9"/>
      <c r="O10" s="63"/>
      <c r="P10" s="21"/>
      <c r="R10" s="21"/>
    </row>
    <row r="11" spans="2:19" ht="24.95" customHeight="1" x14ac:dyDescent="0.2">
      <c r="B11" t="s">
        <v>406</v>
      </c>
      <c r="C11" s="101" t="s">
        <v>407</v>
      </c>
      <c r="D11" s="101" t="s">
        <v>407</v>
      </c>
      <c r="E11" s="87">
        <v>9742.93</v>
      </c>
      <c r="F11" s="27">
        <v>742.93</v>
      </c>
      <c r="G11" s="27"/>
      <c r="H11" s="48">
        <f t="shared" si="2"/>
        <v>4871.4650000000001</v>
      </c>
      <c r="I11" s="48">
        <f t="shared" si="2"/>
        <v>371.46499999999997</v>
      </c>
      <c r="J11" s="48">
        <f t="shared" si="2"/>
        <v>0</v>
      </c>
      <c r="K11" s="48"/>
      <c r="L11" s="48"/>
      <c r="M11" s="48">
        <f>H11-I11+J11-K11-L11</f>
        <v>4500</v>
      </c>
      <c r="N11" s="9"/>
      <c r="O11" s="63"/>
      <c r="P11" s="21"/>
      <c r="R11" s="21"/>
    </row>
    <row r="12" spans="2:19" ht="21.95" customHeight="1" x14ac:dyDescent="0.2">
      <c r="D12" s="22" t="s">
        <v>7</v>
      </c>
      <c r="E12" s="23">
        <f>SUM(E6:E11)</f>
        <v>62416.5</v>
      </c>
      <c r="F12" s="23">
        <f>SUM(F6:F11)</f>
        <v>5087.84</v>
      </c>
      <c r="G12" s="23"/>
      <c r="H12" s="23">
        <f>SUM(H6:H11)</f>
        <v>31208.25</v>
      </c>
      <c r="I12" s="23">
        <f>SUM(I6:I11)</f>
        <v>2543.92</v>
      </c>
      <c r="J12" s="23">
        <f>SUM(J6:J11)</f>
        <v>0</v>
      </c>
      <c r="K12" s="23"/>
      <c r="L12" s="23"/>
      <c r="M12" s="23">
        <f>SUM(M6:M11)</f>
        <v>28664.33</v>
      </c>
      <c r="P12" s="21"/>
    </row>
    <row r="13" spans="2:19" ht="21.95" customHeight="1" x14ac:dyDescent="0.2">
      <c r="B13" s="8"/>
      <c r="C13" s="8"/>
      <c r="D13" s="2"/>
      <c r="E13" s="5"/>
      <c r="J13" s="5"/>
    </row>
    <row r="14" spans="2:19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6" spans="2:17" ht="18" x14ac:dyDescent="0.25">
      <c r="B26" s="37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31"/>
  <sheetViews>
    <sheetView topLeftCell="B1" zoomScale="80" zoomScaleNormal="80" workbookViewId="0">
      <selection activeCell="B19" sqref="B4:B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401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19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19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19" ht="24.95" customHeight="1" x14ac:dyDescent="0.25">
      <c r="B6" t="s">
        <v>301</v>
      </c>
      <c r="D6" s="101" t="s">
        <v>186</v>
      </c>
      <c r="E6" s="102">
        <v>14455.14</v>
      </c>
      <c r="F6" s="102">
        <v>1455.14</v>
      </c>
      <c r="G6" s="27"/>
      <c r="H6" s="48">
        <f>E6/2</f>
        <v>7227.57</v>
      </c>
      <c r="I6" s="48">
        <f>F6/2</f>
        <v>727.57</v>
      </c>
      <c r="J6" s="48">
        <f>G6/2</f>
        <v>0</v>
      </c>
      <c r="K6" s="48"/>
      <c r="L6" s="48"/>
      <c r="M6" s="48">
        <f t="shared" ref="M6" si="0">H6-I6+J6-K6-L6</f>
        <v>6500</v>
      </c>
      <c r="N6" s="9"/>
      <c r="O6" s="75"/>
      <c r="P6" s="21"/>
      <c r="Q6" s="63"/>
      <c r="R6" s="21"/>
      <c r="S6" s="21"/>
    </row>
    <row r="7" spans="2:19" ht="24.95" customHeight="1" x14ac:dyDescent="0.2">
      <c r="B7" t="s">
        <v>310</v>
      </c>
      <c r="D7" s="101" t="s">
        <v>303</v>
      </c>
      <c r="E7" s="87">
        <v>13530.24</v>
      </c>
      <c r="F7" s="27">
        <v>1289.4000000000001</v>
      </c>
      <c r="G7" s="27"/>
      <c r="H7" s="48">
        <f t="shared" ref="H7:H16" si="1">E7/2</f>
        <v>6765.12</v>
      </c>
      <c r="I7" s="48">
        <f t="shared" ref="I7:I16" si="2">F7/2</f>
        <v>644.70000000000005</v>
      </c>
      <c r="J7" s="48"/>
      <c r="K7" s="48"/>
      <c r="L7" s="48"/>
      <c r="M7" s="48">
        <f t="shared" ref="M7:M16" si="3">H7-I7+J7-K7-L7</f>
        <v>6120.42</v>
      </c>
      <c r="N7" s="9"/>
      <c r="O7" s="63"/>
      <c r="P7" s="21"/>
      <c r="R7" s="21"/>
    </row>
    <row r="8" spans="2:19" ht="24.95" customHeight="1" x14ac:dyDescent="0.2">
      <c r="B8" t="s">
        <v>307</v>
      </c>
      <c r="D8" s="101" t="s">
        <v>303</v>
      </c>
      <c r="E8" s="87">
        <v>10385.93</v>
      </c>
      <c r="F8" s="27">
        <v>812.89</v>
      </c>
      <c r="G8" s="27"/>
      <c r="H8" s="48">
        <f t="shared" si="1"/>
        <v>5192.9650000000001</v>
      </c>
      <c r="I8" s="48">
        <f t="shared" si="2"/>
        <v>406.44499999999999</v>
      </c>
      <c r="J8" s="48"/>
      <c r="K8" s="48"/>
      <c r="L8" s="48"/>
      <c r="M8" s="48">
        <f t="shared" si="3"/>
        <v>4786.5200000000004</v>
      </c>
      <c r="N8" s="9"/>
      <c r="O8" s="63"/>
      <c r="P8" s="21"/>
      <c r="R8" s="21"/>
    </row>
    <row r="9" spans="2:19" ht="24.95" customHeight="1" x14ac:dyDescent="0.2">
      <c r="B9" t="s">
        <v>309</v>
      </c>
      <c r="D9" s="101" t="s">
        <v>181</v>
      </c>
      <c r="E9" s="87">
        <v>6059.77</v>
      </c>
      <c r="F9" s="27">
        <v>59.77</v>
      </c>
      <c r="G9" s="27"/>
      <c r="H9" s="48">
        <f t="shared" si="1"/>
        <v>3029.8850000000002</v>
      </c>
      <c r="I9" s="48">
        <f t="shared" si="2"/>
        <v>29.885000000000002</v>
      </c>
      <c r="J9" s="48"/>
      <c r="K9" s="48"/>
      <c r="L9" s="48"/>
      <c r="M9" s="48">
        <f t="shared" si="3"/>
        <v>3000</v>
      </c>
      <c r="N9" s="9"/>
      <c r="O9" s="63"/>
      <c r="P9" s="21"/>
      <c r="R9" s="21"/>
    </row>
    <row r="10" spans="2:19" ht="24.95" customHeight="1" x14ac:dyDescent="0.2">
      <c r="B10" t="s">
        <v>306</v>
      </c>
      <c r="D10" s="101" t="s">
        <v>303</v>
      </c>
      <c r="E10" s="87">
        <v>11858.51</v>
      </c>
      <c r="F10" s="27">
        <v>1010.51</v>
      </c>
      <c r="G10" s="27"/>
      <c r="H10" s="48">
        <f t="shared" si="1"/>
        <v>5929.2550000000001</v>
      </c>
      <c r="I10" s="48">
        <f t="shared" si="2"/>
        <v>505.255</v>
      </c>
      <c r="J10" s="48"/>
      <c r="K10" s="48"/>
      <c r="L10" s="48"/>
      <c r="M10" s="48">
        <f t="shared" si="3"/>
        <v>5424</v>
      </c>
      <c r="N10" s="9"/>
      <c r="O10" s="63"/>
      <c r="P10" s="21"/>
      <c r="R10" s="21"/>
    </row>
    <row r="11" spans="2:19" ht="24.95" customHeight="1" x14ac:dyDescent="0.2">
      <c r="B11" t="s">
        <v>302</v>
      </c>
      <c r="D11" s="101" t="s">
        <v>303</v>
      </c>
      <c r="E11" s="87">
        <v>8638.69</v>
      </c>
      <c r="F11" s="27">
        <v>622.79</v>
      </c>
      <c r="G11" s="27"/>
      <c r="H11" s="48">
        <f t="shared" si="1"/>
        <v>4319.3450000000003</v>
      </c>
      <c r="I11" s="48">
        <f t="shared" si="2"/>
        <v>311.39499999999998</v>
      </c>
      <c r="J11" s="48">
        <f>G11/2</f>
        <v>0</v>
      </c>
      <c r="K11" s="48"/>
      <c r="L11" s="48"/>
      <c r="M11" s="48">
        <f t="shared" si="3"/>
        <v>4007.9500000000003</v>
      </c>
      <c r="N11" s="9"/>
      <c r="O11" s="63"/>
      <c r="P11" s="21"/>
      <c r="R11" s="21"/>
    </row>
    <row r="12" spans="2:19" ht="24.95" customHeight="1" x14ac:dyDescent="0.2">
      <c r="B12" t="s">
        <v>311</v>
      </c>
      <c r="D12" s="101" t="s">
        <v>303</v>
      </c>
      <c r="E12" s="87">
        <v>12458.84</v>
      </c>
      <c r="F12" s="27">
        <v>1106.56</v>
      </c>
      <c r="G12" s="27"/>
      <c r="H12" s="48">
        <f t="shared" si="1"/>
        <v>6229.42</v>
      </c>
      <c r="I12" s="48">
        <f t="shared" si="2"/>
        <v>553.28</v>
      </c>
      <c r="J12" s="48"/>
      <c r="K12" s="48"/>
      <c r="L12" s="48"/>
      <c r="M12" s="48">
        <f t="shared" si="3"/>
        <v>5676.14</v>
      </c>
      <c r="N12" s="9"/>
      <c r="O12" s="63"/>
      <c r="P12" s="21"/>
      <c r="R12" s="21"/>
    </row>
    <row r="13" spans="2:19" ht="24.95" customHeight="1" x14ac:dyDescent="0.2">
      <c r="B13" t="s">
        <v>308</v>
      </c>
      <c r="D13" s="101" t="s">
        <v>303</v>
      </c>
      <c r="E13" s="87">
        <v>8620.85</v>
      </c>
      <c r="F13" s="27">
        <v>620.85</v>
      </c>
      <c r="G13" s="27"/>
      <c r="H13" s="48">
        <f t="shared" si="1"/>
        <v>4310.4250000000002</v>
      </c>
      <c r="I13" s="48">
        <f t="shared" si="2"/>
        <v>310.42500000000001</v>
      </c>
      <c r="J13" s="48"/>
      <c r="K13" s="48"/>
      <c r="L13" s="48"/>
      <c r="M13" s="48">
        <f t="shared" si="3"/>
        <v>4000</v>
      </c>
      <c r="N13" s="9"/>
      <c r="O13" s="63"/>
      <c r="P13" s="21"/>
      <c r="R13" s="21"/>
    </row>
    <row r="14" spans="2:19" ht="24.95" customHeight="1" x14ac:dyDescent="0.2">
      <c r="B14" t="s">
        <v>425</v>
      </c>
      <c r="D14" s="101" t="s">
        <v>312</v>
      </c>
      <c r="E14" s="87">
        <v>10865.02</v>
      </c>
      <c r="F14" s="27">
        <v>865.02</v>
      </c>
      <c r="G14" s="27"/>
      <c r="H14" s="48">
        <f t="shared" si="1"/>
        <v>5432.51</v>
      </c>
      <c r="I14" s="48">
        <f t="shared" si="2"/>
        <v>432.51</v>
      </c>
      <c r="J14" s="48">
        <f>G14/2</f>
        <v>0</v>
      </c>
      <c r="K14" s="48"/>
      <c r="L14" s="48"/>
      <c r="M14" s="48">
        <f t="shared" si="3"/>
        <v>5000</v>
      </c>
      <c r="N14" s="9"/>
      <c r="O14" s="63"/>
      <c r="P14" s="21"/>
      <c r="R14" s="21"/>
    </row>
    <row r="15" spans="2:19" ht="24.95" customHeight="1" x14ac:dyDescent="0.2">
      <c r="B15" t="s">
        <v>304</v>
      </c>
      <c r="D15" s="101" t="s">
        <v>303</v>
      </c>
      <c r="E15" s="87">
        <v>12039.46</v>
      </c>
      <c r="F15" s="27">
        <v>1039.47</v>
      </c>
      <c r="G15" s="27"/>
      <c r="H15" s="48">
        <f t="shared" si="1"/>
        <v>6019.73</v>
      </c>
      <c r="I15" s="48">
        <f t="shared" si="2"/>
        <v>519.73500000000001</v>
      </c>
      <c r="J15" s="48"/>
      <c r="K15" s="48"/>
      <c r="L15" s="48"/>
      <c r="M15" s="48">
        <f t="shared" si="3"/>
        <v>5499.9949999999999</v>
      </c>
      <c r="N15" s="9"/>
      <c r="O15" s="63"/>
      <c r="P15" s="21"/>
      <c r="R15" s="21"/>
    </row>
    <row r="16" spans="2:19" ht="24.95" customHeight="1" x14ac:dyDescent="0.2">
      <c r="B16" t="s">
        <v>305</v>
      </c>
      <c r="D16" s="101" t="s">
        <v>303</v>
      </c>
      <c r="E16" s="87">
        <v>8971.2000000000007</v>
      </c>
      <c r="F16" s="27">
        <v>658.97</v>
      </c>
      <c r="G16" s="27"/>
      <c r="H16" s="48">
        <f t="shared" si="1"/>
        <v>4485.6000000000004</v>
      </c>
      <c r="I16" s="48">
        <f t="shared" si="2"/>
        <v>329.48500000000001</v>
      </c>
      <c r="J16" s="48"/>
      <c r="K16" s="48"/>
      <c r="L16" s="48"/>
      <c r="M16" s="48">
        <f t="shared" si="3"/>
        <v>4156.1150000000007</v>
      </c>
      <c r="N16" s="9"/>
      <c r="O16" s="63"/>
      <c r="P16" s="21"/>
      <c r="R16" s="21"/>
    </row>
    <row r="17" spans="2:17" ht="21.95" customHeight="1" x14ac:dyDescent="0.2">
      <c r="D17" s="22" t="s">
        <v>7</v>
      </c>
      <c r="E17" s="23">
        <f>SUM(E6:E16)</f>
        <v>117883.65000000001</v>
      </c>
      <c r="F17" s="23">
        <f>SUM(F6:F16)</f>
        <v>9541.369999999999</v>
      </c>
      <c r="G17" s="23"/>
      <c r="H17" s="23">
        <f>SUM(H6:H16)</f>
        <v>58941.825000000004</v>
      </c>
      <c r="I17" s="23">
        <f>SUM(I6:I16)</f>
        <v>4770.6849999999995</v>
      </c>
      <c r="J17" s="23">
        <f>SUM(J6:J16)</f>
        <v>0</v>
      </c>
      <c r="K17" s="23"/>
      <c r="L17" s="23"/>
      <c r="M17" s="23">
        <f>SUM(M6:M16)</f>
        <v>54171.140000000007</v>
      </c>
      <c r="P17" s="21"/>
    </row>
    <row r="18" spans="2:17" ht="21.95" customHeight="1" x14ac:dyDescent="0.2">
      <c r="B18" s="8"/>
      <c r="C18" s="8"/>
      <c r="D18" s="2"/>
      <c r="E18" s="5"/>
      <c r="J18" s="5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4"/>
      <c r="D21" s="5"/>
      <c r="E21" s="5"/>
      <c r="F21" s="5"/>
      <c r="G21" s="5"/>
      <c r="H21" s="5"/>
      <c r="I21" s="5"/>
      <c r="J21" s="5"/>
      <c r="K21" s="5"/>
      <c r="L21" s="5"/>
      <c r="Q21" s="2"/>
    </row>
    <row r="22" spans="2:17" x14ac:dyDescent="0.2">
      <c r="B22" s="8"/>
      <c r="C22" s="4"/>
      <c r="D22" s="5"/>
      <c r="E22" s="5"/>
      <c r="F22" s="5"/>
      <c r="G22" s="5"/>
      <c r="H22" s="5"/>
      <c r="I22" s="5"/>
      <c r="J22" s="5"/>
      <c r="K22" s="5"/>
      <c r="L22" s="5"/>
      <c r="Q22" s="2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6" spans="2:17" x14ac:dyDescent="0.2">
      <c r="B26" s="8"/>
      <c r="C26" s="8"/>
      <c r="D26" s="2"/>
      <c r="E26" s="5"/>
      <c r="J26" s="5"/>
    </row>
    <row r="27" spans="2:17" x14ac:dyDescent="0.2">
      <c r="B27" s="8"/>
      <c r="C27" s="8"/>
      <c r="D27" s="2"/>
      <c r="E27" s="5"/>
      <c r="J27" s="5"/>
    </row>
    <row r="28" spans="2:17" x14ac:dyDescent="0.2">
      <c r="B28" s="8"/>
      <c r="C28" s="8"/>
      <c r="D28" s="2"/>
      <c r="E28" s="5"/>
      <c r="J28" s="5"/>
    </row>
    <row r="29" spans="2:17" x14ac:dyDescent="0.2">
      <c r="B29" s="8"/>
      <c r="C29" s="8"/>
      <c r="D29" s="2"/>
      <c r="E29" s="5"/>
      <c r="J29" s="5"/>
    </row>
    <row r="31" spans="2:17" ht="18" x14ac:dyDescent="0.25">
      <c r="B31" s="37"/>
    </row>
  </sheetData>
  <sortState ref="A7:T16">
    <sortCondition ref="B7:B16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S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D22" sqref="D22"/>
    </sheetView>
  </sheetViews>
  <sheetFormatPr baseColWidth="10" defaultRowHeight="12.75" x14ac:dyDescent="0.2"/>
  <cols>
    <col min="1" max="1" width="2.140625" hidden="1" customWidth="1"/>
    <col min="2" max="2" width="36.85546875" style="39" customWidth="1"/>
    <col min="3" max="3" width="1.5703125" style="39" hidden="1" customWidth="1"/>
    <col min="4" max="4" width="18.85546875" style="39" customWidth="1"/>
    <col min="5" max="7" width="1" style="48" customWidth="1"/>
    <col min="8" max="8" width="13" style="48" customWidth="1"/>
    <col min="9" max="9" width="11.140625" style="48" customWidth="1"/>
    <col min="10" max="10" width="11.28515625" style="48" customWidth="1"/>
    <col min="11" max="12" width="3.28515625" style="48" customWidth="1"/>
    <col min="13" max="13" width="12.140625" style="48" bestFit="1" customWidth="1"/>
    <col min="14" max="14" width="26.7109375" style="39" customWidth="1"/>
    <col min="15" max="16" width="20.7109375" style="39" bestFit="1" customWidth="1"/>
    <col min="17" max="17" width="11.42578125" style="48"/>
    <col min="18" max="16384" width="11.42578125" style="39"/>
  </cols>
  <sheetData>
    <row r="1" spans="1:19" x14ac:dyDescent="0.2">
      <c r="E1" s="30" t="s">
        <v>0</v>
      </c>
      <c r="J1" s="30"/>
      <c r="N1" s="38" t="s">
        <v>1</v>
      </c>
    </row>
    <row r="2" spans="1:19" x14ac:dyDescent="0.2">
      <c r="E2" s="66" t="s">
        <v>29</v>
      </c>
      <c r="J2" s="66"/>
      <c r="N2" s="14" t="s">
        <v>136</v>
      </c>
    </row>
    <row r="3" spans="1:19" x14ac:dyDescent="0.2">
      <c r="E3" s="30" t="s">
        <v>135</v>
      </c>
      <c r="J3" s="30"/>
    </row>
    <row r="4" spans="1:19" x14ac:dyDescent="0.2">
      <c r="E4" s="30" t="s">
        <v>20</v>
      </c>
      <c r="J4" s="30"/>
    </row>
    <row r="5" spans="1:19" x14ac:dyDescent="0.2">
      <c r="B5" s="65" t="s">
        <v>3</v>
      </c>
      <c r="C5" s="65"/>
      <c r="D5" s="65" t="s">
        <v>9</v>
      </c>
      <c r="E5" s="32" t="s">
        <v>4</v>
      </c>
      <c r="F5" s="32" t="s">
        <v>23</v>
      </c>
      <c r="G5" s="32"/>
      <c r="H5" s="33" t="s">
        <v>4</v>
      </c>
      <c r="I5" s="33" t="s">
        <v>23</v>
      </c>
      <c r="J5" s="33" t="s">
        <v>26</v>
      </c>
      <c r="K5" s="88"/>
      <c r="L5" s="89"/>
      <c r="M5" s="33" t="s">
        <v>5</v>
      </c>
      <c r="N5" s="65" t="s">
        <v>6</v>
      </c>
      <c r="O5" s="74"/>
      <c r="P5" s="69"/>
    </row>
    <row r="6" spans="1:19" x14ac:dyDescent="0.2">
      <c r="B6" s="38"/>
      <c r="C6" s="38"/>
      <c r="D6" s="38"/>
      <c r="E6" s="90"/>
      <c r="F6" s="90"/>
      <c r="G6" s="90"/>
      <c r="H6" s="56"/>
      <c r="I6" s="56"/>
      <c r="J6" s="56"/>
      <c r="K6" s="56"/>
      <c r="L6" s="56"/>
      <c r="M6" s="56"/>
      <c r="N6" s="38"/>
    </row>
    <row r="7" spans="1:19" ht="24.95" customHeight="1" x14ac:dyDescent="0.2">
      <c r="B7" s="1" t="s">
        <v>134</v>
      </c>
      <c r="C7" s="59"/>
      <c r="D7" s="67" t="s">
        <v>32</v>
      </c>
      <c r="E7" s="87">
        <v>58472.874600000003</v>
      </c>
      <c r="F7" s="27">
        <v>12008.85</v>
      </c>
      <c r="H7" s="5">
        <f t="shared" ref="H7:I12" si="0">E7/2</f>
        <v>29236.437300000001</v>
      </c>
      <c r="I7" s="5">
        <f t="shared" si="0"/>
        <v>6004.4250000000002</v>
      </c>
      <c r="J7" s="5"/>
      <c r="K7" s="5"/>
      <c r="M7" s="48">
        <f t="shared" ref="M7:M12" si="1">H7-I7+J7-K7-L7</f>
        <v>23232.012300000002</v>
      </c>
      <c r="N7" s="58"/>
      <c r="O7" s="75"/>
      <c r="P7" s="96"/>
      <c r="Q7" s="92"/>
      <c r="R7" s="92"/>
      <c r="S7" s="92"/>
    </row>
    <row r="8" spans="1:19" ht="24.95" customHeight="1" x14ac:dyDescent="0.2">
      <c r="A8" s="39"/>
      <c r="B8" s="39" t="s">
        <v>105</v>
      </c>
      <c r="C8" s="59"/>
      <c r="D8" s="42" t="s">
        <v>157</v>
      </c>
      <c r="E8" s="86">
        <v>11859.41</v>
      </c>
      <c r="F8" s="27">
        <v>1010.65</v>
      </c>
      <c r="G8" s="27"/>
      <c r="H8" s="5">
        <f t="shared" si="0"/>
        <v>5929.7049999999999</v>
      </c>
      <c r="I8" s="5">
        <f t="shared" si="0"/>
        <v>505.32499999999999</v>
      </c>
      <c r="J8" s="48">
        <f>G8/2</f>
        <v>0</v>
      </c>
      <c r="K8" s="18"/>
      <c r="L8" s="18"/>
      <c r="M8" s="48">
        <f t="shared" si="1"/>
        <v>5424.38</v>
      </c>
      <c r="N8" s="58"/>
      <c r="O8" s="73"/>
      <c r="P8" s="62"/>
      <c r="R8" s="48"/>
      <c r="S8" s="48"/>
    </row>
    <row r="9" spans="1:19" ht="24.95" customHeight="1" x14ac:dyDescent="0.2">
      <c r="A9" s="39"/>
      <c r="B9" s="39" t="s">
        <v>442</v>
      </c>
      <c r="C9" s="59"/>
      <c r="D9" s="101" t="s">
        <v>158</v>
      </c>
      <c r="E9" s="86">
        <v>10865.02</v>
      </c>
      <c r="F9" s="27">
        <v>865.02</v>
      </c>
      <c r="G9" s="27"/>
      <c r="H9" s="5">
        <f t="shared" si="0"/>
        <v>5432.51</v>
      </c>
      <c r="I9" s="5">
        <f t="shared" si="0"/>
        <v>432.51</v>
      </c>
      <c r="J9" s="48">
        <f>G9/2</f>
        <v>0</v>
      </c>
      <c r="K9" s="18"/>
      <c r="L9" s="18"/>
      <c r="M9" s="48">
        <f t="shared" si="1"/>
        <v>5000</v>
      </c>
      <c r="N9" s="58"/>
      <c r="O9" s="73"/>
      <c r="P9" s="62"/>
      <c r="R9" s="48"/>
      <c r="S9" s="48"/>
    </row>
    <row r="10" spans="1:19" ht="24.95" customHeight="1" x14ac:dyDescent="0.2">
      <c r="A10" s="39"/>
      <c r="B10" s="39" t="s">
        <v>427</v>
      </c>
      <c r="C10" s="59"/>
      <c r="D10" s="67" t="s">
        <v>428</v>
      </c>
      <c r="E10" s="87">
        <v>5604.45</v>
      </c>
      <c r="F10" s="27">
        <v>30.63</v>
      </c>
      <c r="G10" s="87"/>
      <c r="H10" s="5">
        <f t="shared" si="0"/>
        <v>2802.2249999999999</v>
      </c>
      <c r="I10" s="5">
        <f t="shared" si="0"/>
        <v>15.315</v>
      </c>
      <c r="J10" s="48">
        <f>G10/2</f>
        <v>0</v>
      </c>
      <c r="M10" s="48">
        <f t="shared" si="1"/>
        <v>2786.91</v>
      </c>
      <c r="N10" s="58"/>
      <c r="O10" s="75">
        <v>43374</v>
      </c>
      <c r="R10" s="48"/>
      <c r="S10" s="48"/>
    </row>
    <row r="11" spans="1:19" ht="24.95" customHeight="1" x14ac:dyDescent="0.2">
      <c r="A11" s="39"/>
      <c r="B11" s="39" t="s">
        <v>145</v>
      </c>
      <c r="C11" s="59"/>
      <c r="D11" s="101" t="s">
        <v>156</v>
      </c>
      <c r="E11" s="87">
        <v>25854.53</v>
      </c>
      <c r="F11" s="27">
        <v>3854.53</v>
      </c>
      <c r="G11" s="87"/>
      <c r="H11" s="5">
        <f t="shared" si="0"/>
        <v>12927.264999999999</v>
      </c>
      <c r="I11" s="5">
        <f t="shared" si="0"/>
        <v>1927.2650000000001</v>
      </c>
      <c r="J11" s="48">
        <f>G11/2</f>
        <v>0</v>
      </c>
      <c r="M11" s="48">
        <f t="shared" si="1"/>
        <v>11000</v>
      </c>
      <c r="N11" s="58"/>
      <c r="O11" s="63"/>
      <c r="P11" s="62"/>
      <c r="R11" s="48"/>
      <c r="S11" s="48"/>
    </row>
    <row r="12" spans="1:19" ht="24.95" customHeight="1" x14ac:dyDescent="0.2">
      <c r="A12" s="39"/>
      <c r="B12" t="s">
        <v>159</v>
      </c>
      <c r="C12" s="101" t="s">
        <v>160</v>
      </c>
      <c r="D12" s="101" t="s">
        <v>160</v>
      </c>
      <c r="E12" s="86">
        <v>14455.14</v>
      </c>
      <c r="F12" s="27">
        <v>1455.14</v>
      </c>
      <c r="G12" s="27"/>
      <c r="H12" s="5">
        <f t="shared" si="0"/>
        <v>7227.57</v>
      </c>
      <c r="I12" s="5">
        <f t="shared" si="0"/>
        <v>727.57</v>
      </c>
      <c r="J12" s="48">
        <f>G12/2</f>
        <v>0</v>
      </c>
      <c r="K12" s="18"/>
      <c r="L12" s="18"/>
      <c r="M12" s="48">
        <f t="shared" si="1"/>
        <v>6500</v>
      </c>
      <c r="N12" s="58"/>
      <c r="O12" s="73"/>
      <c r="P12" s="62"/>
      <c r="R12" s="48"/>
      <c r="S12" s="48"/>
    </row>
    <row r="13" spans="1:19" ht="21.95" customHeight="1" x14ac:dyDescent="0.2">
      <c r="D13" s="22" t="s">
        <v>7</v>
      </c>
      <c r="E13" s="23">
        <f t="shared" ref="E13:J13" si="2">SUM(E7:E12)</f>
        <v>127111.4246</v>
      </c>
      <c r="F13" s="23">
        <f t="shared" si="2"/>
        <v>19224.82</v>
      </c>
      <c r="G13" s="23">
        <f t="shared" si="2"/>
        <v>0</v>
      </c>
      <c r="H13" s="23">
        <f t="shared" si="2"/>
        <v>63555.712299999999</v>
      </c>
      <c r="I13" s="23">
        <f t="shared" si="2"/>
        <v>9612.41</v>
      </c>
      <c r="J13" s="23">
        <f t="shared" si="2"/>
        <v>0</v>
      </c>
      <c r="K13" s="23"/>
      <c r="L13" s="23"/>
      <c r="M13" s="23">
        <f>SUM(M7:M12)</f>
        <v>53943.30230000001</v>
      </c>
      <c r="N13" s="68"/>
      <c r="O13" s="23"/>
    </row>
    <row r="15" spans="1:19" x14ac:dyDescent="0.2">
      <c r="B15" s="39" t="s">
        <v>20</v>
      </c>
      <c r="D15" s="22"/>
      <c r="E15" s="23"/>
      <c r="F15" s="23"/>
      <c r="G15" s="23"/>
      <c r="H15" s="23"/>
      <c r="I15" s="23"/>
      <c r="J15" s="23"/>
      <c r="K15" s="23"/>
      <c r="L15" s="23"/>
      <c r="M15" s="23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7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4"/>
  <sheetViews>
    <sheetView topLeftCell="B1" zoomScale="80" zoomScaleNormal="80" workbookViewId="0">
      <selection activeCell="I22" sqref="I2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402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19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19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19" ht="24.95" customHeight="1" x14ac:dyDescent="0.25">
      <c r="B6" t="s">
        <v>313</v>
      </c>
      <c r="D6" s="101" t="s">
        <v>186</v>
      </c>
      <c r="E6" s="102">
        <v>14455.14</v>
      </c>
      <c r="F6" s="102">
        <v>1455.14</v>
      </c>
      <c r="G6" s="27"/>
      <c r="H6" s="48">
        <f>E6/2</f>
        <v>7227.57</v>
      </c>
      <c r="I6" s="48">
        <f>F6/2</f>
        <v>727.57</v>
      </c>
      <c r="J6" s="48">
        <f>G6/2</f>
        <v>0</v>
      </c>
      <c r="K6" s="48"/>
      <c r="L6" s="48"/>
      <c r="M6" s="48">
        <f t="shared" ref="M6" si="0">H6-I6+J6-K6-L6</f>
        <v>6500</v>
      </c>
      <c r="N6" s="9"/>
      <c r="O6" s="75"/>
      <c r="P6" s="21"/>
      <c r="Q6" s="63"/>
      <c r="R6" s="21"/>
      <c r="S6" s="21"/>
    </row>
    <row r="7" spans="2:19" ht="24.95" customHeight="1" x14ac:dyDescent="0.2">
      <c r="B7" t="s">
        <v>315</v>
      </c>
      <c r="D7" s="101" t="s">
        <v>14</v>
      </c>
      <c r="E7" s="87">
        <v>8620.85</v>
      </c>
      <c r="F7" s="27">
        <v>620.85</v>
      </c>
      <c r="G7" s="27"/>
      <c r="H7" s="48">
        <f t="shared" ref="H7:I9" si="1">E7/2</f>
        <v>4310.4250000000002</v>
      </c>
      <c r="I7" s="48">
        <f t="shared" si="1"/>
        <v>310.42500000000001</v>
      </c>
      <c r="J7" s="48"/>
      <c r="K7" s="48"/>
      <c r="L7" s="48"/>
      <c r="M7" s="48">
        <f>H7-I7+J7-K7-L7</f>
        <v>4000</v>
      </c>
      <c r="N7" s="9"/>
      <c r="O7" s="63"/>
      <c r="P7" s="21"/>
      <c r="R7" s="21"/>
    </row>
    <row r="8" spans="2:19" ht="24.95" customHeight="1" x14ac:dyDescent="0.2">
      <c r="B8" t="s">
        <v>314</v>
      </c>
      <c r="D8" s="101" t="s">
        <v>14</v>
      </c>
      <c r="E8" s="87">
        <v>8620.85</v>
      </c>
      <c r="F8" s="27">
        <v>620.85</v>
      </c>
      <c r="G8" s="27"/>
      <c r="H8" s="48">
        <f t="shared" si="1"/>
        <v>4310.4250000000002</v>
      </c>
      <c r="I8" s="48">
        <f t="shared" si="1"/>
        <v>310.42500000000001</v>
      </c>
      <c r="J8" s="48"/>
      <c r="K8" s="48"/>
      <c r="L8" s="48"/>
      <c r="M8" s="48">
        <f>H8-I8+J8-K8-L8</f>
        <v>4000</v>
      </c>
      <c r="N8" s="9"/>
      <c r="O8" s="63"/>
      <c r="P8" s="21"/>
      <c r="R8" s="21"/>
    </row>
    <row r="9" spans="2:19" ht="24.95" customHeight="1" x14ac:dyDescent="0.2">
      <c r="B9" t="s">
        <v>316</v>
      </c>
      <c r="D9" s="101" t="s">
        <v>14</v>
      </c>
      <c r="E9" s="87">
        <v>8620.85</v>
      </c>
      <c r="F9" s="27">
        <v>620.85</v>
      </c>
      <c r="G9" s="27"/>
      <c r="H9" s="48">
        <f t="shared" si="1"/>
        <v>4310.4250000000002</v>
      </c>
      <c r="I9" s="48">
        <f t="shared" si="1"/>
        <v>310.42500000000001</v>
      </c>
      <c r="J9" s="48">
        <f>G9/2</f>
        <v>0</v>
      </c>
      <c r="K9" s="48"/>
      <c r="L9" s="48"/>
      <c r="M9" s="48">
        <f>H9-I9+J9-K9-L9</f>
        <v>4000</v>
      </c>
      <c r="N9" s="9"/>
      <c r="O9" s="63"/>
      <c r="P9" s="21"/>
      <c r="R9" s="21"/>
    </row>
    <row r="10" spans="2:19" ht="21.95" customHeight="1" x14ac:dyDescent="0.2">
      <c r="D10" s="22" t="s">
        <v>7</v>
      </c>
      <c r="E10" s="23">
        <f>SUM(E6:E9)</f>
        <v>40317.689999999995</v>
      </c>
      <c r="F10" s="23">
        <f>SUM(F6:F9)</f>
        <v>3317.69</v>
      </c>
      <c r="G10" s="23"/>
      <c r="H10" s="23">
        <f>SUM(H6:H9)</f>
        <v>20158.844999999998</v>
      </c>
      <c r="I10" s="23">
        <f>SUM(I6:I9)</f>
        <v>1658.845</v>
      </c>
      <c r="J10" s="23">
        <f>SUM(J6:J9)</f>
        <v>0</v>
      </c>
      <c r="K10" s="23"/>
      <c r="L10" s="23"/>
      <c r="M10" s="23">
        <f>SUM(M6:M9)</f>
        <v>18500</v>
      </c>
      <c r="P10" s="21"/>
    </row>
    <row r="11" spans="2:19" ht="21.95" customHeight="1" x14ac:dyDescent="0.2">
      <c r="B11" s="8"/>
      <c r="C11" s="8"/>
      <c r="D11" s="2"/>
      <c r="E11" s="5"/>
      <c r="J11" s="5"/>
    </row>
    <row r="12" spans="2:19" x14ac:dyDescent="0.2">
      <c r="B12" s="8"/>
      <c r="C12" s="8"/>
      <c r="D12" s="2"/>
      <c r="E12" s="5"/>
      <c r="J12" s="5"/>
    </row>
    <row r="13" spans="2:19" x14ac:dyDescent="0.2">
      <c r="B13" s="8"/>
      <c r="C13" s="8"/>
      <c r="D13" s="2"/>
      <c r="E13" s="5"/>
      <c r="J13" s="5"/>
    </row>
    <row r="14" spans="2:19" x14ac:dyDescent="0.2">
      <c r="B14" s="8"/>
      <c r="C14" s="4"/>
      <c r="D14" s="5"/>
      <c r="E14" s="5"/>
      <c r="F14" s="5"/>
      <c r="G14" s="5"/>
      <c r="H14" s="5"/>
      <c r="I14" s="5"/>
      <c r="J14" s="5"/>
      <c r="K14" s="5"/>
      <c r="L14" s="5"/>
      <c r="Q14" s="2"/>
    </row>
    <row r="15" spans="2:19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Q15" s="2"/>
    </row>
    <row r="16" spans="2:19" x14ac:dyDescent="0.2">
      <c r="B16" s="8"/>
      <c r="C16" s="8"/>
      <c r="D16" s="2"/>
      <c r="E16" s="5"/>
      <c r="J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4" spans="2:10" ht="18" x14ac:dyDescent="0.25">
      <c r="B24" s="37"/>
    </row>
  </sheetData>
  <sortState ref="A7:T9">
    <sortCondition ref="B7:B9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6"/>
  <sheetViews>
    <sheetView topLeftCell="C1" zoomScale="80" zoomScaleNormal="80" workbookViewId="0">
      <selection activeCell="C15" sqref="C15"/>
    </sheetView>
  </sheetViews>
  <sheetFormatPr baseColWidth="10" defaultRowHeight="12.75" x14ac:dyDescent="0.2"/>
  <cols>
    <col min="1" max="1" width="2" hidden="1" customWidth="1"/>
    <col min="2" max="2" width="15.42578125" customWidth="1"/>
    <col min="3" max="3" width="40.140625" bestFit="1" customWidth="1"/>
    <col min="4" max="4" width="6.7109375" hidden="1" customWidth="1"/>
    <col min="5" max="5" width="15.85546875" customWidth="1"/>
    <col min="6" max="8" width="1" style="39" customWidth="1"/>
    <col min="9" max="9" width="13" customWidth="1"/>
    <col min="10" max="10" width="12" customWidth="1"/>
    <col min="11" max="11" width="10.28515625" customWidth="1"/>
    <col min="12" max="13" width="3.140625" customWidth="1"/>
    <col min="14" max="14" width="12.85546875" bestFit="1" customWidth="1"/>
    <col min="15" max="16" width="24.85546875" customWidth="1"/>
    <col min="18" max="18" width="21.5703125" bestFit="1" customWidth="1"/>
  </cols>
  <sheetData>
    <row r="1" spans="2:20" ht="18" x14ac:dyDescent="0.25">
      <c r="F1" s="10" t="s">
        <v>0</v>
      </c>
      <c r="G1" s="48"/>
      <c r="H1" s="48"/>
      <c r="I1" s="11"/>
      <c r="J1" s="11"/>
      <c r="K1" s="10"/>
      <c r="L1" s="11"/>
      <c r="M1" s="11"/>
      <c r="N1" s="11"/>
      <c r="O1" s="12" t="s">
        <v>1</v>
      </c>
      <c r="P1" s="12"/>
    </row>
    <row r="2" spans="2:20" ht="15" x14ac:dyDescent="0.25">
      <c r="F2" s="13" t="s">
        <v>403</v>
      </c>
      <c r="G2" s="48"/>
      <c r="H2" s="48"/>
      <c r="I2" s="11"/>
      <c r="J2" s="11"/>
      <c r="K2" s="13"/>
      <c r="L2" s="11"/>
      <c r="M2" s="11"/>
      <c r="N2" s="11"/>
      <c r="O2" s="14" t="str">
        <f>PRESIDENCIA!N2</f>
        <v>15 DE OCTUBRE DE 2024</v>
      </c>
      <c r="P2" s="14"/>
    </row>
    <row r="3" spans="2:20" x14ac:dyDescent="0.2">
      <c r="F3" s="30" t="str">
        <f>PRESIDENCIA!E3</f>
        <v>PRIMER QUINCENA DE OCTUBRE DE 2024</v>
      </c>
      <c r="G3" s="48"/>
      <c r="H3" s="48"/>
      <c r="I3" s="11"/>
      <c r="J3" s="11"/>
      <c r="K3" s="31"/>
      <c r="L3" s="11"/>
      <c r="M3" s="11"/>
      <c r="N3" s="11"/>
    </row>
    <row r="4" spans="2:20" x14ac:dyDescent="0.2">
      <c r="F4" s="30"/>
      <c r="G4" s="48"/>
      <c r="H4" s="48"/>
      <c r="I4" s="11"/>
      <c r="J4" s="11"/>
      <c r="K4" s="31"/>
      <c r="L4" s="11"/>
      <c r="M4" s="11"/>
      <c r="N4" s="11"/>
    </row>
    <row r="5" spans="2:20" x14ac:dyDescent="0.2">
      <c r="B5" s="15" t="s">
        <v>2</v>
      </c>
      <c r="C5" s="15" t="s">
        <v>3</v>
      </c>
      <c r="D5" s="15"/>
      <c r="E5" s="15" t="s">
        <v>9</v>
      </c>
      <c r="F5" s="32" t="s">
        <v>4</v>
      </c>
      <c r="G5" s="32" t="s">
        <v>23</v>
      </c>
      <c r="H5" s="32"/>
      <c r="I5" s="16" t="s">
        <v>4</v>
      </c>
      <c r="J5" s="16" t="s">
        <v>23</v>
      </c>
      <c r="K5" s="33" t="s">
        <v>26</v>
      </c>
      <c r="L5" s="97"/>
      <c r="M5" s="98"/>
      <c r="N5" s="16" t="s">
        <v>5</v>
      </c>
      <c r="O5" s="15" t="s">
        <v>6</v>
      </c>
      <c r="P5" s="74"/>
      <c r="R5" s="26"/>
    </row>
    <row r="6" spans="2:20" ht="24.95" customHeight="1" x14ac:dyDescent="0.25">
      <c r="B6" s="7" t="s">
        <v>446</v>
      </c>
      <c r="C6" t="s">
        <v>317</v>
      </c>
      <c r="E6" s="101" t="s">
        <v>186</v>
      </c>
      <c r="F6" s="102">
        <v>14455.14</v>
      </c>
      <c r="G6" s="102">
        <v>1455.14</v>
      </c>
      <c r="H6" s="27"/>
      <c r="I6" s="48">
        <f t="shared" ref="I6:K6" si="0">F6/2</f>
        <v>7227.57</v>
      </c>
      <c r="J6" s="48">
        <f t="shared" si="0"/>
        <v>727.57</v>
      </c>
      <c r="K6" s="48">
        <f t="shared" si="0"/>
        <v>0</v>
      </c>
      <c r="L6" s="48"/>
      <c r="M6" s="48"/>
      <c r="N6" s="48">
        <f t="shared" ref="N6" si="1">I6-J6+K6-L6-M6</f>
        <v>6500</v>
      </c>
      <c r="O6" s="9"/>
      <c r="P6" s="75"/>
      <c r="Q6" s="21"/>
      <c r="R6" s="63"/>
      <c r="S6" s="21"/>
      <c r="T6" s="21"/>
    </row>
    <row r="7" spans="2:20" ht="24.95" customHeight="1" x14ac:dyDescent="0.25">
      <c r="B7" s="103" t="s">
        <v>447</v>
      </c>
      <c r="C7" t="s">
        <v>322</v>
      </c>
      <c r="E7" s="101" t="s">
        <v>319</v>
      </c>
      <c r="F7" s="102">
        <v>10865.02</v>
      </c>
      <c r="G7" s="102">
        <v>865.02</v>
      </c>
      <c r="H7" s="27"/>
      <c r="I7" s="48">
        <f t="shared" ref="I7:K8" si="2">F7/2</f>
        <v>5432.51</v>
      </c>
      <c r="J7" s="48">
        <f t="shared" si="2"/>
        <v>432.51</v>
      </c>
      <c r="K7" s="48">
        <f t="shared" si="2"/>
        <v>0</v>
      </c>
      <c r="L7" s="48"/>
      <c r="M7" s="48"/>
      <c r="N7" s="48">
        <f>I7-J7+K7-L7-M7</f>
        <v>5000</v>
      </c>
      <c r="O7" s="9"/>
      <c r="P7" s="63"/>
      <c r="Q7" s="21"/>
      <c r="S7" s="21"/>
    </row>
    <row r="8" spans="2:20" ht="24.95" customHeight="1" x14ac:dyDescent="0.25">
      <c r="B8" s="103" t="s">
        <v>448</v>
      </c>
      <c r="C8" t="s">
        <v>318</v>
      </c>
      <c r="E8" s="101" t="s">
        <v>319</v>
      </c>
      <c r="F8" s="102">
        <v>6522.96</v>
      </c>
      <c r="G8" s="102">
        <v>139.06</v>
      </c>
      <c r="H8" s="27"/>
      <c r="I8" s="48">
        <f t="shared" si="2"/>
        <v>3261.48</v>
      </c>
      <c r="J8" s="48">
        <f t="shared" si="2"/>
        <v>69.53</v>
      </c>
      <c r="K8" s="48">
        <f t="shared" si="2"/>
        <v>0</v>
      </c>
      <c r="L8" s="48"/>
      <c r="M8" s="48"/>
      <c r="N8" s="48">
        <f>I8-J8+K8-L8-M8</f>
        <v>3191.95</v>
      </c>
      <c r="O8" s="9"/>
      <c r="P8" s="63"/>
      <c r="Q8" s="21"/>
      <c r="S8" s="21"/>
    </row>
    <row r="9" spans="2:20" ht="24.95" customHeight="1" x14ac:dyDescent="0.25">
      <c r="B9" s="103" t="s">
        <v>444</v>
      </c>
      <c r="C9" t="s">
        <v>118</v>
      </c>
      <c r="E9" s="101" t="s">
        <v>319</v>
      </c>
      <c r="F9" s="102">
        <v>4302.0600000000004</v>
      </c>
      <c r="G9" s="102">
        <v>-140.56</v>
      </c>
      <c r="H9" s="27"/>
      <c r="I9" s="48">
        <f>F9/2</f>
        <v>2151.0300000000002</v>
      </c>
      <c r="J9" s="48"/>
      <c r="K9" s="48">
        <v>70.28</v>
      </c>
      <c r="L9" s="48"/>
      <c r="M9" s="48"/>
      <c r="N9" s="48">
        <f>I9-J9+K9-L9-M9</f>
        <v>2221.3100000000004</v>
      </c>
      <c r="O9" s="9"/>
      <c r="P9" s="63"/>
      <c r="Q9" s="21"/>
      <c r="S9" s="21"/>
    </row>
    <row r="10" spans="2:20" ht="24.95" customHeight="1" x14ac:dyDescent="0.25">
      <c r="B10" s="103"/>
      <c r="C10" t="s">
        <v>321</v>
      </c>
      <c r="E10" s="101" t="s">
        <v>319</v>
      </c>
      <c r="F10" s="102">
        <v>10865.02</v>
      </c>
      <c r="G10" s="102">
        <v>865.02</v>
      </c>
      <c r="H10" s="27"/>
      <c r="I10" s="48">
        <f>F10/2</f>
        <v>5432.51</v>
      </c>
      <c r="J10" s="48">
        <f>G10/2</f>
        <v>432.51</v>
      </c>
      <c r="K10" s="48">
        <f>H10/2</f>
        <v>0</v>
      </c>
      <c r="L10" s="48"/>
      <c r="M10" s="48"/>
      <c r="N10" s="48">
        <f>I10-J10+K10-L10-M10</f>
        <v>5000</v>
      </c>
      <c r="O10" s="9"/>
      <c r="P10" s="63"/>
      <c r="Q10" s="21"/>
      <c r="S10" s="21"/>
    </row>
    <row r="11" spans="2:20" ht="24.95" customHeight="1" x14ac:dyDescent="0.2">
      <c r="B11" s="103" t="s">
        <v>440</v>
      </c>
      <c r="C11" t="s">
        <v>320</v>
      </c>
      <c r="E11" s="101" t="s">
        <v>181</v>
      </c>
      <c r="F11" s="87">
        <v>8620.85</v>
      </c>
      <c r="G11" s="27">
        <v>620.85</v>
      </c>
      <c r="H11" s="27"/>
      <c r="I11" s="48">
        <f>F11/2</f>
        <v>4310.4250000000002</v>
      </c>
      <c r="J11" s="48">
        <f>G11/2</f>
        <v>310.42500000000001</v>
      </c>
      <c r="K11" s="48">
        <f>H11/2</f>
        <v>0</v>
      </c>
      <c r="L11" s="48"/>
      <c r="M11" s="48"/>
      <c r="N11" s="48">
        <f>I11-J11+K11-L11-M11</f>
        <v>4000</v>
      </c>
      <c r="O11" s="9"/>
      <c r="P11" s="63"/>
      <c r="Q11" s="21"/>
      <c r="S11" s="21"/>
    </row>
    <row r="12" spans="2:20" ht="21.95" customHeight="1" x14ac:dyDescent="0.2">
      <c r="E12" s="22" t="s">
        <v>7</v>
      </c>
      <c r="F12" s="23">
        <f>SUM(F6:F11)</f>
        <v>55631.049999999996</v>
      </c>
      <c r="G12" s="23">
        <f>SUM(G6:G11)</f>
        <v>3804.5299999999997</v>
      </c>
      <c r="H12" s="23"/>
      <c r="I12" s="23">
        <f>SUM(I6:I11)</f>
        <v>27815.524999999998</v>
      </c>
      <c r="J12" s="23">
        <f>SUM(J6:J11)</f>
        <v>1972.5449999999998</v>
      </c>
      <c r="K12" s="23">
        <f>SUM(K6:K11)</f>
        <v>70.28</v>
      </c>
      <c r="L12" s="23"/>
      <c r="M12" s="23"/>
      <c r="N12" s="23">
        <f>SUM(N6:N11)</f>
        <v>25913.260000000002</v>
      </c>
      <c r="Q12" s="21"/>
    </row>
    <row r="13" spans="2:20" ht="21.95" customHeight="1" x14ac:dyDescent="0.2">
      <c r="B13" s="2"/>
      <c r="C13" s="8"/>
      <c r="D13" s="8"/>
      <c r="E13" s="2"/>
      <c r="F13" s="5"/>
      <c r="K13" s="5"/>
    </row>
    <row r="14" spans="2:20" x14ac:dyDescent="0.2">
      <c r="B14" s="2"/>
      <c r="C14" s="8"/>
      <c r="D14" s="8"/>
      <c r="E14" s="2"/>
      <c r="F14" s="5"/>
      <c r="K14" s="5"/>
    </row>
    <row r="15" spans="2:20" x14ac:dyDescent="0.2">
      <c r="B15" s="2"/>
      <c r="C15" s="8"/>
      <c r="D15" s="8"/>
      <c r="E15" s="2"/>
      <c r="F15" s="5"/>
      <c r="K15" s="5"/>
    </row>
    <row r="16" spans="2:20" x14ac:dyDescent="0.2">
      <c r="B16" s="1"/>
      <c r="C16" s="8"/>
      <c r="D16" s="4"/>
      <c r="E16" s="5"/>
      <c r="F16" s="5"/>
      <c r="G16" s="5"/>
      <c r="H16" s="5"/>
      <c r="I16" s="5"/>
      <c r="J16" s="5"/>
      <c r="K16" s="5"/>
      <c r="L16" s="5"/>
      <c r="M16" s="5"/>
      <c r="R16" s="2"/>
    </row>
    <row r="17" spans="2:18" x14ac:dyDescent="0.2">
      <c r="B17" s="1"/>
      <c r="C17" s="8"/>
      <c r="D17" s="4"/>
      <c r="E17" s="5"/>
      <c r="F17" s="5"/>
      <c r="G17" s="5"/>
      <c r="H17" s="5"/>
      <c r="I17" s="5"/>
      <c r="J17" s="5"/>
      <c r="K17" s="5"/>
      <c r="L17" s="5"/>
      <c r="M17" s="5"/>
      <c r="R17" s="2"/>
    </row>
    <row r="18" spans="2:18" x14ac:dyDescent="0.2">
      <c r="B18" s="2"/>
      <c r="C18" s="8"/>
      <c r="D18" s="8"/>
      <c r="E18" s="2"/>
      <c r="F18" s="5"/>
      <c r="K18" s="5"/>
    </row>
    <row r="19" spans="2:18" x14ac:dyDescent="0.2">
      <c r="B19" s="2"/>
      <c r="C19" s="8"/>
      <c r="D19" s="8"/>
      <c r="E19" s="2"/>
      <c r="F19" s="5"/>
      <c r="K19" s="5"/>
    </row>
    <row r="20" spans="2:18" x14ac:dyDescent="0.2">
      <c r="B20" s="2"/>
      <c r="C20" s="8"/>
      <c r="D20" s="8"/>
      <c r="E20" s="2"/>
      <c r="F20" s="5"/>
      <c r="K20" s="5"/>
    </row>
    <row r="21" spans="2:18" x14ac:dyDescent="0.2">
      <c r="B21" s="2"/>
      <c r="C21" s="8"/>
      <c r="D21" s="8"/>
      <c r="E21" s="2"/>
      <c r="F21" s="5"/>
      <c r="K21" s="5"/>
    </row>
    <row r="22" spans="2:18" x14ac:dyDescent="0.2">
      <c r="B22" s="2"/>
      <c r="C22" s="8"/>
      <c r="D22" s="8"/>
      <c r="E22" s="2"/>
      <c r="F22" s="5"/>
      <c r="K22" s="5"/>
    </row>
    <row r="23" spans="2:18" x14ac:dyDescent="0.2">
      <c r="B23" s="2"/>
      <c r="C23" s="8"/>
      <c r="D23" s="8"/>
      <c r="E23" s="2"/>
      <c r="F23" s="5"/>
      <c r="K23" s="5"/>
    </row>
    <row r="24" spans="2:18" x14ac:dyDescent="0.2">
      <c r="B24" s="2"/>
      <c r="C24" s="8"/>
      <c r="D24" s="8"/>
      <c r="E24" s="2"/>
      <c r="F24" s="5"/>
      <c r="K24" s="5"/>
    </row>
    <row r="26" spans="2:18" ht="18" x14ac:dyDescent="0.25">
      <c r="C26" s="37"/>
    </row>
  </sheetData>
  <sortState ref="A7:T11">
    <sortCondition ref="C7:C11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7"/>
  <sheetViews>
    <sheetView topLeftCell="B4" zoomScale="80" zoomScaleNormal="80" workbookViewId="0">
      <selection activeCell="N32" sqref="N32:N3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9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19" ht="15" x14ac:dyDescent="0.25">
      <c r="E2" s="13" t="s">
        <v>404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19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19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97"/>
      <c r="L5" s="98"/>
      <c r="M5" s="16" t="s">
        <v>5</v>
      </c>
      <c r="N5" s="15" t="s">
        <v>6</v>
      </c>
      <c r="O5" s="74"/>
      <c r="Q5" s="26"/>
    </row>
    <row r="6" spans="2:19" ht="24.95" customHeight="1" x14ac:dyDescent="0.2">
      <c r="B6" t="s">
        <v>323</v>
      </c>
      <c r="D6" s="101" t="s">
        <v>324</v>
      </c>
      <c r="E6" s="87">
        <v>8620.85</v>
      </c>
      <c r="F6" s="27">
        <v>620.85</v>
      </c>
      <c r="G6" s="27"/>
      <c r="H6" s="48">
        <f>E6/2</f>
        <v>4310.4250000000002</v>
      </c>
      <c r="I6" s="48">
        <f>F6/2</f>
        <v>310.42500000000001</v>
      </c>
      <c r="J6" s="48">
        <f>G6/2</f>
        <v>0</v>
      </c>
      <c r="K6" s="48"/>
      <c r="L6" s="48"/>
      <c r="M6" s="48">
        <f t="shared" ref="M6" si="0">H6-I6+J6-K6-L6</f>
        <v>4000</v>
      </c>
      <c r="N6" s="9"/>
      <c r="O6" s="75"/>
      <c r="P6" s="21"/>
      <c r="Q6" s="63"/>
      <c r="R6" s="21"/>
      <c r="S6" s="21"/>
    </row>
    <row r="7" spans="2:19" ht="24.95" customHeight="1" x14ac:dyDescent="0.25">
      <c r="B7" t="s">
        <v>330</v>
      </c>
      <c r="D7" s="101" t="s">
        <v>331</v>
      </c>
      <c r="E7" s="102">
        <v>3829.18</v>
      </c>
      <c r="F7" s="102">
        <v>-170.82</v>
      </c>
      <c r="G7" s="27"/>
      <c r="H7" s="48">
        <f t="shared" ref="H7:H12" si="1">E7/2</f>
        <v>1914.59</v>
      </c>
      <c r="I7" s="48"/>
      <c r="J7" s="48">
        <v>85.41</v>
      </c>
      <c r="K7" s="48"/>
      <c r="L7" s="48"/>
      <c r="M7" s="48">
        <f t="shared" ref="M7:M12" si="2">H7-I7+J7-K7-L7</f>
        <v>2000</v>
      </c>
      <c r="N7" s="9"/>
      <c r="O7" s="63"/>
      <c r="P7" s="21"/>
      <c r="R7" s="21"/>
    </row>
    <row r="8" spans="2:19" ht="24.95" customHeight="1" x14ac:dyDescent="0.25">
      <c r="B8" t="s">
        <v>333</v>
      </c>
      <c r="D8" s="101" t="s">
        <v>329</v>
      </c>
      <c r="E8" s="102">
        <v>8638.69</v>
      </c>
      <c r="F8" s="102">
        <v>622.79</v>
      </c>
      <c r="G8" s="27"/>
      <c r="H8" s="48">
        <f t="shared" si="1"/>
        <v>4319.3450000000003</v>
      </c>
      <c r="I8" s="48">
        <f t="shared" ref="I8:J10" si="3">F8/2</f>
        <v>311.39499999999998</v>
      </c>
      <c r="J8" s="48">
        <f t="shared" si="3"/>
        <v>0</v>
      </c>
      <c r="K8" s="48"/>
      <c r="L8" s="48"/>
      <c r="M8" s="48">
        <f t="shared" si="2"/>
        <v>4007.9500000000003</v>
      </c>
      <c r="N8" s="9"/>
      <c r="O8" s="63"/>
      <c r="P8" s="21"/>
      <c r="R8" s="21"/>
    </row>
    <row r="9" spans="2:19" ht="24.95" customHeight="1" x14ac:dyDescent="0.25">
      <c r="B9" t="s">
        <v>438</v>
      </c>
      <c r="D9" s="101" t="s">
        <v>433</v>
      </c>
      <c r="E9" s="102">
        <v>10865.02</v>
      </c>
      <c r="F9" s="102">
        <v>865.02</v>
      </c>
      <c r="G9" s="27"/>
      <c r="H9" s="48">
        <f t="shared" si="1"/>
        <v>5432.51</v>
      </c>
      <c r="I9" s="48">
        <f t="shared" si="3"/>
        <v>432.51</v>
      </c>
      <c r="J9" s="48">
        <f t="shared" si="3"/>
        <v>0</v>
      </c>
      <c r="K9" s="48"/>
      <c r="L9" s="48"/>
      <c r="M9" s="48">
        <f t="shared" si="2"/>
        <v>5000</v>
      </c>
      <c r="N9" s="9"/>
      <c r="O9" s="63"/>
      <c r="P9" s="21"/>
      <c r="R9" s="21"/>
    </row>
    <row r="10" spans="2:19" ht="24.95" customHeight="1" x14ac:dyDescent="0.25">
      <c r="B10" t="s">
        <v>332</v>
      </c>
      <c r="D10" s="101" t="s">
        <v>329</v>
      </c>
      <c r="E10" s="102">
        <v>8638.69</v>
      </c>
      <c r="F10" s="102">
        <v>622.79</v>
      </c>
      <c r="G10" s="27"/>
      <c r="H10" s="48">
        <f t="shared" si="1"/>
        <v>4319.3450000000003</v>
      </c>
      <c r="I10" s="48">
        <f t="shared" si="3"/>
        <v>311.39499999999998</v>
      </c>
      <c r="J10" s="48">
        <f t="shared" si="3"/>
        <v>0</v>
      </c>
      <c r="K10" s="48"/>
      <c r="L10" s="48"/>
      <c r="M10" s="48">
        <f t="shared" si="2"/>
        <v>4007.9500000000003</v>
      </c>
      <c r="N10" s="9"/>
      <c r="O10" s="63"/>
      <c r="P10" s="21"/>
      <c r="R10" s="21"/>
    </row>
    <row r="11" spans="2:19" ht="24.95" customHeight="1" x14ac:dyDescent="0.25">
      <c r="B11" t="s">
        <v>328</v>
      </c>
      <c r="D11" s="101" t="s">
        <v>329</v>
      </c>
      <c r="E11" s="102">
        <v>3829.18</v>
      </c>
      <c r="F11" s="102">
        <v>-170.82</v>
      </c>
      <c r="G11" s="27"/>
      <c r="H11" s="48">
        <f t="shared" si="1"/>
        <v>1914.59</v>
      </c>
      <c r="I11" s="48"/>
      <c r="J11" s="48">
        <v>85.41</v>
      </c>
      <c r="K11" s="48"/>
      <c r="L11" s="48"/>
      <c r="M11" s="48">
        <f t="shared" si="2"/>
        <v>2000</v>
      </c>
      <c r="N11" s="9"/>
      <c r="O11" s="63"/>
      <c r="P11" s="21"/>
      <c r="R11" s="21"/>
    </row>
    <row r="12" spans="2:19" ht="24.95" customHeight="1" x14ac:dyDescent="0.25">
      <c r="B12" t="s">
        <v>326</v>
      </c>
      <c r="D12" s="101" t="s">
        <v>327</v>
      </c>
      <c r="E12" s="102">
        <v>3829.18</v>
      </c>
      <c r="F12" s="102">
        <v>-170.82</v>
      </c>
      <c r="G12" s="27"/>
      <c r="H12" s="48">
        <f t="shared" si="1"/>
        <v>1914.59</v>
      </c>
      <c r="I12" s="48"/>
      <c r="J12" s="48">
        <v>85.41</v>
      </c>
      <c r="K12" s="48"/>
      <c r="L12" s="48"/>
      <c r="M12" s="48">
        <f t="shared" si="2"/>
        <v>2000</v>
      </c>
      <c r="N12" s="9"/>
      <c r="O12" s="63"/>
      <c r="P12" s="21"/>
      <c r="R12" s="21"/>
    </row>
    <row r="13" spans="2:19" ht="21.95" customHeight="1" x14ac:dyDescent="0.2">
      <c r="D13" s="22" t="s">
        <v>7</v>
      </c>
      <c r="E13" s="23">
        <f>SUM(E6:E12)</f>
        <v>48250.79</v>
      </c>
      <c r="F13" s="23">
        <f>SUM(F6:F12)</f>
        <v>2218.9899999999998</v>
      </c>
      <c r="G13" s="23"/>
      <c r="H13" s="23">
        <f>SUM(H6:H12)</f>
        <v>24125.395</v>
      </c>
      <c r="I13" s="23">
        <f t="shared" ref="I13:M13" si="4">SUM(I6:I12)</f>
        <v>1365.7249999999999</v>
      </c>
      <c r="J13" s="23">
        <f t="shared" si="4"/>
        <v>256.23</v>
      </c>
      <c r="K13" s="23">
        <f t="shared" si="4"/>
        <v>0</v>
      </c>
      <c r="L13" s="23">
        <f t="shared" si="4"/>
        <v>0</v>
      </c>
      <c r="M13" s="23">
        <f t="shared" si="4"/>
        <v>23015.9</v>
      </c>
      <c r="P13" s="21"/>
    </row>
    <row r="14" spans="2:19" ht="21.95" customHeight="1" x14ac:dyDescent="0.2">
      <c r="B14" s="8"/>
      <c r="C14" s="8"/>
      <c r="D14" s="2"/>
      <c r="E14" s="5"/>
      <c r="J14" s="5"/>
    </row>
    <row r="15" spans="2:19" x14ac:dyDescent="0.2">
      <c r="B15" s="8"/>
      <c r="C15" s="8"/>
      <c r="D15" s="2"/>
      <c r="E15" s="5"/>
      <c r="J15" s="5"/>
    </row>
    <row r="16" spans="2:19" x14ac:dyDescent="0.2">
      <c r="B16" s="8"/>
      <c r="C16" s="8"/>
      <c r="D16" s="2"/>
      <c r="E16" s="5"/>
      <c r="J16" s="5"/>
    </row>
    <row r="17" spans="2:17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Q17" s="2"/>
    </row>
    <row r="18" spans="2:17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Q18" s="2"/>
    </row>
    <row r="19" spans="2:17" x14ac:dyDescent="0.2">
      <c r="B19" s="8"/>
      <c r="C19" s="8"/>
      <c r="D19" s="2"/>
      <c r="E19" s="5"/>
      <c r="J19" s="5"/>
    </row>
    <row r="20" spans="2:17" x14ac:dyDescent="0.2">
      <c r="B20" s="8"/>
      <c r="C20" s="8"/>
      <c r="D20" s="2"/>
      <c r="E20" s="5"/>
      <c r="J20" s="5"/>
    </row>
    <row r="21" spans="2:17" x14ac:dyDescent="0.2">
      <c r="B21" s="8"/>
      <c r="C21" s="8"/>
      <c r="D21" s="2"/>
      <c r="E21" s="5"/>
      <c r="J21" s="5"/>
    </row>
    <row r="22" spans="2:17" x14ac:dyDescent="0.2">
      <c r="B22" s="8"/>
      <c r="C22" s="8"/>
      <c r="D22" s="2"/>
      <c r="E22" s="5"/>
      <c r="J22" s="5"/>
    </row>
    <row r="23" spans="2:17" x14ac:dyDescent="0.2">
      <c r="B23" s="8"/>
      <c r="C23" s="8"/>
      <c r="D23" s="2"/>
      <c r="E23" s="5"/>
      <c r="J23" s="5"/>
    </row>
    <row r="24" spans="2:17" x14ac:dyDescent="0.2">
      <c r="B24" s="8"/>
      <c r="C24" s="8"/>
      <c r="D24" s="2"/>
      <c r="E24" s="5"/>
      <c r="J24" s="5"/>
    </row>
    <row r="25" spans="2:17" x14ac:dyDescent="0.2">
      <c r="B25" s="8"/>
      <c r="C25" s="8"/>
      <c r="D25" s="2"/>
      <c r="E25" s="5"/>
      <c r="J25" s="5"/>
    </row>
    <row r="27" spans="2:17" ht="18" x14ac:dyDescent="0.25">
      <c r="B27" s="37"/>
    </row>
  </sheetData>
  <sortState ref="A7:T12">
    <sortCondition ref="B7:B12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R52"/>
  <sheetViews>
    <sheetView topLeftCell="B1" zoomScale="80" zoomScaleNormal="80" workbookViewId="0">
      <selection activeCell="D24" sqref="D24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9" customWidth="1"/>
    <col min="6" max="7" width="1.28515625" customWidth="1"/>
    <col min="8" max="9" width="12" customWidth="1"/>
    <col min="10" max="10" width="10.28515625" customWidth="1"/>
    <col min="11" max="12" width="3.85546875" customWidth="1"/>
    <col min="13" max="13" width="11.5703125" customWidth="1"/>
    <col min="14" max="14" width="24.85546875" customWidth="1"/>
    <col min="15" max="15" width="20.7109375" bestFit="1" customWidth="1"/>
    <col min="16" max="16" width="1.7109375" customWidth="1"/>
    <col min="17" max="17" width="11.42578125" style="11"/>
  </cols>
  <sheetData>
    <row r="1" spans="2:18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  <c r="P1" t="s">
        <v>21</v>
      </c>
    </row>
    <row r="2" spans="2:18" ht="15" x14ac:dyDescent="0.25">
      <c r="E2" s="13" t="s">
        <v>405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OCTUBRE DE 2024</v>
      </c>
    </row>
    <row r="3" spans="2:18" x14ac:dyDescent="0.2">
      <c r="E3" s="30" t="str">
        <f>PRESIDENCIA!E3</f>
        <v>PRIMER QUINCENA DE OCTUBRE DE 2024</v>
      </c>
      <c r="F3" s="11"/>
      <c r="G3" s="11"/>
      <c r="H3" s="11"/>
      <c r="I3" s="11"/>
      <c r="J3" s="31"/>
      <c r="K3" s="11"/>
      <c r="L3" s="11"/>
      <c r="M3" s="11"/>
    </row>
    <row r="4" spans="2:18" x14ac:dyDescent="0.2">
      <c r="E4" s="30"/>
      <c r="F4" s="11"/>
      <c r="G4" s="11"/>
      <c r="H4" s="11"/>
      <c r="I4" s="11"/>
      <c r="J4" s="31"/>
      <c r="K4" s="11"/>
      <c r="L4" s="11"/>
      <c r="M4" s="11"/>
    </row>
    <row r="5" spans="2:18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88"/>
      <c r="L5" s="89"/>
      <c r="M5" s="16" t="s">
        <v>5</v>
      </c>
      <c r="N5" s="15" t="s">
        <v>6</v>
      </c>
      <c r="O5" s="74" t="s">
        <v>120</v>
      </c>
      <c r="Q5" s="23"/>
    </row>
    <row r="6" spans="2:18" x14ac:dyDescent="0.2">
      <c r="B6" s="1"/>
      <c r="E6" s="24"/>
      <c r="F6" s="24"/>
      <c r="G6" s="24"/>
      <c r="H6" s="5"/>
      <c r="I6" s="5"/>
      <c r="J6" s="5"/>
      <c r="M6" s="5"/>
    </row>
    <row r="7" spans="2:18" ht="24.95" customHeight="1" x14ac:dyDescent="0.2">
      <c r="B7" t="s">
        <v>357</v>
      </c>
      <c r="D7" s="101" t="s">
        <v>346</v>
      </c>
      <c r="E7" s="24">
        <v>4959.08</v>
      </c>
      <c r="F7" s="27">
        <v>-40.92</v>
      </c>
      <c r="G7" s="24"/>
      <c r="H7" s="5">
        <f t="shared" ref="H7" si="0">+E7/2</f>
        <v>2479.54</v>
      </c>
      <c r="I7" s="5"/>
      <c r="J7" s="5">
        <v>20.46</v>
      </c>
      <c r="K7" s="5"/>
      <c r="L7" s="5"/>
      <c r="M7" s="5">
        <f t="shared" ref="M7" si="1">+H7-I7+J7</f>
        <v>2500</v>
      </c>
      <c r="N7" s="9"/>
      <c r="O7" s="75"/>
      <c r="P7" s="63"/>
      <c r="Q7" s="72"/>
      <c r="R7" s="72"/>
    </row>
    <row r="8" spans="2:18" ht="24.95" customHeight="1" x14ac:dyDescent="0.2">
      <c r="B8" t="s">
        <v>359</v>
      </c>
      <c r="D8" s="101" t="s">
        <v>360</v>
      </c>
      <c r="E8" s="24">
        <v>6225.12</v>
      </c>
      <c r="F8" s="27">
        <v>111.44</v>
      </c>
      <c r="G8" s="24"/>
      <c r="H8" s="5">
        <f>+E8/2</f>
        <v>3112.56</v>
      </c>
      <c r="I8" s="5">
        <f>+F8/2</f>
        <v>55.72</v>
      </c>
      <c r="J8" s="5">
        <f>+G8/2</f>
        <v>0</v>
      </c>
      <c r="K8" s="5"/>
      <c r="L8" s="5"/>
      <c r="M8" s="5">
        <f t="shared" ref="M8:M31" si="2">+H8-I8+J8</f>
        <v>3056.84</v>
      </c>
      <c r="N8" s="9"/>
      <c r="O8" s="75"/>
      <c r="P8" s="63"/>
      <c r="Q8" s="72"/>
      <c r="R8" s="72"/>
    </row>
    <row r="9" spans="2:18" ht="24.95" customHeight="1" x14ac:dyDescent="0.2">
      <c r="B9" t="s">
        <v>361</v>
      </c>
      <c r="D9" s="101" t="s">
        <v>362</v>
      </c>
      <c r="E9" s="24">
        <v>3883.67</v>
      </c>
      <c r="F9" s="27">
        <v>-167.33</v>
      </c>
      <c r="G9" s="24"/>
      <c r="H9" s="5">
        <f t="shared" ref="H9:H31" si="3">+E9/2</f>
        <v>1941.835</v>
      </c>
      <c r="I9" s="5"/>
      <c r="J9" s="5">
        <v>83.67</v>
      </c>
      <c r="K9" s="5"/>
      <c r="L9" s="5"/>
      <c r="M9" s="5">
        <f t="shared" si="2"/>
        <v>2025.5050000000001</v>
      </c>
      <c r="N9" s="9"/>
      <c r="O9" s="75"/>
      <c r="P9" s="63"/>
      <c r="Q9" s="72"/>
      <c r="R9" s="72"/>
    </row>
    <row r="10" spans="2:18" ht="24.95" customHeight="1" x14ac:dyDescent="0.2">
      <c r="B10" t="s">
        <v>354</v>
      </c>
      <c r="D10" s="101" t="s">
        <v>355</v>
      </c>
      <c r="E10" s="24">
        <v>3883.67</v>
      </c>
      <c r="F10" s="27">
        <v>-167.33</v>
      </c>
      <c r="G10" s="24"/>
      <c r="H10" s="5">
        <f t="shared" si="3"/>
        <v>1941.835</v>
      </c>
      <c r="I10" s="5"/>
      <c r="J10" s="5">
        <v>83.67</v>
      </c>
      <c r="K10" s="5"/>
      <c r="L10" s="5"/>
      <c r="M10" s="5">
        <f t="shared" si="2"/>
        <v>2025.5050000000001</v>
      </c>
      <c r="N10" s="9"/>
      <c r="O10" s="75"/>
      <c r="P10" s="63"/>
      <c r="Q10" s="72"/>
      <c r="R10" s="72"/>
    </row>
    <row r="11" spans="2:18" ht="24.95" customHeight="1" x14ac:dyDescent="0.2">
      <c r="B11" t="s">
        <v>347</v>
      </c>
      <c r="D11" s="101" t="s">
        <v>346</v>
      </c>
      <c r="E11" s="24">
        <v>4959.08</v>
      </c>
      <c r="F11" s="27">
        <v>-40.92</v>
      </c>
      <c r="G11" s="24"/>
      <c r="H11" s="5">
        <f t="shared" si="3"/>
        <v>2479.54</v>
      </c>
      <c r="I11" s="5"/>
      <c r="J11" s="5">
        <v>20.46</v>
      </c>
      <c r="K11" s="5"/>
      <c r="L11" s="5"/>
      <c r="M11" s="5">
        <f t="shared" si="2"/>
        <v>2500</v>
      </c>
      <c r="N11" s="9"/>
      <c r="O11" s="75"/>
      <c r="P11" s="63"/>
      <c r="Q11" s="72"/>
      <c r="R11" s="72"/>
    </row>
    <row r="12" spans="2:18" ht="24.95" customHeight="1" x14ac:dyDescent="0.2">
      <c r="B12" t="s">
        <v>345</v>
      </c>
      <c r="D12" s="101" t="s">
        <v>346</v>
      </c>
      <c r="E12" s="24">
        <v>4959.08</v>
      </c>
      <c r="F12" s="27">
        <v>-40.92</v>
      </c>
      <c r="G12" s="24"/>
      <c r="H12" s="5">
        <f t="shared" si="3"/>
        <v>2479.54</v>
      </c>
      <c r="I12" s="5"/>
      <c r="J12" s="5">
        <v>20.46</v>
      </c>
      <c r="K12" s="5"/>
      <c r="L12" s="5"/>
      <c r="M12" s="5">
        <f t="shared" si="2"/>
        <v>2500</v>
      </c>
      <c r="N12" s="9"/>
      <c r="O12" s="75"/>
      <c r="P12" s="63"/>
      <c r="Q12" s="72"/>
      <c r="R12" s="72"/>
    </row>
    <row r="13" spans="2:18" ht="24.95" customHeight="1" x14ac:dyDescent="0.2">
      <c r="B13" t="s">
        <v>341</v>
      </c>
      <c r="D13" s="101" t="s">
        <v>334</v>
      </c>
      <c r="E13" s="24">
        <v>10094.01</v>
      </c>
      <c r="F13" s="27">
        <v>781.13</v>
      </c>
      <c r="G13" s="24"/>
      <c r="H13" s="5">
        <f t="shared" si="3"/>
        <v>5047.0050000000001</v>
      </c>
      <c r="I13" s="5">
        <f>+F13/2</f>
        <v>390.565</v>
      </c>
      <c r="J13" s="5">
        <f>+G13/2</f>
        <v>0</v>
      </c>
      <c r="K13" s="5"/>
      <c r="L13" s="5"/>
      <c r="M13" s="5">
        <f t="shared" si="2"/>
        <v>4656.4400000000005</v>
      </c>
      <c r="N13" s="9"/>
      <c r="O13" s="75"/>
      <c r="P13" s="63"/>
      <c r="Q13" s="72"/>
      <c r="R13" s="72"/>
    </row>
    <row r="14" spans="2:18" ht="24.95" customHeight="1" x14ac:dyDescent="0.2">
      <c r="B14" t="s">
        <v>350</v>
      </c>
      <c r="D14" s="101" t="s">
        <v>351</v>
      </c>
      <c r="E14" s="24">
        <v>6059.77</v>
      </c>
      <c r="F14" s="27">
        <v>59.77</v>
      </c>
      <c r="G14" s="24"/>
      <c r="H14" s="5">
        <f t="shared" si="3"/>
        <v>3029.8850000000002</v>
      </c>
      <c r="I14" s="5">
        <f>+F14/2</f>
        <v>29.885000000000002</v>
      </c>
      <c r="J14" s="5"/>
      <c r="K14" s="5"/>
      <c r="L14" s="5"/>
      <c r="M14" s="5">
        <f t="shared" si="2"/>
        <v>3000</v>
      </c>
      <c r="N14" s="9"/>
      <c r="O14" s="75"/>
      <c r="P14" s="63"/>
      <c r="Q14" s="72"/>
      <c r="R14" s="72"/>
    </row>
    <row r="15" spans="2:18" ht="24.95" customHeight="1" x14ac:dyDescent="0.2">
      <c r="B15" t="s">
        <v>123</v>
      </c>
      <c r="D15" s="101" t="s">
        <v>10</v>
      </c>
      <c r="E15" s="24">
        <v>8638.69</v>
      </c>
      <c r="F15" s="27">
        <v>622.79</v>
      </c>
      <c r="G15" s="24"/>
      <c r="H15" s="5">
        <f t="shared" si="3"/>
        <v>4319.3450000000003</v>
      </c>
      <c r="I15" s="5">
        <f>+F15/2</f>
        <v>311.39499999999998</v>
      </c>
      <c r="J15" s="5">
        <f>+G15/2</f>
        <v>0</v>
      </c>
      <c r="K15" s="5"/>
      <c r="L15" s="5"/>
      <c r="M15" s="5">
        <f t="shared" si="2"/>
        <v>4007.9500000000003</v>
      </c>
      <c r="N15" s="9"/>
      <c r="O15" s="75"/>
      <c r="P15" s="63"/>
      <c r="Q15" s="72"/>
      <c r="R15" s="72"/>
    </row>
    <row r="16" spans="2:18" ht="24.95" customHeight="1" x14ac:dyDescent="0.2">
      <c r="B16" t="s">
        <v>348</v>
      </c>
      <c r="D16" s="101" t="s">
        <v>349</v>
      </c>
      <c r="E16" s="24">
        <v>4959.08</v>
      </c>
      <c r="F16" s="27">
        <v>-40.92</v>
      </c>
      <c r="G16" s="24"/>
      <c r="H16" s="5">
        <f t="shared" si="3"/>
        <v>2479.54</v>
      </c>
      <c r="I16" s="5"/>
      <c r="J16" s="5">
        <v>20.46</v>
      </c>
      <c r="K16" s="5"/>
      <c r="L16" s="5"/>
      <c r="M16" s="5">
        <f t="shared" si="2"/>
        <v>2500</v>
      </c>
      <c r="N16" s="9"/>
      <c r="O16" s="75"/>
      <c r="P16" s="63"/>
      <c r="Q16" s="72"/>
      <c r="R16" s="72"/>
    </row>
    <row r="17" spans="2:18" ht="24.95" customHeight="1" x14ac:dyDescent="0.2">
      <c r="B17" t="s">
        <v>338</v>
      </c>
      <c r="D17" s="101" t="s">
        <v>334</v>
      </c>
      <c r="E17" s="87">
        <v>8620.85</v>
      </c>
      <c r="F17" s="27">
        <v>620.85</v>
      </c>
      <c r="G17" s="24"/>
      <c r="H17" s="5">
        <f t="shared" si="3"/>
        <v>4310.4250000000002</v>
      </c>
      <c r="I17" s="5">
        <f t="shared" ref="I17:J19" si="4">+F17/2</f>
        <v>310.42500000000001</v>
      </c>
      <c r="J17" s="5">
        <f t="shared" si="4"/>
        <v>0</v>
      </c>
      <c r="K17" s="5"/>
      <c r="L17" s="5"/>
      <c r="M17" s="5">
        <f t="shared" si="2"/>
        <v>4000</v>
      </c>
      <c r="N17" s="9"/>
      <c r="O17" s="75"/>
      <c r="P17" s="63"/>
      <c r="Q17" s="72"/>
      <c r="R17" s="72"/>
    </row>
    <row r="18" spans="2:18" ht="24.95" customHeight="1" x14ac:dyDescent="0.2">
      <c r="B18" t="s">
        <v>337</v>
      </c>
      <c r="D18" s="101" t="s">
        <v>334</v>
      </c>
      <c r="E18" s="87">
        <v>8620.85</v>
      </c>
      <c r="F18" s="27">
        <v>620.85</v>
      </c>
      <c r="G18" s="24"/>
      <c r="H18" s="5">
        <f t="shared" si="3"/>
        <v>4310.4250000000002</v>
      </c>
      <c r="I18" s="5">
        <f t="shared" si="4"/>
        <v>310.42500000000001</v>
      </c>
      <c r="J18" s="5">
        <f t="shared" si="4"/>
        <v>0</v>
      </c>
      <c r="K18" s="5"/>
      <c r="L18" s="5"/>
      <c r="M18" s="5">
        <f t="shared" si="2"/>
        <v>4000</v>
      </c>
      <c r="N18" s="9"/>
      <c r="O18" s="75"/>
      <c r="P18" s="63"/>
      <c r="Q18" s="72"/>
      <c r="R18" s="72"/>
    </row>
    <row r="19" spans="2:18" ht="24.95" customHeight="1" x14ac:dyDescent="0.2">
      <c r="B19" t="s">
        <v>339</v>
      </c>
      <c r="D19" s="101" t="s">
        <v>334</v>
      </c>
      <c r="E19" s="87">
        <v>8620.85</v>
      </c>
      <c r="F19" s="27">
        <v>620.85</v>
      </c>
      <c r="G19" s="24"/>
      <c r="H19" s="5">
        <f t="shared" si="3"/>
        <v>4310.4250000000002</v>
      </c>
      <c r="I19" s="5">
        <f t="shared" si="4"/>
        <v>310.42500000000001</v>
      </c>
      <c r="J19" s="5">
        <f t="shared" si="4"/>
        <v>0</v>
      </c>
      <c r="K19" s="5"/>
      <c r="L19" s="5"/>
      <c r="M19" s="5">
        <f t="shared" si="2"/>
        <v>4000</v>
      </c>
      <c r="N19" s="9"/>
      <c r="O19" s="75"/>
      <c r="P19" s="63"/>
      <c r="Q19" s="72"/>
      <c r="R19" s="72"/>
    </row>
    <row r="20" spans="2:18" ht="24.95" customHeight="1" x14ac:dyDescent="0.2">
      <c r="B20" s="39" t="s">
        <v>439</v>
      </c>
      <c r="D20" s="101" t="s">
        <v>353</v>
      </c>
      <c r="E20" s="24">
        <v>3883.67</v>
      </c>
      <c r="F20" s="27">
        <v>-167.33</v>
      </c>
      <c r="G20" s="24"/>
      <c r="H20" s="5">
        <f t="shared" si="3"/>
        <v>1941.835</v>
      </c>
      <c r="I20" s="5"/>
      <c r="J20" s="5">
        <v>83.67</v>
      </c>
      <c r="K20" s="5"/>
      <c r="L20" s="5"/>
      <c r="M20" s="5">
        <f t="shared" si="2"/>
        <v>2025.5050000000001</v>
      </c>
      <c r="N20" s="9"/>
      <c r="O20" s="75"/>
      <c r="P20" s="63"/>
      <c r="Q20" s="72"/>
      <c r="R20" s="72"/>
    </row>
    <row r="21" spans="2:18" ht="24.95" customHeight="1" x14ac:dyDescent="0.2">
      <c r="B21" t="s">
        <v>426</v>
      </c>
      <c r="D21" s="101" t="s">
        <v>352</v>
      </c>
      <c r="E21" s="24">
        <v>3376.02</v>
      </c>
      <c r="F21" s="27">
        <v>-223.98</v>
      </c>
      <c r="G21" s="24"/>
      <c r="H21" s="5">
        <f t="shared" si="3"/>
        <v>1688.01</v>
      </c>
      <c r="I21" s="5"/>
      <c r="J21" s="5">
        <v>111.99</v>
      </c>
      <c r="K21" s="5"/>
      <c r="L21" s="5"/>
      <c r="M21" s="5">
        <f t="shared" si="2"/>
        <v>1800</v>
      </c>
      <c r="N21" s="9"/>
      <c r="O21" s="75"/>
      <c r="P21" s="63"/>
      <c r="Q21" s="72"/>
      <c r="R21" s="72"/>
    </row>
    <row r="22" spans="2:18" ht="24.95" customHeight="1" x14ac:dyDescent="0.2">
      <c r="B22" t="s">
        <v>340</v>
      </c>
      <c r="D22" s="101" t="s">
        <v>10</v>
      </c>
      <c r="E22" s="24">
        <v>8620.85</v>
      </c>
      <c r="F22" s="27">
        <v>620.85</v>
      </c>
      <c r="G22" s="24"/>
      <c r="H22" s="5">
        <f t="shared" si="3"/>
        <v>4310.4250000000002</v>
      </c>
      <c r="I22" s="5">
        <f>+F22/2</f>
        <v>310.42500000000001</v>
      </c>
      <c r="J22" s="5">
        <f>+G22/2</f>
        <v>0</v>
      </c>
      <c r="K22" s="5"/>
      <c r="L22" s="5"/>
      <c r="M22" s="5">
        <f t="shared" si="2"/>
        <v>4000</v>
      </c>
      <c r="N22" s="9"/>
      <c r="O22" s="75"/>
      <c r="P22" s="63"/>
      <c r="Q22" s="72"/>
      <c r="R22" s="72"/>
    </row>
    <row r="23" spans="2:18" ht="24.95" customHeight="1" x14ac:dyDescent="0.2">
      <c r="B23" t="s">
        <v>343</v>
      </c>
      <c r="D23" s="101" t="s">
        <v>344</v>
      </c>
      <c r="E23" s="24">
        <v>6059.77</v>
      </c>
      <c r="F23" s="27">
        <v>59.77</v>
      </c>
      <c r="G23" s="24"/>
      <c r="H23" s="5">
        <f t="shared" si="3"/>
        <v>3029.8850000000002</v>
      </c>
      <c r="I23" s="5">
        <f>+F23/2</f>
        <v>29.885000000000002</v>
      </c>
      <c r="J23" s="5"/>
      <c r="K23" s="5"/>
      <c r="L23" s="5"/>
      <c r="M23" s="5">
        <f t="shared" si="2"/>
        <v>3000</v>
      </c>
      <c r="N23" s="9"/>
      <c r="O23" s="75"/>
      <c r="P23" s="63"/>
      <c r="Q23" s="72"/>
      <c r="R23" s="72"/>
    </row>
    <row r="24" spans="2:18" ht="24.95" customHeight="1" x14ac:dyDescent="0.2">
      <c r="B24" t="s">
        <v>342</v>
      </c>
      <c r="D24" s="101" t="s">
        <v>434</v>
      </c>
      <c r="E24" s="24">
        <v>12039.46</v>
      </c>
      <c r="F24" s="27">
        <v>1039.46</v>
      </c>
      <c r="G24" s="24"/>
      <c r="H24" s="5">
        <f t="shared" si="3"/>
        <v>6019.73</v>
      </c>
      <c r="I24" s="5">
        <f>+F24/2</f>
        <v>519.73</v>
      </c>
      <c r="J24" s="5">
        <f>+G24/2</f>
        <v>0</v>
      </c>
      <c r="K24" s="5"/>
      <c r="L24" s="5"/>
      <c r="M24" s="5">
        <f t="shared" si="2"/>
        <v>5500</v>
      </c>
      <c r="N24" s="9"/>
      <c r="O24" s="75"/>
      <c r="P24" s="63"/>
      <c r="Q24" s="72"/>
      <c r="R24" s="72"/>
    </row>
    <row r="25" spans="2:18" ht="24.95" customHeight="1" x14ac:dyDescent="0.2">
      <c r="B25" t="s">
        <v>125</v>
      </c>
      <c r="D25" s="101" t="s">
        <v>334</v>
      </c>
      <c r="E25" s="24">
        <v>6059.77</v>
      </c>
      <c r="F25" s="27">
        <v>59.77</v>
      </c>
      <c r="G25" s="24"/>
      <c r="H25" s="5">
        <f t="shared" si="3"/>
        <v>3029.8850000000002</v>
      </c>
      <c r="I25" s="5">
        <f>+F25/2</f>
        <v>29.885000000000002</v>
      </c>
      <c r="J25" s="5">
        <f>+G25/2</f>
        <v>0</v>
      </c>
      <c r="K25" s="5"/>
      <c r="L25" s="5"/>
      <c r="M25" s="5">
        <f t="shared" si="2"/>
        <v>3000</v>
      </c>
      <c r="N25" s="9"/>
      <c r="O25" s="75"/>
      <c r="P25" s="63"/>
      <c r="Q25" s="72"/>
      <c r="R25" s="72"/>
    </row>
    <row r="26" spans="2:18" ht="24.95" customHeight="1" x14ac:dyDescent="0.2">
      <c r="B26" t="s">
        <v>445</v>
      </c>
      <c r="D26" s="101" t="s">
        <v>334</v>
      </c>
      <c r="E26" s="24">
        <v>8620.85</v>
      </c>
      <c r="F26" s="27">
        <v>620.85</v>
      </c>
      <c r="G26" s="24"/>
      <c r="H26" s="5">
        <f t="shared" si="3"/>
        <v>4310.4250000000002</v>
      </c>
      <c r="I26" s="5">
        <f>+F26/2</f>
        <v>310.42500000000001</v>
      </c>
      <c r="J26" s="5">
        <f>+G26/2</f>
        <v>0</v>
      </c>
      <c r="K26" s="5"/>
      <c r="L26" s="5"/>
      <c r="M26" s="5">
        <f t="shared" si="2"/>
        <v>4000</v>
      </c>
      <c r="N26" s="9"/>
      <c r="O26" s="75"/>
      <c r="P26" s="63"/>
      <c r="Q26" s="72"/>
      <c r="R26" s="72"/>
    </row>
    <row r="27" spans="2:18" ht="24.95" customHeight="1" x14ac:dyDescent="0.2">
      <c r="B27" t="s">
        <v>336</v>
      </c>
      <c r="D27" s="101" t="s">
        <v>334</v>
      </c>
      <c r="E27" s="24">
        <v>6059.77</v>
      </c>
      <c r="F27" s="27">
        <v>59.77</v>
      </c>
      <c r="G27" s="24"/>
      <c r="H27" s="5">
        <f t="shared" si="3"/>
        <v>3029.8850000000002</v>
      </c>
      <c r="I27" s="5">
        <f>+F27/2</f>
        <v>29.885000000000002</v>
      </c>
      <c r="J27" s="5">
        <f>+G27/2</f>
        <v>0</v>
      </c>
      <c r="K27" s="5"/>
      <c r="L27" s="5"/>
      <c r="M27" s="5">
        <f t="shared" si="2"/>
        <v>3000</v>
      </c>
      <c r="N27" s="9"/>
      <c r="O27" s="75"/>
      <c r="P27" s="63"/>
      <c r="Q27" s="72"/>
      <c r="R27" s="72"/>
    </row>
    <row r="28" spans="2:18" ht="24.95" customHeight="1" x14ac:dyDescent="0.2">
      <c r="B28" t="s">
        <v>363</v>
      </c>
      <c r="D28" s="101" t="s">
        <v>364</v>
      </c>
      <c r="E28" s="24">
        <v>3883.67</v>
      </c>
      <c r="F28" s="27">
        <v>-167.33</v>
      </c>
      <c r="G28" s="24"/>
      <c r="H28" s="5">
        <f t="shared" si="3"/>
        <v>1941.835</v>
      </c>
      <c r="I28" s="5"/>
      <c r="J28" s="5">
        <v>83.67</v>
      </c>
      <c r="K28" s="5"/>
      <c r="L28" s="5"/>
      <c r="M28" s="5">
        <f t="shared" si="2"/>
        <v>2025.5050000000001</v>
      </c>
      <c r="N28" s="9"/>
      <c r="O28" s="75"/>
      <c r="P28" s="63"/>
      <c r="Q28" s="72"/>
      <c r="R28" s="72"/>
    </row>
    <row r="29" spans="2:18" ht="24.95" customHeight="1" x14ac:dyDescent="0.2">
      <c r="B29" t="s">
        <v>132</v>
      </c>
      <c r="D29" s="101" t="s">
        <v>356</v>
      </c>
      <c r="E29" s="24">
        <v>3883.67</v>
      </c>
      <c r="F29" s="27">
        <v>-167.33</v>
      </c>
      <c r="G29" s="24"/>
      <c r="H29" s="5">
        <f t="shared" si="3"/>
        <v>1941.835</v>
      </c>
      <c r="I29" s="5"/>
      <c r="J29" s="5">
        <v>83.67</v>
      </c>
      <c r="K29" s="5"/>
      <c r="L29" s="5"/>
      <c r="M29" s="5">
        <f t="shared" si="2"/>
        <v>2025.5050000000001</v>
      </c>
      <c r="N29" s="9"/>
      <c r="O29" s="75"/>
      <c r="P29" s="63"/>
      <c r="Q29" s="72"/>
      <c r="R29" s="72"/>
    </row>
    <row r="30" spans="2:18" ht="24.95" customHeight="1" x14ac:dyDescent="0.2">
      <c r="B30" t="s">
        <v>117</v>
      </c>
      <c r="D30" s="101" t="s">
        <v>358</v>
      </c>
      <c r="E30" s="24">
        <v>4959.08</v>
      </c>
      <c r="F30" s="27">
        <v>-40.92</v>
      </c>
      <c r="G30" s="24"/>
      <c r="H30" s="5">
        <f t="shared" si="3"/>
        <v>2479.54</v>
      </c>
      <c r="I30" s="5"/>
      <c r="J30" s="5">
        <v>20.46</v>
      </c>
      <c r="K30" s="5"/>
      <c r="L30" s="5"/>
      <c r="M30" s="5">
        <f t="shared" si="2"/>
        <v>2500</v>
      </c>
      <c r="N30" s="9"/>
      <c r="O30" s="75"/>
      <c r="P30" s="63"/>
      <c r="Q30" s="72"/>
      <c r="R30" s="72"/>
    </row>
    <row r="31" spans="2:18" ht="24.95" customHeight="1" x14ac:dyDescent="0.2">
      <c r="B31" t="s">
        <v>335</v>
      </c>
      <c r="D31" s="101" t="s">
        <v>334</v>
      </c>
      <c r="E31" s="24">
        <v>8620.85</v>
      </c>
      <c r="F31" s="27">
        <v>620.85</v>
      </c>
      <c r="G31" s="24"/>
      <c r="H31" s="5">
        <f t="shared" si="3"/>
        <v>4310.4250000000002</v>
      </c>
      <c r="I31" s="5">
        <f>+F31/2</f>
        <v>310.42500000000001</v>
      </c>
      <c r="J31" s="5">
        <f>+G31/2</f>
        <v>0</v>
      </c>
      <c r="K31" s="5"/>
      <c r="L31" s="5"/>
      <c r="M31" s="5">
        <f t="shared" si="2"/>
        <v>4000</v>
      </c>
      <c r="N31" s="9"/>
      <c r="O31" s="75"/>
      <c r="P31" s="63"/>
      <c r="Q31" s="72"/>
      <c r="R31" s="72"/>
    </row>
    <row r="32" spans="2:18" ht="21.95" customHeight="1" x14ac:dyDescent="0.2">
      <c r="D32" s="22" t="s">
        <v>7</v>
      </c>
      <c r="E32" s="23">
        <f>SUM(E7:E31)</f>
        <v>160551.23000000004</v>
      </c>
      <c r="F32" s="29">
        <f>SUM(F7:F31)</f>
        <v>5253.7700000000013</v>
      </c>
      <c r="G32" s="29"/>
      <c r="H32" s="23">
        <f t="shared" ref="H32:M32" si="5">SUM(H7:H31)</f>
        <v>80275.61500000002</v>
      </c>
      <c r="I32" s="23">
        <f t="shared" si="5"/>
        <v>3259.5000000000009</v>
      </c>
      <c r="J32" s="23">
        <f t="shared" si="5"/>
        <v>632.64</v>
      </c>
      <c r="K32" s="23"/>
      <c r="L32" s="23"/>
      <c r="M32" s="23">
        <f t="shared" si="5"/>
        <v>77648.755000000005</v>
      </c>
    </row>
    <row r="33" spans="2:17" ht="21.95" customHeight="1" x14ac:dyDescent="0.2">
      <c r="B33" s="8"/>
      <c r="C33" s="8"/>
      <c r="D33" s="2"/>
      <c r="E33" s="5"/>
      <c r="J33" s="5"/>
      <c r="O33" s="21"/>
      <c r="Q33" s="23"/>
    </row>
    <row r="34" spans="2:17" x14ac:dyDescent="0.2">
      <c r="B34" s="8"/>
      <c r="C34" s="8"/>
      <c r="D34" s="2"/>
      <c r="E34" s="5"/>
      <c r="J34" s="5"/>
      <c r="Q34" s="23"/>
    </row>
    <row r="35" spans="2:17" x14ac:dyDescent="0.2">
      <c r="B35" s="8"/>
      <c r="C35" s="8"/>
      <c r="D35" s="2"/>
      <c r="E35" s="5"/>
      <c r="J35" s="5"/>
    </row>
    <row r="36" spans="2:17" x14ac:dyDescent="0.2">
      <c r="B36" s="8"/>
      <c r="C36" s="4"/>
      <c r="D36" s="5"/>
      <c r="E36" s="5"/>
      <c r="F36" s="5"/>
      <c r="G36" s="5"/>
      <c r="H36" s="5"/>
      <c r="I36" s="5"/>
      <c r="J36" s="5"/>
      <c r="K36" s="5"/>
      <c r="L36" s="5"/>
      <c r="P36" s="2"/>
    </row>
    <row r="37" spans="2:17" x14ac:dyDescent="0.2">
      <c r="B37" s="8"/>
      <c r="C37" s="4"/>
      <c r="D37" s="5"/>
      <c r="E37" s="5"/>
      <c r="F37" s="5"/>
      <c r="G37" s="5"/>
      <c r="H37" s="5"/>
      <c r="I37" s="5"/>
      <c r="J37" s="5"/>
      <c r="K37" s="5"/>
      <c r="L37" s="5"/>
      <c r="P37" s="2"/>
    </row>
    <row r="38" spans="2:17" x14ac:dyDescent="0.2">
      <c r="B38" s="8"/>
      <c r="C38" s="8"/>
      <c r="D38" s="2"/>
      <c r="E38" s="5"/>
      <c r="J38" s="5"/>
    </row>
    <row r="39" spans="2:17" x14ac:dyDescent="0.2">
      <c r="B39" s="8"/>
      <c r="C39" s="8"/>
      <c r="D39" s="2"/>
      <c r="E39" s="5"/>
      <c r="J39" s="5"/>
    </row>
    <row r="40" spans="2:17" x14ac:dyDescent="0.2">
      <c r="B40" s="8"/>
      <c r="C40" s="8"/>
      <c r="D40" s="2"/>
      <c r="E40" s="5"/>
      <c r="J40" s="5"/>
    </row>
    <row r="41" spans="2:17" x14ac:dyDescent="0.2">
      <c r="B41" s="8"/>
      <c r="C41" s="8"/>
      <c r="D41" s="2"/>
      <c r="E41" s="5"/>
      <c r="J41" s="5"/>
    </row>
    <row r="42" spans="2:17" x14ac:dyDescent="0.2">
      <c r="B42" s="8"/>
      <c r="C42" s="8"/>
      <c r="D42" s="2"/>
      <c r="E42" s="5"/>
      <c r="J42" s="5"/>
    </row>
    <row r="43" spans="2:17" x14ac:dyDescent="0.2">
      <c r="B43" s="8"/>
      <c r="C43" s="8"/>
      <c r="D43" s="2"/>
      <c r="E43" s="5"/>
      <c r="J43" s="5"/>
    </row>
    <row r="44" spans="2:17" x14ac:dyDescent="0.2">
      <c r="B44" s="8"/>
      <c r="C44" s="8"/>
      <c r="D44" s="2"/>
      <c r="E44" s="5"/>
      <c r="J44" s="5"/>
    </row>
    <row r="46" spans="2:17" ht="18" x14ac:dyDescent="0.25">
      <c r="B46" s="37"/>
    </row>
    <row r="52" spans="11:13" x14ac:dyDescent="0.2">
      <c r="K52" s="80"/>
      <c r="L52" s="80"/>
      <c r="M52" s="80"/>
    </row>
  </sheetData>
  <sortState ref="A8:S31">
    <sortCondition ref="B8:B31"/>
  </sortState>
  <pageMargins left="0.11811023622047245" right="0.23622047244094491" top="0.78740157480314965" bottom="0.98425196850393704" header="0" footer="0"/>
  <pageSetup scale="67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X57"/>
  <sheetViews>
    <sheetView topLeftCell="B31" zoomScale="90" zoomScaleNormal="90" workbookViewId="0">
      <selection activeCell="B55" sqref="B55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.5703125" customWidth="1"/>
    <col min="6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2" width="2.5703125" customWidth="1"/>
    <col min="13" max="13" width="12.140625" bestFit="1" customWidth="1"/>
    <col min="14" max="14" width="25.42578125" customWidth="1"/>
    <col min="15" max="15" width="21.28515625" style="108" bestFit="1" customWidth="1"/>
    <col min="16" max="16" width="21.28515625" bestFit="1" customWidth="1"/>
  </cols>
  <sheetData>
    <row r="1" spans="2:22" ht="18" x14ac:dyDescent="0.25">
      <c r="E1" s="44" t="s">
        <v>0</v>
      </c>
      <c r="F1" s="45"/>
      <c r="G1" s="45"/>
      <c r="H1" s="45"/>
      <c r="I1" s="45"/>
      <c r="J1" s="45"/>
      <c r="K1" s="45"/>
      <c r="L1" s="45"/>
      <c r="M1" s="45"/>
      <c r="N1" s="12" t="s">
        <v>1</v>
      </c>
    </row>
    <row r="2" spans="2:22" ht="15" x14ac:dyDescent="0.25">
      <c r="E2" s="46" t="s">
        <v>55</v>
      </c>
      <c r="F2" s="45"/>
      <c r="G2" s="45"/>
      <c r="H2" s="45"/>
      <c r="I2" s="45"/>
      <c r="J2" s="45"/>
      <c r="K2" s="45"/>
      <c r="L2" s="45"/>
      <c r="M2" s="45"/>
      <c r="N2" s="14" t="str">
        <f>PRESIDENCIA!N2</f>
        <v>15 DE OCTUBRE DE 2024</v>
      </c>
    </row>
    <row r="3" spans="2:22" x14ac:dyDescent="0.2">
      <c r="E3" s="14" t="str">
        <f>PRESIDENCIA!E3</f>
        <v>PRIMER QUINCENA DE OCTUBRE DE 2024</v>
      </c>
      <c r="F3" s="45"/>
      <c r="G3" s="45"/>
      <c r="H3" s="45"/>
      <c r="I3" s="45"/>
      <c r="J3" s="45"/>
      <c r="K3" s="45"/>
      <c r="L3" s="45"/>
      <c r="M3" s="45"/>
    </row>
    <row r="4" spans="2:22" x14ac:dyDescent="0.2">
      <c r="E4" s="34"/>
      <c r="F4" s="45"/>
      <c r="G4" s="45"/>
      <c r="H4" s="45"/>
      <c r="I4" s="45"/>
      <c r="J4" s="45"/>
      <c r="K4" s="45"/>
      <c r="L4" s="45"/>
      <c r="M4" s="45"/>
    </row>
    <row r="5" spans="2:22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104"/>
      <c r="L5" s="98"/>
      <c r="M5" s="16" t="s">
        <v>5</v>
      </c>
      <c r="N5" s="15" t="s">
        <v>6</v>
      </c>
      <c r="O5" s="81"/>
      <c r="P5" s="26"/>
    </row>
    <row r="6" spans="2:22" ht="1.5" customHeight="1" x14ac:dyDescent="0.2">
      <c r="E6" s="27"/>
      <c r="F6" s="27"/>
      <c r="G6" s="27"/>
    </row>
    <row r="7" spans="2:22" x14ac:dyDescent="0.2">
      <c r="B7" s="8"/>
      <c r="C7" s="7"/>
      <c r="D7" s="42" t="s">
        <v>186</v>
      </c>
      <c r="E7" s="87">
        <v>20768.060000000001</v>
      </c>
      <c r="F7" s="27">
        <v>2768.06</v>
      </c>
      <c r="G7" s="91"/>
      <c r="H7" s="18">
        <f t="shared" ref="H7:J7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  <c r="O7" s="109"/>
    </row>
    <row r="8" spans="2:22" x14ac:dyDescent="0.2">
      <c r="B8" s="8"/>
      <c r="C8" s="7"/>
      <c r="D8" s="42" t="s">
        <v>365</v>
      </c>
      <c r="E8" s="100">
        <v>22644.49</v>
      </c>
      <c r="F8" s="27">
        <v>3168.87</v>
      </c>
      <c r="G8" s="91"/>
      <c r="H8" s="18">
        <f t="shared" ref="H8" si="1">+E8/2</f>
        <v>11322.245000000001</v>
      </c>
      <c r="I8" s="18">
        <f t="shared" ref="I8" si="2">+F8/2</f>
        <v>1584.4349999999999</v>
      </c>
      <c r="J8" s="18">
        <f t="shared" ref="J8" si="3">+G8/2</f>
        <v>0</v>
      </c>
      <c r="K8" s="18"/>
      <c r="L8" s="18"/>
      <c r="M8" s="18">
        <f t="shared" ref="M8" si="4">H8-I8+J8-K8-L8</f>
        <v>9737.8100000000013</v>
      </c>
      <c r="N8" s="9"/>
      <c r="O8" s="109"/>
      <c r="T8" s="11"/>
      <c r="U8" s="11"/>
      <c r="V8" s="11"/>
    </row>
    <row r="9" spans="2:22" ht="24.95" customHeight="1" x14ac:dyDescent="0.25">
      <c r="D9" s="110" t="s">
        <v>366</v>
      </c>
      <c r="E9" s="87">
        <v>11296.6</v>
      </c>
      <c r="F9" s="27">
        <v>920.6</v>
      </c>
      <c r="G9" s="27"/>
      <c r="H9" s="18">
        <f t="shared" ref="H9:H54" si="5">+E9/2</f>
        <v>5648.3</v>
      </c>
      <c r="I9" s="18">
        <f t="shared" ref="I9:I54" si="6">+F9/2</f>
        <v>460.3</v>
      </c>
      <c r="J9" s="18">
        <f t="shared" ref="J9:J54" si="7">+G9/2</f>
        <v>0</v>
      </c>
      <c r="K9" s="18"/>
      <c r="L9" s="18"/>
      <c r="M9" s="18">
        <f t="shared" ref="M9:M54" si="8">H9-I9+J9-K9-L9</f>
        <v>5188</v>
      </c>
      <c r="N9" s="9"/>
      <c r="O9" s="111"/>
      <c r="P9" s="112"/>
      <c r="Q9" s="6"/>
      <c r="R9" s="6"/>
    </row>
    <row r="10" spans="2:22" ht="24.95" customHeight="1" x14ac:dyDescent="0.2">
      <c r="B10" s="8"/>
      <c r="C10" s="7"/>
      <c r="D10" s="7" t="s">
        <v>366</v>
      </c>
      <c r="E10" s="87">
        <v>12455.08</v>
      </c>
      <c r="F10" s="27">
        <v>1105.96</v>
      </c>
      <c r="G10" s="87"/>
      <c r="H10" s="18">
        <f t="shared" si="5"/>
        <v>6227.54</v>
      </c>
      <c r="I10" s="18">
        <f t="shared" si="6"/>
        <v>552.98</v>
      </c>
      <c r="J10" s="18">
        <f t="shared" si="7"/>
        <v>0</v>
      </c>
      <c r="K10" s="18"/>
      <c r="L10" s="18"/>
      <c r="M10" s="18">
        <f t="shared" si="8"/>
        <v>5674.5599999999995</v>
      </c>
      <c r="N10" s="9"/>
      <c r="O10" s="109"/>
    </row>
    <row r="11" spans="2:22" ht="24.95" customHeight="1" x14ac:dyDescent="0.2">
      <c r="B11" s="8"/>
      <c r="C11" s="7"/>
      <c r="D11" s="7" t="s">
        <v>366</v>
      </c>
      <c r="E11" s="87">
        <v>11296.6</v>
      </c>
      <c r="F11" s="27">
        <v>920.6</v>
      </c>
      <c r="G11" s="87"/>
      <c r="H11" s="18">
        <f t="shared" si="5"/>
        <v>5648.3</v>
      </c>
      <c r="I11" s="18">
        <f t="shared" si="6"/>
        <v>460.3</v>
      </c>
      <c r="J11" s="18">
        <f t="shared" si="7"/>
        <v>0</v>
      </c>
      <c r="K11" s="18"/>
      <c r="L11" s="18"/>
      <c r="M11" s="18">
        <f t="shared" si="8"/>
        <v>5188</v>
      </c>
      <c r="N11" s="9"/>
      <c r="O11" s="109"/>
    </row>
    <row r="12" spans="2:22" ht="24.95" customHeight="1" x14ac:dyDescent="0.2">
      <c r="B12" s="39"/>
      <c r="D12" s="110" t="s">
        <v>366</v>
      </c>
      <c r="E12" s="87">
        <v>11296.6</v>
      </c>
      <c r="F12" s="27">
        <v>920.6</v>
      </c>
      <c r="G12" s="87"/>
      <c r="H12" s="18">
        <f t="shared" si="5"/>
        <v>5648.3</v>
      </c>
      <c r="I12" s="18">
        <f t="shared" si="6"/>
        <v>460.3</v>
      </c>
      <c r="J12" s="18">
        <f t="shared" si="7"/>
        <v>0</v>
      </c>
      <c r="K12" s="18"/>
      <c r="L12" s="18"/>
      <c r="M12" s="18">
        <f t="shared" si="8"/>
        <v>5188</v>
      </c>
      <c r="N12" s="9"/>
      <c r="O12" s="111"/>
      <c r="P12" s="63"/>
    </row>
    <row r="13" spans="2:22" ht="24.95" customHeight="1" x14ac:dyDescent="0.2">
      <c r="B13" s="2" t="s">
        <v>384</v>
      </c>
      <c r="C13" s="2"/>
      <c r="D13" s="25" t="s">
        <v>27</v>
      </c>
      <c r="E13" s="87">
        <v>11296.6</v>
      </c>
      <c r="F13" s="27">
        <v>920.6</v>
      </c>
      <c r="G13" s="87"/>
      <c r="H13" s="18">
        <f t="shared" si="5"/>
        <v>5648.3</v>
      </c>
      <c r="I13" s="18">
        <f t="shared" si="6"/>
        <v>460.3</v>
      </c>
      <c r="J13" s="18">
        <f t="shared" si="7"/>
        <v>0</v>
      </c>
      <c r="K13" s="18"/>
      <c r="L13" s="18"/>
      <c r="M13" s="18">
        <f t="shared" si="8"/>
        <v>5188</v>
      </c>
      <c r="N13" s="9"/>
      <c r="O13" s="111"/>
      <c r="P13" s="63"/>
    </row>
    <row r="14" spans="2:22" ht="24.95" customHeight="1" x14ac:dyDescent="0.2">
      <c r="B14" s="2" t="s">
        <v>128</v>
      </c>
      <c r="C14" s="2"/>
      <c r="D14" s="2" t="s">
        <v>371</v>
      </c>
      <c r="E14" s="87">
        <v>8638.69</v>
      </c>
      <c r="F14" s="27">
        <v>622.79</v>
      </c>
      <c r="G14" s="87"/>
      <c r="H14" s="18">
        <f t="shared" si="5"/>
        <v>4319.3450000000003</v>
      </c>
      <c r="I14" s="18">
        <f t="shared" si="6"/>
        <v>311.39499999999998</v>
      </c>
      <c r="J14" s="18">
        <f t="shared" si="7"/>
        <v>0</v>
      </c>
      <c r="K14" s="18"/>
      <c r="L14" s="18"/>
      <c r="M14" s="18">
        <f t="shared" si="8"/>
        <v>4007.9500000000003</v>
      </c>
      <c r="N14" s="9"/>
      <c r="O14" s="111"/>
      <c r="P14" s="63"/>
    </row>
    <row r="15" spans="2:22" ht="24.95" customHeight="1" x14ac:dyDescent="0.2">
      <c r="B15" s="8"/>
      <c r="C15" s="7"/>
      <c r="D15" s="110" t="s">
        <v>366</v>
      </c>
      <c r="E15" s="87">
        <v>12455.08</v>
      </c>
      <c r="F15" s="27">
        <v>1105.96</v>
      </c>
      <c r="G15" s="87"/>
      <c r="H15" s="18">
        <f t="shared" si="5"/>
        <v>6227.54</v>
      </c>
      <c r="I15" s="18">
        <f t="shared" si="6"/>
        <v>552.98</v>
      </c>
      <c r="J15" s="18">
        <f t="shared" si="7"/>
        <v>0</v>
      </c>
      <c r="K15" s="18"/>
      <c r="L15" s="18"/>
      <c r="M15" s="18">
        <f t="shared" si="8"/>
        <v>5674.5599999999995</v>
      </c>
      <c r="N15" s="9"/>
      <c r="O15" s="111"/>
      <c r="P15" s="63"/>
    </row>
    <row r="16" spans="2:22" ht="24.95" customHeight="1" x14ac:dyDescent="0.2">
      <c r="B16" s="8" t="s">
        <v>385</v>
      </c>
      <c r="C16" s="7"/>
      <c r="D16" s="7" t="s">
        <v>27</v>
      </c>
      <c r="E16" s="87">
        <v>11296.6</v>
      </c>
      <c r="F16" s="27">
        <v>920.6</v>
      </c>
      <c r="G16" s="87"/>
      <c r="H16" s="18">
        <f t="shared" si="5"/>
        <v>5648.3</v>
      </c>
      <c r="I16" s="18">
        <f t="shared" si="6"/>
        <v>460.3</v>
      </c>
      <c r="J16" s="18">
        <f t="shared" si="7"/>
        <v>0</v>
      </c>
      <c r="K16" s="18"/>
      <c r="L16" s="18"/>
      <c r="M16" s="18">
        <f t="shared" si="8"/>
        <v>5188</v>
      </c>
      <c r="N16" s="9"/>
      <c r="O16" s="109"/>
    </row>
    <row r="17" spans="2:24" ht="24.95" customHeight="1" x14ac:dyDescent="0.2">
      <c r="B17" s="8"/>
      <c r="D17" s="110" t="s">
        <v>366</v>
      </c>
      <c r="E17" s="87">
        <v>11296.6</v>
      </c>
      <c r="F17" s="27">
        <v>920.6</v>
      </c>
      <c r="G17" s="87"/>
      <c r="H17" s="18">
        <f t="shared" si="5"/>
        <v>5648.3</v>
      </c>
      <c r="I17" s="18">
        <f t="shared" si="6"/>
        <v>460.3</v>
      </c>
      <c r="J17" s="18">
        <f t="shared" si="7"/>
        <v>0</v>
      </c>
      <c r="K17" s="18"/>
      <c r="L17" s="18"/>
      <c r="M17" s="18">
        <f t="shared" si="8"/>
        <v>5188</v>
      </c>
      <c r="N17" s="9"/>
      <c r="O17" s="111"/>
    </row>
    <row r="18" spans="2:24" ht="24.95" customHeight="1" x14ac:dyDescent="0.2">
      <c r="B18" s="2" t="s">
        <v>381</v>
      </c>
      <c r="C18" s="2"/>
      <c r="D18" s="2" t="s">
        <v>27</v>
      </c>
      <c r="E18" s="87">
        <v>11296.6</v>
      </c>
      <c r="F18" s="27">
        <v>920.6</v>
      </c>
      <c r="G18" s="87"/>
      <c r="H18" s="18">
        <f t="shared" si="5"/>
        <v>5648.3</v>
      </c>
      <c r="I18" s="18">
        <f t="shared" si="6"/>
        <v>460.3</v>
      </c>
      <c r="J18" s="18">
        <f t="shared" si="7"/>
        <v>0</v>
      </c>
      <c r="K18" s="18"/>
      <c r="L18" s="18"/>
      <c r="M18" s="18">
        <f t="shared" si="8"/>
        <v>5188</v>
      </c>
      <c r="N18" s="9"/>
      <c r="O18" s="111"/>
      <c r="T18" s="113"/>
      <c r="U18" s="113"/>
      <c r="V18" s="113"/>
      <c r="W18" s="113"/>
      <c r="X18" s="113"/>
    </row>
    <row r="19" spans="2:24" ht="24.95" customHeight="1" x14ac:dyDescent="0.2">
      <c r="B19" s="8" t="s">
        <v>119</v>
      </c>
      <c r="C19" s="7"/>
      <c r="D19" s="110" t="s">
        <v>184</v>
      </c>
      <c r="E19" s="87">
        <v>8402.83</v>
      </c>
      <c r="F19" s="27">
        <v>597.13</v>
      </c>
      <c r="G19" s="87"/>
      <c r="H19" s="18">
        <f t="shared" si="5"/>
        <v>4201.415</v>
      </c>
      <c r="I19" s="18">
        <f t="shared" si="6"/>
        <v>298.565</v>
      </c>
      <c r="J19" s="18">
        <f t="shared" si="7"/>
        <v>0</v>
      </c>
      <c r="K19" s="18"/>
      <c r="L19" s="18"/>
      <c r="M19" s="18">
        <f t="shared" si="8"/>
        <v>3902.85</v>
      </c>
      <c r="N19" s="9"/>
      <c r="O19" s="111"/>
    </row>
    <row r="20" spans="2:24" ht="24.95" customHeight="1" x14ac:dyDescent="0.2">
      <c r="B20" t="s">
        <v>98</v>
      </c>
      <c r="D20" s="110" t="s">
        <v>27</v>
      </c>
      <c r="E20" s="87">
        <v>11296.6</v>
      </c>
      <c r="F20" s="27">
        <v>920.6</v>
      </c>
      <c r="G20" s="87"/>
      <c r="H20" s="18">
        <f t="shared" si="5"/>
        <v>5648.3</v>
      </c>
      <c r="I20" s="18">
        <f t="shared" si="6"/>
        <v>460.3</v>
      </c>
      <c r="J20" s="18">
        <f t="shared" si="7"/>
        <v>0</v>
      </c>
      <c r="K20" s="18"/>
      <c r="L20" s="18"/>
      <c r="M20" s="18">
        <f t="shared" si="8"/>
        <v>5188</v>
      </c>
      <c r="N20" s="9"/>
      <c r="O20" s="111"/>
    </row>
    <row r="21" spans="2:24" ht="24.95" customHeight="1" x14ac:dyDescent="0.2">
      <c r="D21" s="110" t="s">
        <v>366</v>
      </c>
      <c r="E21" s="87">
        <v>11296.6</v>
      </c>
      <c r="F21" s="27">
        <v>920.6</v>
      </c>
      <c r="G21" s="87"/>
      <c r="H21" s="18">
        <f t="shared" si="5"/>
        <v>5648.3</v>
      </c>
      <c r="I21" s="18">
        <f t="shared" si="6"/>
        <v>460.3</v>
      </c>
      <c r="J21" s="18">
        <f t="shared" si="7"/>
        <v>0</v>
      </c>
      <c r="K21" s="18"/>
      <c r="L21" s="18"/>
      <c r="M21" s="18">
        <f t="shared" si="8"/>
        <v>5188</v>
      </c>
      <c r="N21" s="9"/>
      <c r="O21" s="111"/>
      <c r="P21" s="115"/>
    </row>
    <row r="22" spans="2:24" ht="24.95" customHeight="1" x14ac:dyDescent="0.2">
      <c r="B22" s="39" t="s">
        <v>382</v>
      </c>
      <c r="C22" s="59"/>
      <c r="D22" s="25" t="s">
        <v>27</v>
      </c>
      <c r="E22" s="87">
        <v>11296.6</v>
      </c>
      <c r="F22" s="27">
        <v>920.6</v>
      </c>
      <c r="G22" s="87"/>
      <c r="H22" s="18">
        <f t="shared" si="5"/>
        <v>5648.3</v>
      </c>
      <c r="I22" s="18">
        <f t="shared" si="6"/>
        <v>460.3</v>
      </c>
      <c r="J22" s="18">
        <f t="shared" si="7"/>
        <v>0</v>
      </c>
      <c r="K22" s="18"/>
      <c r="L22" s="18"/>
      <c r="M22" s="18">
        <f t="shared" si="8"/>
        <v>5188</v>
      </c>
      <c r="N22" s="9"/>
      <c r="O22" s="109"/>
    </row>
    <row r="23" spans="2:24" ht="24.95" customHeight="1" x14ac:dyDescent="0.2">
      <c r="B23" t="s">
        <v>368</v>
      </c>
      <c r="D23" s="110" t="s">
        <v>186</v>
      </c>
      <c r="E23" s="87">
        <v>13236.82</v>
      </c>
      <c r="F23" s="27">
        <v>1236.82</v>
      </c>
      <c r="G23" s="87"/>
      <c r="H23" s="18">
        <f t="shared" si="5"/>
        <v>6618.41</v>
      </c>
      <c r="I23" s="18">
        <f t="shared" si="6"/>
        <v>618.41</v>
      </c>
      <c r="J23" s="18">
        <f t="shared" si="7"/>
        <v>0</v>
      </c>
      <c r="K23" s="18"/>
      <c r="L23" s="18"/>
      <c r="M23" s="18">
        <f t="shared" si="8"/>
        <v>6000</v>
      </c>
      <c r="N23" s="9"/>
      <c r="O23" s="109"/>
    </row>
    <row r="24" spans="2:24" ht="24.95" customHeight="1" x14ac:dyDescent="0.2">
      <c r="D24" s="110" t="s">
        <v>366</v>
      </c>
      <c r="E24" s="87">
        <v>11296.6</v>
      </c>
      <c r="F24" s="27">
        <v>920.6</v>
      </c>
      <c r="G24" s="87"/>
      <c r="H24" s="18">
        <f t="shared" si="5"/>
        <v>5648.3</v>
      </c>
      <c r="I24" s="18">
        <f t="shared" si="6"/>
        <v>460.3</v>
      </c>
      <c r="J24" s="18">
        <f t="shared" si="7"/>
        <v>0</v>
      </c>
      <c r="K24" s="18"/>
      <c r="L24" s="18"/>
      <c r="M24" s="18">
        <f t="shared" si="8"/>
        <v>5188</v>
      </c>
      <c r="N24" s="9"/>
      <c r="O24" s="109"/>
    </row>
    <row r="25" spans="2:24" ht="24.95" customHeight="1" x14ac:dyDescent="0.2">
      <c r="B25" s="2"/>
      <c r="C25" s="2"/>
      <c r="D25" s="7" t="s">
        <v>366</v>
      </c>
      <c r="E25" s="87">
        <v>13236.82</v>
      </c>
      <c r="F25" s="27">
        <v>1236.82</v>
      </c>
      <c r="G25" s="87"/>
      <c r="H25" s="18">
        <f t="shared" si="5"/>
        <v>6618.41</v>
      </c>
      <c r="I25" s="18">
        <f t="shared" si="6"/>
        <v>618.41</v>
      </c>
      <c r="J25" s="18">
        <f t="shared" si="7"/>
        <v>0</v>
      </c>
      <c r="K25" s="18"/>
      <c r="L25" s="18"/>
      <c r="M25" s="18">
        <f t="shared" si="8"/>
        <v>6000</v>
      </c>
      <c r="N25" s="9"/>
      <c r="O25" s="111"/>
      <c r="P25" s="63"/>
    </row>
    <row r="26" spans="2:24" ht="24.95" customHeight="1" x14ac:dyDescent="0.2">
      <c r="B26" s="60"/>
      <c r="C26" s="60"/>
      <c r="D26" s="60" t="s">
        <v>366</v>
      </c>
      <c r="E26" s="87">
        <v>11296.6</v>
      </c>
      <c r="F26" s="27">
        <v>920.6</v>
      </c>
      <c r="G26" s="87"/>
      <c r="H26" s="18">
        <f t="shared" si="5"/>
        <v>5648.3</v>
      </c>
      <c r="I26" s="18">
        <f t="shared" si="6"/>
        <v>460.3</v>
      </c>
      <c r="J26" s="18">
        <f t="shared" si="7"/>
        <v>0</v>
      </c>
      <c r="K26" s="18"/>
      <c r="L26" s="18"/>
      <c r="M26" s="18">
        <f t="shared" si="8"/>
        <v>5188</v>
      </c>
      <c r="N26" s="9"/>
      <c r="O26" s="111"/>
      <c r="P26" s="63"/>
    </row>
    <row r="27" spans="2:24" ht="24.95" customHeight="1" x14ac:dyDescent="0.2">
      <c r="D27" s="110" t="s">
        <v>366</v>
      </c>
      <c r="E27" s="87">
        <v>11296.6</v>
      </c>
      <c r="F27" s="27">
        <v>920.6</v>
      </c>
      <c r="G27" s="87"/>
      <c r="H27" s="18">
        <f t="shared" si="5"/>
        <v>5648.3</v>
      </c>
      <c r="I27" s="18">
        <f t="shared" si="6"/>
        <v>460.3</v>
      </c>
      <c r="J27" s="18">
        <f t="shared" si="7"/>
        <v>0</v>
      </c>
      <c r="K27" s="18"/>
      <c r="L27" s="18"/>
      <c r="M27" s="18">
        <f t="shared" si="8"/>
        <v>5188</v>
      </c>
      <c r="N27" s="9"/>
      <c r="O27" s="109"/>
    </row>
    <row r="28" spans="2:24" ht="24.95" customHeight="1" x14ac:dyDescent="0.2">
      <c r="B28" s="2" t="s">
        <v>383</v>
      </c>
      <c r="C28" s="2"/>
      <c r="D28" s="25" t="s">
        <v>27</v>
      </c>
      <c r="E28" s="87">
        <v>11296.6</v>
      </c>
      <c r="F28" s="27">
        <v>920.6</v>
      </c>
      <c r="G28" s="87"/>
      <c r="H28" s="18">
        <f t="shared" si="5"/>
        <v>5648.3</v>
      </c>
      <c r="I28" s="18">
        <f t="shared" si="6"/>
        <v>460.3</v>
      </c>
      <c r="J28" s="18">
        <f t="shared" si="7"/>
        <v>0</v>
      </c>
      <c r="K28" s="18"/>
      <c r="L28" s="18"/>
      <c r="M28" s="18">
        <f t="shared" si="8"/>
        <v>5188</v>
      </c>
      <c r="N28" s="9"/>
      <c r="O28" s="111"/>
      <c r="P28" s="63"/>
    </row>
    <row r="29" spans="2:24" ht="24.95" customHeight="1" x14ac:dyDescent="0.2">
      <c r="B29" s="8" t="s">
        <v>367</v>
      </c>
      <c r="C29" s="7"/>
      <c r="D29" s="110" t="s">
        <v>184</v>
      </c>
      <c r="E29" s="87">
        <v>11296.6</v>
      </c>
      <c r="F29" s="27">
        <v>920.6</v>
      </c>
      <c r="G29" s="87"/>
      <c r="H29" s="18">
        <f t="shared" si="5"/>
        <v>5648.3</v>
      </c>
      <c r="I29" s="18">
        <f t="shared" si="6"/>
        <v>460.3</v>
      </c>
      <c r="J29" s="18">
        <f t="shared" si="7"/>
        <v>0</v>
      </c>
      <c r="K29" s="18"/>
      <c r="L29" s="18"/>
      <c r="M29" s="18">
        <f t="shared" si="8"/>
        <v>5188</v>
      </c>
      <c r="N29" s="9"/>
      <c r="O29" s="109"/>
      <c r="P29" s="39"/>
    </row>
    <row r="30" spans="2:24" ht="24.95" customHeight="1" x14ac:dyDescent="0.2">
      <c r="B30" s="39"/>
      <c r="D30" s="110" t="s">
        <v>366</v>
      </c>
      <c r="E30" s="87">
        <v>11296.6</v>
      </c>
      <c r="F30" s="27">
        <v>920.6</v>
      </c>
      <c r="G30" s="87"/>
      <c r="H30" s="18">
        <f t="shared" si="5"/>
        <v>5648.3</v>
      </c>
      <c r="I30" s="18">
        <f t="shared" si="6"/>
        <v>460.3</v>
      </c>
      <c r="J30" s="18">
        <f t="shared" si="7"/>
        <v>0</v>
      </c>
      <c r="K30" s="18"/>
      <c r="L30" s="18"/>
      <c r="M30" s="18">
        <f t="shared" si="8"/>
        <v>5188</v>
      </c>
      <c r="N30" s="9"/>
      <c r="O30" s="109"/>
    </row>
    <row r="31" spans="2:24" ht="24.95" customHeight="1" x14ac:dyDescent="0.2">
      <c r="B31" s="8"/>
      <c r="C31" s="7"/>
      <c r="D31" s="7" t="s">
        <v>366</v>
      </c>
      <c r="E31" s="87">
        <v>11296.6</v>
      </c>
      <c r="F31" s="27">
        <v>920.6</v>
      </c>
      <c r="G31" s="87"/>
      <c r="H31" s="18">
        <f t="shared" si="5"/>
        <v>5648.3</v>
      </c>
      <c r="I31" s="18">
        <f t="shared" si="6"/>
        <v>460.3</v>
      </c>
      <c r="J31" s="18">
        <f t="shared" si="7"/>
        <v>0</v>
      </c>
      <c r="K31" s="18"/>
      <c r="L31" s="18"/>
      <c r="M31" s="18">
        <f t="shared" si="8"/>
        <v>5188</v>
      </c>
      <c r="N31" s="9"/>
      <c r="O31" s="109"/>
    </row>
    <row r="32" spans="2:24" ht="24.95" customHeight="1" x14ac:dyDescent="0.2">
      <c r="D32" s="110" t="s">
        <v>366</v>
      </c>
      <c r="E32" s="87">
        <v>11296.6</v>
      </c>
      <c r="F32" s="27">
        <v>920.6</v>
      </c>
      <c r="G32" s="87"/>
      <c r="H32" s="18">
        <f t="shared" si="5"/>
        <v>5648.3</v>
      </c>
      <c r="I32" s="18">
        <f t="shared" si="6"/>
        <v>460.3</v>
      </c>
      <c r="J32" s="18">
        <f t="shared" si="7"/>
        <v>0</v>
      </c>
      <c r="K32" s="18"/>
      <c r="L32" s="18"/>
      <c r="M32" s="18">
        <f t="shared" si="8"/>
        <v>5188</v>
      </c>
      <c r="N32" s="9"/>
      <c r="O32" s="109"/>
    </row>
    <row r="33" spans="2:22" ht="24.95" customHeight="1" x14ac:dyDescent="0.2">
      <c r="B33" s="114"/>
      <c r="D33" s="110" t="s">
        <v>366</v>
      </c>
      <c r="E33" s="87">
        <v>11296.6</v>
      </c>
      <c r="F33" s="27">
        <v>920.6</v>
      </c>
      <c r="G33" s="87"/>
      <c r="H33" s="18">
        <f t="shared" si="5"/>
        <v>5648.3</v>
      </c>
      <c r="I33" s="18">
        <f t="shared" si="6"/>
        <v>460.3</v>
      </c>
      <c r="J33" s="18">
        <f t="shared" si="7"/>
        <v>0</v>
      </c>
      <c r="K33" s="18"/>
      <c r="L33" s="18"/>
      <c r="M33" s="18">
        <f t="shared" si="8"/>
        <v>5188</v>
      </c>
      <c r="N33" s="9"/>
      <c r="O33" s="111"/>
      <c r="P33" s="63"/>
      <c r="T33" s="11"/>
    </row>
    <row r="34" spans="2:22" ht="24.95" customHeight="1" x14ac:dyDescent="0.2">
      <c r="D34" s="110" t="s">
        <v>366</v>
      </c>
      <c r="E34" s="87">
        <v>11296.6</v>
      </c>
      <c r="F34" s="27">
        <v>920.6</v>
      </c>
      <c r="G34" s="87"/>
      <c r="H34" s="18">
        <f t="shared" si="5"/>
        <v>5648.3</v>
      </c>
      <c r="I34" s="18">
        <f t="shared" si="6"/>
        <v>460.3</v>
      </c>
      <c r="J34" s="18">
        <f t="shared" si="7"/>
        <v>0</v>
      </c>
      <c r="K34" s="18"/>
      <c r="L34" s="18"/>
      <c r="M34" s="18">
        <f t="shared" si="8"/>
        <v>5188</v>
      </c>
      <c r="N34" s="9"/>
      <c r="O34" s="109"/>
    </row>
    <row r="35" spans="2:22" ht="24.95" customHeight="1" x14ac:dyDescent="0.2">
      <c r="B35" s="2" t="s">
        <v>377</v>
      </c>
      <c r="C35" s="2"/>
      <c r="D35" s="2" t="s">
        <v>371</v>
      </c>
      <c r="E35" s="87">
        <v>6126.01</v>
      </c>
      <c r="F35" s="27">
        <v>64.010000000000005</v>
      </c>
      <c r="G35" s="87"/>
      <c r="H35" s="18">
        <f t="shared" si="5"/>
        <v>3063.0050000000001</v>
      </c>
      <c r="I35" s="18">
        <f t="shared" si="6"/>
        <v>32.005000000000003</v>
      </c>
      <c r="J35" s="18">
        <f t="shared" si="7"/>
        <v>0</v>
      </c>
      <c r="K35" s="18"/>
      <c r="L35" s="18"/>
      <c r="M35" s="18">
        <f t="shared" si="8"/>
        <v>3031</v>
      </c>
      <c r="N35" s="9"/>
      <c r="O35" s="109"/>
    </row>
    <row r="36" spans="2:22" ht="24.95" customHeight="1" x14ac:dyDescent="0.2">
      <c r="B36" s="8" t="s">
        <v>372</v>
      </c>
      <c r="C36" s="7"/>
      <c r="D36" s="110" t="s">
        <v>371</v>
      </c>
      <c r="E36" s="87">
        <v>8638.69</v>
      </c>
      <c r="F36" s="27">
        <v>622.79</v>
      </c>
      <c r="G36" s="87"/>
      <c r="H36" s="18">
        <f t="shared" si="5"/>
        <v>4319.3450000000003</v>
      </c>
      <c r="I36" s="18">
        <f t="shared" si="6"/>
        <v>311.39499999999998</v>
      </c>
      <c r="J36" s="18">
        <f t="shared" si="7"/>
        <v>0</v>
      </c>
      <c r="K36" s="18"/>
      <c r="L36" s="18"/>
      <c r="M36" s="18">
        <f t="shared" si="8"/>
        <v>4007.9500000000003</v>
      </c>
      <c r="N36" s="9"/>
      <c r="O36" s="109"/>
    </row>
    <row r="37" spans="2:22" ht="24.95" customHeight="1" x14ac:dyDescent="0.2">
      <c r="D37" s="110" t="s">
        <v>366</v>
      </c>
      <c r="E37" s="87">
        <v>11296.6</v>
      </c>
      <c r="F37" s="27">
        <v>920.6</v>
      </c>
      <c r="G37" s="87"/>
      <c r="H37" s="18">
        <f t="shared" si="5"/>
        <v>5648.3</v>
      </c>
      <c r="I37" s="18">
        <f t="shared" si="6"/>
        <v>460.3</v>
      </c>
      <c r="J37" s="18">
        <f t="shared" si="7"/>
        <v>0</v>
      </c>
      <c r="K37" s="18"/>
      <c r="L37" s="18"/>
      <c r="M37" s="18">
        <f t="shared" si="8"/>
        <v>5188</v>
      </c>
      <c r="N37" s="9"/>
      <c r="O37" s="109"/>
    </row>
    <row r="38" spans="2:22" ht="24.95" customHeight="1" x14ac:dyDescent="0.2">
      <c r="B38" s="2" t="s">
        <v>129</v>
      </c>
      <c r="C38" s="2"/>
      <c r="D38" s="25" t="s">
        <v>386</v>
      </c>
      <c r="E38" s="87">
        <v>8402.83</v>
      </c>
      <c r="F38" s="27">
        <v>597.13</v>
      </c>
      <c r="G38" s="87"/>
      <c r="H38" s="18">
        <f t="shared" si="5"/>
        <v>4201.415</v>
      </c>
      <c r="I38" s="18">
        <f t="shared" si="6"/>
        <v>298.565</v>
      </c>
      <c r="J38" s="18">
        <f t="shared" si="7"/>
        <v>0</v>
      </c>
      <c r="K38" s="18"/>
      <c r="L38" s="18"/>
      <c r="M38" s="18">
        <f t="shared" si="8"/>
        <v>3902.85</v>
      </c>
      <c r="N38" s="9"/>
      <c r="O38" s="109"/>
    </row>
    <row r="39" spans="2:22" ht="24.95" customHeight="1" x14ac:dyDescent="0.2">
      <c r="B39" s="2" t="s">
        <v>374</v>
      </c>
      <c r="C39" s="2"/>
      <c r="D39" s="2" t="s">
        <v>371</v>
      </c>
      <c r="E39" s="87">
        <v>8638.69</v>
      </c>
      <c r="F39" s="27">
        <v>622.79</v>
      </c>
      <c r="G39" s="87"/>
      <c r="H39" s="18">
        <f t="shared" si="5"/>
        <v>4319.3450000000003</v>
      </c>
      <c r="I39" s="18">
        <f t="shared" si="6"/>
        <v>311.39499999999998</v>
      </c>
      <c r="J39" s="18">
        <f t="shared" si="7"/>
        <v>0</v>
      </c>
      <c r="K39" s="18"/>
      <c r="L39" s="18"/>
      <c r="M39" s="18">
        <f t="shared" si="8"/>
        <v>4007.9500000000003</v>
      </c>
      <c r="N39" s="9"/>
      <c r="O39" s="109"/>
      <c r="S39" s="21"/>
    </row>
    <row r="40" spans="2:22" ht="24.95" customHeight="1" x14ac:dyDescent="0.2">
      <c r="B40" s="8" t="s">
        <v>127</v>
      </c>
      <c r="C40" s="36"/>
      <c r="D40" s="42" t="s">
        <v>27</v>
      </c>
      <c r="E40" s="87">
        <v>11296.6</v>
      </c>
      <c r="F40" s="27">
        <v>920.6</v>
      </c>
      <c r="G40" s="87"/>
      <c r="H40" s="18">
        <f t="shared" si="5"/>
        <v>5648.3</v>
      </c>
      <c r="I40" s="18">
        <f t="shared" si="6"/>
        <v>460.3</v>
      </c>
      <c r="J40" s="18">
        <f t="shared" si="7"/>
        <v>0</v>
      </c>
      <c r="K40" s="18"/>
      <c r="L40" s="18"/>
      <c r="M40" s="18">
        <f t="shared" si="8"/>
        <v>5188</v>
      </c>
      <c r="N40" s="9"/>
      <c r="O40" s="76"/>
      <c r="P40" s="39"/>
      <c r="Q40" s="54"/>
      <c r="R40" s="21"/>
      <c r="S40" s="21"/>
    </row>
    <row r="41" spans="2:22" s="39" customFormat="1" ht="24.95" customHeight="1" x14ac:dyDescent="0.2">
      <c r="B41"/>
      <c r="C41"/>
      <c r="D41" s="110" t="s">
        <v>366</v>
      </c>
      <c r="E41" s="87">
        <v>11296.6</v>
      </c>
      <c r="F41" s="27">
        <v>920.6</v>
      </c>
      <c r="G41" s="87"/>
      <c r="H41" s="18">
        <f t="shared" si="5"/>
        <v>5648.3</v>
      </c>
      <c r="I41" s="18">
        <f t="shared" si="6"/>
        <v>460.3</v>
      </c>
      <c r="J41" s="18">
        <f t="shared" si="7"/>
        <v>0</v>
      </c>
      <c r="K41" s="18"/>
      <c r="L41" s="18"/>
      <c r="M41" s="18">
        <f t="shared" si="8"/>
        <v>5188</v>
      </c>
      <c r="N41" s="58"/>
      <c r="O41" s="109"/>
      <c r="P41"/>
    </row>
    <row r="42" spans="2:22" s="39" customFormat="1" ht="24.95" customHeight="1" x14ac:dyDescent="0.2">
      <c r="B42" s="1"/>
      <c r="C42" s="2"/>
      <c r="D42" s="25" t="s">
        <v>366</v>
      </c>
      <c r="E42" s="87">
        <v>11296.6</v>
      </c>
      <c r="F42" s="27">
        <v>920.6</v>
      </c>
      <c r="G42" s="87"/>
      <c r="H42" s="18">
        <f t="shared" si="5"/>
        <v>5648.3</v>
      </c>
      <c r="I42" s="18">
        <f t="shared" si="6"/>
        <v>460.3</v>
      </c>
      <c r="J42" s="18">
        <f t="shared" si="7"/>
        <v>0</v>
      </c>
      <c r="K42" s="18"/>
      <c r="L42" s="18"/>
      <c r="M42" s="18">
        <f t="shared" si="8"/>
        <v>5188</v>
      </c>
      <c r="N42" s="58"/>
      <c r="O42" s="109"/>
      <c r="P42"/>
    </row>
    <row r="43" spans="2:22" s="39" customFormat="1" ht="24.95" customHeight="1" x14ac:dyDescent="0.2">
      <c r="B43" s="8" t="s">
        <v>373</v>
      </c>
      <c r="C43" s="7"/>
      <c r="D43" s="110" t="s">
        <v>371</v>
      </c>
      <c r="E43" s="87">
        <v>8638.69</v>
      </c>
      <c r="F43" s="27">
        <v>622.79</v>
      </c>
      <c r="G43" s="87"/>
      <c r="H43" s="18">
        <f t="shared" si="5"/>
        <v>4319.3450000000003</v>
      </c>
      <c r="I43" s="18">
        <f t="shared" si="6"/>
        <v>311.39499999999998</v>
      </c>
      <c r="J43" s="18">
        <f t="shared" si="7"/>
        <v>0</v>
      </c>
      <c r="K43" s="18"/>
      <c r="L43" s="18"/>
      <c r="M43" s="18">
        <f t="shared" si="8"/>
        <v>4007.9500000000003</v>
      </c>
      <c r="N43" s="58"/>
      <c r="O43" s="109"/>
      <c r="P43"/>
      <c r="Q43" s="48"/>
      <c r="R43" s="48"/>
      <c r="S43" s="48"/>
      <c r="T43" s="48"/>
      <c r="U43" s="48"/>
      <c r="V43" s="48"/>
    </row>
    <row r="44" spans="2:22" ht="24.95" customHeight="1" x14ac:dyDescent="0.2">
      <c r="B44" s="8" t="s">
        <v>375</v>
      </c>
      <c r="C44" s="7"/>
      <c r="D44" s="7" t="s">
        <v>371</v>
      </c>
      <c r="E44" s="87">
        <v>8638.69</v>
      </c>
      <c r="F44" s="27">
        <v>622.79</v>
      </c>
      <c r="G44" s="87"/>
      <c r="H44" s="18">
        <f t="shared" si="5"/>
        <v>4319.3450000000003</v>
      </c>
      <c r="I44" s="18">
        <f t="shared" si="6"/>
        <v>311.39499999999998</v>
      </c>
      <c r="J44" s="18">
        <f t="shared" si="7"/>
        <v>0</v>
      </c>
      <c r="K44" s="18"/>
      <c r="L44" s="18"/>
      <c r="M44" s="18">
        <f t="shared" si="8"/>
        <v>4007.9500000000003</v>
      </c>
      <c r="N44" s="9"/>
      <c r="O44" s="111"/>
      <c r="P44" s="115"/>
    </row>
    <row r="45" spans="2:22" s="123" customFormat="1" ht="24.95" customHeight="1" x14ac:dyDescent="0.2">
      <c r="B45" s="118" t="s">
        <v>376</v>
      </c>
      <c r="C45" s="118"/>
      <c r="D45" s="119" t="s">
        <v>371</v>
      </c>
      <c r="E45" s="83">
        <v>8638.69</v>
      </c>
      <c r="F45" s="84">
        <v>622.79</v>
      </c>
      <c r="G45" s="83"/>
      <c r="H45" s="120">
        <f t="shared" si="5"/>
        <v>4319.3450000000003</v>
      </c>
      <c r="I45" s="120">
        <f t="shared" si="6"/>
        <v>311.39499999999998</v>
      </c>
      <c r="J45" s="120">
        <f t="shared" si="7"/>
        <v>0</v>
      </c>
      <c r="K45" s="120"/>
      <c r="L45" s="120"/>
      <c r="M45" s="120">
        <f t="shared" si="8"/>
        <v>4007.9500000000003</v>
      </c>
      <c r="N45" s="121"/>
      <c r="O45" s="122"/>
      <c r="P45" s="118"/>
    </row>
    <row r="46" spans="2:22" s="39" customFormat="1" ht="24.95" customHeight="1" x14ac:dyDescent="0.2">
      <c r="B46" s="2" t="s">
        <v>387</v>
      </c>
      <c r="C46" s="2"/>
      <c r="D46" s="25" t="s">
        <v>27</v>
      </c>
      <c r="E46" s="87">
        <v>8620.85</v>
      </c>
      <c r="F46" s="27">
        <v>620.85</v>
      </c>
      <c r="G46" s="87"/>
      <c r="H46" s="18">
        <f t="shared" si="5"/>
        <v>4310.4250000000002</v>
      </c>
      <c r="I46" s="18">
        <f t="shared" si="6"/>
        <v>310.42500000000001</v>
      </c>
      <c r="J46" s="18">
        <f t="shared" si="7"/>
        <v>0</v>
      </c>
      <c r="K46" s="18"/>
      <c r="L46" s="18"/>
      <c r="M46" s="18">
        <f t="shared" si="8"/>
        <v>4000</v>
      </c>
      <c r="N46" s="58"/>
      <c r="O46" s="109"/>
      <c r="P46"/>
    </row>
    <row r="47" spans="2:22" s="39" customFormat="1" ht="29.25" customHeight="1" x14ac:dyDescent="0.2">
      <c r="B47" s="8"/>
      <c r="C47" s="7"/>
      <c r="D47" s="7" t="s">
        <v>366</v>
      </c>
      <c r="E47" s="87">
        <v>11296.6</v>
      </c>
      <c r="F47" s="27">
        <v>920.6</v>
      </c>
      <c r="G47" s="87"/>
      <c r="H47" s="18">
        <f t="shared" si="5"/>
        <v>5648.3</v>
      </c>
      <c r="I47" s="18">
        <f t="shared" si="6"/>
        <v>460.3</v>
      </c>
      <c r="J47" s="18">
        <f t="shared" si="7"/>
        <v>0</v>
      </c>
      <c r="K47" s="18"/>
      <c r="L47" s="18"/>
      <c r="M47" s="18">
        <f t="shared" si="8"/>
        <v>5188</v>
      </c>
      <c r="N47" s="58"/>
      <c r="O47" s="63"/>
      <c r="Q47" s="54"/>
      <c r="S47" s="23"/>
    </row>
    <row r="48" spans="2:22" ht="24.95" customHeight="1" x14ac:dyDescent="0.2">
      <c r="B48" s="8"/>
      <c r="C48" s="7"/>
      <c r="D48" s="7" t="s">
        <v>366</v>
      </c>
      <c r="E48" s="87">
        <v>11296.6</v>
      </c>
      <c r="F48" s="27">
        <v>920.6</v>
      </c>
      <c r="G48" s="87"/>
      <c r="H48" s="18">
        <f t="shared" si="5"/>
        <v>5648.3</v>
      </c>
      <c r="I48" s="18">
        <f t="shared" si="6"/>
        <v>460.3</v>
      </c>
      <c r="J48" s="18">
        <f t="shared" si="7"/>
        <v>0</v>
      </c>
      <c r="K48" s="18"/>
      <c r="L48" s="18"/>
      <c r="M48" s="18">
        <f t="shared" si="8"/>
        <v>5188</v>
      </c>
      <c r="N48" s="9"/>
      <c r="O48" s="109"/>
      <c r="Q48" s="116"/>
      <c r="R48" s="116"/>
      <c r="T48" s="23"/>
    </row>
    <row r="49" spans="2:15" ht="24.95" customHeight="1" x14ac:dyDescent="0.2">
      <c r="B49" s="8" t="s">
        <v>370</v>
      </c>
      <c r="C49" s="7"/>
      <c r="D49" s="110" t="s">
        <v>371</v>
      </c>
      <c r="E49" s="87">
        <v>8638.69</v>
      </c>
      <c r="F49" s="27">
        <v>622.79</v>
      </c>
      <c r="G49" s="87"/>
      <c r="H49" s="18">
        <f t="shared" si="5"/>
        <v>4319.3450000000003</v>
      </c>
      <c r="I49" s="18">
        <f t="shared" si="6"/>
        <v>311.39499999999998</v>
      </c>
      <c r="J49" s="18">
        <f t="shared" si="7"/>
        <v>0</v>
      </c>
      <c r="K49" s="18"/>
      <c r="L49" s="18"/>
      <c r="M49" s="18">
        <f t="shared" si="8"/>
        <v>4007.9500000000003</v>
      </c>
      <c r="N49" s="9"/>
      <c r="O49" s="109"/>
    </row>
    <row r="50" spans="2:15" ht="24.95" customHeight="1" x14ac:dyDescent="0.2">
      <c r="B50" s="2" t="s">
        <v>380</v>
      </c>
      <c r="C50" s="2"/>
      <c r="D50" s="2" t="s">
        <v>186</v>
      </c>
      <c r="E50" s="87">
        <v>13236.82</v>
      </c>
      <c r="F50" s="27">
        <v>1236.82</v>
      </c>
      <c r="G50" s="87"/>
      <c r="H50" s="18">
        <f t="shared" si="5"/>
        <v>6618.41</v>
      </c>
      <c r="I50" s="18">
        <f t="shared" si="6"/>
        <v>618.41</v>
      </c>
      <c r="J50" s="18">
        <f t="shared" si="7"/>
        <v>0</v>
      </c>
      <c r="K50" s="18"/>
      <c r="L50" s="18"/>
      <c r="M50" s="18">
        <f t="shared" si="8"/>
        <v>6000</v>
      </c>
      <c r="N50" s="9"/>
      <c r="O50" s="109"/>
    </row>
    <row r="51" spans="2:15" ht="24.95" customHeight="1" x14ac:dyDescent="0.2">
      <c r="B51" s="8" t="s">
        <v>369</v>
      </c>
      <c r="C51" s="7"/>
      <c r="D51" s="110" t="s">
        <v>191</v>
      </c>
      <c r="E51" s="87">
        <v>11858.51</v>
      </c>
      <c r="F51" s="27">
        <v>1010.51</v>
      </c>
      <c r="G51" s="87"/>
      <c r="H51" s="18">
        <f t="shared" si="5"/>
        <v>5929.2550000000001</v>
      </c>
      <c r="I51" s="18">
        <f t="shared" si="6"/>
        <v>505.255</v>
      </c>
      <c r="J51" s="18">
        <f t="shared" si="7"/>
        <v>0</v>
      </c>
      <c r="K51" s="18"/>
      <c r="L51" s="18"/>
      <c r="M51" s="18">
        <f t="shared" si="8"/>
        <v>5424</v>
      </c>
      <c r="N51" s="9"/>
      <c r="O51" s="117"/>
    </row>
    <row r="52" spans="2:15" ht="24.95" customHeight="1" x14ac:dyDescent="0.2">
      <c r="B52" s="2" t="s">
        <v>378</v>
      </c>
      <c r="C52" s="2"/>
      <c r="D52" s="110" t="s">
        <v>371</v>
      </c>
      <c r="E52" s="87">
        <v>8638.69</v>
      </c>
      <c r="F52" s="27">
        <v>622.79</v>
      </c>
      <c r="G52" s="87"/>
      <c r="H52" s="18">
        <f t="shared" si="5"/>
        <v>4319.3450000000003</v>
      </c>
      <c r="I52" s="18">
        <f t="shared" si="6"/>
        <v>311.39499999999998</v>
      </c>
      <c r="J52" s="18">
        <f t="shared" si="7"/>
        <v>0</v>
      </c>
      <c r="K52" s="18"/>
      <c r="L52" s="18"/>
      <c r="M52" s="18">
        <f t="shared" si="8"/>
        <v>4007.9500000000003</v>
      </c>
      <c r="N52" s="9"/>
      <c r="O52" s="109"/>
    </row>
    <row r="53" spans="2:15" ht="24.95" customHeight="1" x14ac:dyDescent="0.2">
      <c r="B53" s="110" t="s">
        <v>379</v>
      </c>
      <c r="D53" s="2" t="s">
        <v>371</v>
      </c>
      <c r="E53" s="87">
        <v>8638.69</v>
      </c>
      <c r="F53" s="27">
        <v>622.79</v>
      </c>
      <c r="G53" s="87"/>
      <c r="H53" s="18">
        <f t="shared" si="5"/>
        <v>4319.3450000000003</v>
      </c>
      <c r="I53" s="18">
        <f t="shared" si="6"/>
        <v>311.39499999999998</v>
      </c>
      <c r="J53" s="18">
        <f t="shared" si="7"/>
        <v>0</v>
      </c>
      <c r="K53" s="18"/>
      <c r="L53" s="18"/>
      <c r="M53" s="18">
        <f t="shared" si="8"/>
        <v>4007.9500000000003</v>
      </c>
      <c r="N53" s="9"/>
      <c r="O53" s="109"/>
    </row>
    <row r="54" spans="2:15" ht="24.95" customHeight="1" x14ac:dyDescent="0.2">
      <c r="D54" s="110" t="s">
        <v>366</v>
      </c>
      <c r="E54" s="87">
        <v>11296.6</v>
      </c>
      <c r="F54" s="27">
        <v>920.6</v>
      </c>
      <c r="G54" s="87"/>
      <c r="H54" s="18">
        <f t="shared" si="5"/>
        <v>5648.3</v>
      </c>
      <c r="I54" s="18">
        <f t="shared" si="6"/>
        <v>460.3</v>
      </c>
      <c r="J54" s="18">
        <f t="shared" si="7"/>
        <v>0</v>
      </c>
      <c r="K54" s="18"/>
      <c r="L54" s="18"/>
      <c r="M54" s="18">
        <f t="shared" si="8"/>
        <v>5188</v>
      </c>
      <c r="N54" s="9"/>
      <c r="O54" s="109"/>
    </row>
    <row r="55" spans="2:15" x14ac:dyDescent="0.2">
      <c r="D55" s="22" t="s">
        <v>7</v>
      </c>
      <c r="E55" s="47">
        <f t="shared" ref="E55:J55" si="9">SUM(E7:E54)</f>
        <v>534200.60999999987</v>
      </c>
      <c r="F55" s="47">
        <f t="shared" si="9"/>
        <v>45210.249999999978</v>
      </c>
      <c r="G55" s="47">
        <f t="shared" si="9"/>
        <v>0</v>
      </c>
      <c r="H55" s="47">
        <f t="shared" si="9"/>
        <v>267100.30499999993</v>
      </c>
      <c r="I55" s="47">
        <f t="shared" si="9"/>
        <v>22605.124999999989</v>
      </c>
      <c r="J55" s="47">
        <f t="shared" si="9"/>
        <v>0</v>
      </c>
      <c r="K55" s="47"/>
      <c r="L55" s="47"/>
      <c r="M55" s="47">
        <f>SUM(M7:M54)</f>
        <v>244495.18000000011</v>
      </c>
    </row>
    <row r="56" spans="2:15" x14ac:dyDescent="0.2">
      <c r="D56" s="22"/>
      <c r="E56" s="29"/>
      <c r="F56" s="29"/>
      <c r="G56" s="29"/>
      <c r="H56" s="23"/>
      <c r="I56" s="23"/>
      <c r="J56" s="23"/>
      <c r="K56" s="23"/>
      <c r="L56" s="23"/>
      <c r="M56" s="23"/>
    </row>
    <row r="57" spans="2:15" x14ac:dyDescent="0.2">
      <c r="E57" s="27"/>
      <c r="F57" s="27"/>
      <c r="G57" s="27"/>
    </row>
  </sheetData>
  <autoFilter ref="B1:O57"/>
  <sortState ref="A10:Y54">
    <sortCondition ref="B10:B54"/>
  </sortState>
  <phoneticPr fontId="0" type="noConversion"/>
  <pageMargins left="0.11811023622047245" right="7.874015748031496E-2" top="0.78740157480314965" bottom="0.62992125984251968" header="0" footer="0"/>
  <pageSetup scale="93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S71"/>
  <sheetViews>
    <sheetView topLeftCell="B22" zoomScale="90" zoomScaleNormal="90" workbookViewId="0">
      <selection activeCell="P13" sqref="P13"/>
    </sheetView>
  </sheetViews>
  <sheetFormatPr baseColWidth="10" defaultRowHeight="12.75" x14ac:dyDescent="0.2"/>
  <cols>
    <col min="1" max="1" width="1.140625" style="43" customWidth="1"/>
    <col min="2" max="2" width="28" style="43" customWidth="1"/>
    <col min="3" max="3" width="6.140625" style="43" customWidth="1"/>
    <col min="4" max="4" width="20.5703125" style="43" customWidth="1"/>
    <col min="5" max="5" width="13" style="43" customWidth="1"/>
    <col min="6" max="6" width="6.42578125" style="43" customWidth="1"/>
    <col min="7" max="7" width="6.28515625" style="43" customWidth="1"/>
    <col min="8" max="8" width="6.140625" style="43" customWidth="1"/>
    <col min="9" max="9" width="12.28515625" style="43" bestFit="1" customWidth="1"/>
    <col min="10" max="10" width="25.140625" style="43" customWidth="1"/>
    <col min="11" max="16384" width="11.42578125" style="43"/>
  </cols>
  <sheetData>
    <row r="1" spans="1:11" ht="18" x14ac:dyDescent="0.25">
      <c r="A1" s="43" t="s">
        <v>22</v>
      </c>
      <c r="E1" s="10" t="s">
        <v>0</v>
      </c>
      <c r="F1" s="50"/>
      <c r="G1" s="50"/>
      <c r="H1" s="50"/>
      <c r="I1" s="50"/>
      <c r="J1" s="51" t="s">
        <v>1</v>
      </c>
    </row>
    <row r="2" spans="1:11" ht="15" x14ac:dyDescent="0.25">
      <c r="E2" s="13" t="s">
        <v>28</v>
      </c>
      <c r="F2" s="50"/>
      <c r="G2" s="50"/>
      <c r="H2" s="50"/>
      <c r="I2" s="50"/>
      <c r="J2" s="14" t="str">
        <f>PRESIDENCIA!N2</f>
        <v>15 DE OCTUBRE DE 2024</v>
      </c>
    </row>
    <row r="3" spans="1:11" x14ac:dyDescent="0.2">
      <c r="B3" s="1"/>
      <c r="E3" s="14" t="str">
        <f>PRESIDENCIA!E3</f>
        <v>PRIMER QUINCENA DE OCTUBRE DE 2024</v>
      </c>
      <c r="F3" s="50"/>
      <c r="G3" s="50"/>
      <c r="H3" s="50"/>
      <c r="I3" s="50"/>
    </row>
    <row r="4" spans="1:11" x14ac:dyDescent="0.2">
      <c r="B4" s="52" t="s">
        <v>3</v>
      </c>
      <c r="C4" s="52"/>
      <c r="D4" s="52" t="s">
        <v>9</v>
      </c>
      <c r="E4" s="17" t="s">
        <v>4</v>
      </c>
      <c r="F4" s="17" t="s">
        <v>23</v>
      </c>
      <c r="G4" s="33" t="s">
        <v>26</v>
      </c>
      <c r="H4" s="17" t="s">
        <v>19</v>
      </c>
      <c r="I4" s="17" t="s">
        <v>5</v>
      </c>
      <c r="J4" s="52" t="s">
        <v>6</v>
      </c>
    </row>
    <row r="5" spans="1:11" customFormat="1" ht="20.25" customHeight="1" x14ac:dyDescent="0.2">
      <c r="B5" s="8" t="s">
        <v>82</v>
      </c>
      <c r="C5" s="36"/>
      <c r="D5" s="61" t="s">
        <v>15</v>
      </c>
      <c r="E5" s="5">
        <f>8374.32*0.63/2</f>
        <v>2637.9108000000001</v>
      </c>
      <c r="F5" s="5"/>
      <c r="G5" s="5"/>
      <c r="H5" s="1"/>
      <c r="I5" s="71">
        <f>+E5</f>
        <v>2637.9108000000001</v>
      </c>
      <c r="J5" s="9"/>
    </row>
    <row r="6" spans="1:11" ht="23.25" customHeight="1" x14ac:dyDescent="0.2">
      <c r="B6" s="8" t="s">
        <v>76</v>
      </c>
      <c r="C6" s="51"/>
      <c r="D6" s="42" t="s">
        <v>12</v>
      </c>
      <c r="E6" s="48">
        <v>3340.12</v>
      </c>
      <c r="F6" s="55"/>
      <c r="G6" s="56"/>
      <c r="H6" s="55"/>
      <c r="I6" s="5">
        <f t="shared" ref="I6:I23" si="0">E6-F6+G6-H6</f>
        <v>3340.12</v>
      </c>
      <c r="J6" s="43" t="s">
        <v>25</v>
      </c>
    </row>
    <row r="7" spans="1:11" ht="24.75" customHeight="1" x14ac:dyDescent="0.2">
      <c r="B7" s="1" t="s">
        <v>88</v>
      </c>
      <c r="C7" s="4"/>
      <c r="D7" s="25" t="s">
        <v>45</v>
      </c>
      <c r="E7" s="3">
        <v>3353.88</v>
      </c>
      <c r="F7" s="5"/>
      <c r="G7" s="5"/>
      <c r="H7" s="5"/>
      <c r="I7" s="5">
        <f t="shared" si="0"/>
        <v>3353.88</v>
      </c>
      <c r="J7" s="43" t="s">
        <v>25</v>
      </c>
    </row>
    <row r="8" spans="1:11" customFormat="1" ht="24.95" customHeight="1" x14ac:dyDescent="0.2">
      <c r="B8" s="1" t="s">
        <v>86</v>
      </c>
      <c r="C8" s="4"/>
      <c r="D8" s="25" t="s">
        <v>106</v>
      </c>
      <c r="E8" s="5">
        <f>12826.8*0.69/2</f>
        <v>4425.2459999999992</v>
      </c>
      <c r="F8" s="5"/>
      <c r="G8" s="5"/>
      <c r="H8" s="5"/>
      <c r="I8" s="5">
        <f t="shared" ref="I8:I10" si="1">E8-F8+G8-H8</f>
        <v>4425.2459999999992</v>
      </c>
      <c r="J8" s="43" t="s">
        <v>25</v>
      </c>
      <c r="K8" s="47"/>
    </row>
    <row r="9" spans="1:11" customFormat="1" ht="24.95" customHeight="1" x14ac:dyDescent="0.2">
      <c r="B9" s="1" t="s">
        <v>74</v>
      </c>
      <c r="C9" s="4"/>
      <c r="D9" s="61" t="s">
        <v>109</v>
      </c>
      <c r="E9" s="5">
        <v>3336.16</v>
      </c>
      <c r="F9" s="5"/>
      <c r="G9" s="5"/>
      <c r="H9" s="5"/>
      <c r="I9" s="5">
        <f t="shared" ref="I9" si="2">E9-F9+G9-H9</f>
        <v>3336.16</v>
      </c>
      <c r="J9" s="43" t="s">
        <v>25</v>
      </c>
      <c r="K9" s="47"/>
    </row>
    <row r="10" spans="1:11" customFormat="1" ht="24.95" customHeight="1" x14ac:dyDescent="0.2">
      <c r="B10" s="1" t="s">
        <v>87</v>
      </c>
      <c r="C10" s="4"/>
      <c r="D10" s="42" t="s">
        <v>44</v>
      </c>
      <c r="E10" s="5">
        <f>10032.4*0.72/2</f>
        <v>3611.6639999999998</v>
      </c>
      <c r="F10" s="5"/>
      <c r="G10" s="5"/>
      <c r="H10" s="5"/>
      <c r="I10" s="5">
        <f t="shared" si="1"/>
        <v>3611.6639999999998</v>
      </c>
      <c r="J10" s="43" t="s">
        <v>25</v>
      </c>
      <c r="K10" s="93"/>
    </row>
    <row r="11" spans="1:11" customFormat="1" ht="18.75" customHeight="1" x14ac:dyDescent="0.2">
      <c r="B11" s="1" t="s">
        <v>81</v>
      </c>
      <c r="C11" s="4"/>
      <c r="D11" s="25" t="s">
        <v>14</v>
      </c>
      <c r="E11" s="5">
        <v>4637.01</v>
      </c>
      <c r="F11" s="5"/>
      <c r="G11" s="5"/>
      <c r="H11" s="5"/>
      <c r="I11" s="71">
        <f>+E11</f>
        <v>4637.01</v>
      </c>
      <c r="J11" s="9"/>
    </row>
    <row r="12" spans="1:11" customFormat="1" ht="24.95" customHeight="1" x14ac:dyDescent="0.2">
      <c r="B12" s="8" t="s">
        <v>80</v>
      </c>
      <c r="C12" s="36"/>
      <c r="D12" s="42" t="s">
        <v>116</v>
      </c>
      <c r="E12" s="57">
        <v>1068.1300000000001</v>
      </c>
      <c r="F12" s="5"/>
      <c r="G12" s="18"/>
      <c r="H12" s="18"/>
      <c r="I12" s="71">
        <f>+E12</f>
        <v>1068.1300000000001</v>
      </c>
      <c r="J12" s="9"/>
    </row>
    <row r="13" spans="1:11" ht="24.75" customHeight="1" x14ac:dyDescent="0.2">
      <c r="B13" s="8" t="s">
        <v>63</v>
      </c>
      <c r="C13" s="36"/>
      <c r="D13" s="42" t="s">
        <v>37</v>
      </c>
      <c r="E13" s="5">
        <v>4117.78</v>
      </c>
      <c r="F13" s="24"/>
      <c r="G13" s="24"/>
      <c r="H13" s="5"/>
      <c r="I13" s="5">
        <f t="shared" si="0"/>
        <v>4117.78</v>
      </c>
      <c r="J13" s="43" t="s">
        <v>25</v>
      </c>
    </row>
    <row r="14" spans="1:11" ht="24.75" customHeight="1" x14ac:dyDescent="0.2">
      <c r="B14" s="1" t="s">
        <v>72</v>
      </c>
      <c r="C14" s="4"/>
      <c r="D14" s="25" t="s">
        <v>41</v>
      </c>
      <c r="E14" s="5">
        <f>11559.6/2</f>
        <v>5779.8</v>
      </c>
      <c r="F14" s="5"/>
      <c r="G14" s="5"/>
      <c r="H14" s="5"/>
      <c r="I14" s="5">
        <f t="shared" si="0"/>
        <v>5779.8</v>
      </c>
      <c r="J14" s="43" t="s">
        <v>25</v>
      </c>
    </row>
    <row r="15" spans="1:11" ht="24.75" customHeight="1" x14ac:dyDescent="0.2">
      <c r="B15" s="1" t="s">
        <v>73</v>
      </c>
      <c r="C15" s="1"/>
      <c r="D15" s="42" t="s">
        <v>109</v>
      </c>
      <c r="E15" s="5">
        <v>2083.69</v>
      </c>
      <c r="F15" s="5"/>
      <c r="G15" s="5"/>
      <c r="H15" s="5"/>
      <c r="I15" s="5">
        <f t="shared" ref="I15:I18" si="3">E15-F15+G15-H15</f>
        <v>2083.69</v>
      </c>
      <c r="J15" s="43" t="s">
        <v>25</v>
      </c>
    </row>
    <row r="16" spans="1:11" ht="24.75" customHeight="1" x14ac:dyDescent="0.2">
      <c r="B16" s="1" t="s">
        <v>58</v>
      </c>
      <c r="C16" s="4"/>
      <c r="D16" t="s">
        <v>33</v>
      </c>
      <c r="E16" s="5">
        <v>2382.5100000000002</v>
      </c>
      <c r="F16" s="5"/>
      <c r="G16" s="5"/>
      <c r="H16" s="5"/>
      <c r="I16" s="5">
        <f t="shared" si="3"/>
        <v>2382.5100000000002</v>
      </c>
      <c r="J16" s="43" t="s">
        <v>25</v>
      </c>
    </row>
    <row r="17" spans="1:19" ht="24.75" customHeight="1" x14ac:dyDescent="0.2">
      <c r="B17" s="8" t="s">
        <v>77</v>
      </c>
      <c r="C17" s="36"/>
      <c r="D17" s="42" t="s">
        <v>16</v>
      </c>
      <c r="E17" s="5">
        <v>1920.38</v>
      </c>
      <c r="F17" s="5"/>
      <c r="G17" s="5"/>
      <c r="H17" s="5"/>
      <c r="I17" s="5">
        <f t="shared" si="3"/>
        <v>1920.38</v>
      </c>
      <c r="J17" s="43" t="s">
        <v>25</v>
      </c>
    </row>
    <row r="18" spans="1:19" customFormat="1" ht="24.95" customHeight="1" x14ac:dyDescent="0.2">
      <c r="B18" s="1" t="s">
        <v>84</v>
      </c>
      <c r="C18" s="4"/>
      <c r="D18" s="42" t="s">
        <v>42</v>
      </c>
      <c r="E18" s="5">
        <v>6476.77</v>
      </c>
      <c r="F18" s="24"/>
      <c r="G18" s="5"/>
      <c r="H18" s="5">
        <f t="shared" ref="H18" si="4">+F18/2</f>
        <v>0</v>
      </c>
      <c r="I18" s="5">
        <f t="shared" si="3"/>
        <v>6476.77</v>
      </c>
      <c r="J18" s="43" t="s">
        <v>25</v>
      </c>
      <c r="K18" s="45"/>
    </row>
    <row r="19" spans="1:19" customFormat="1" ht="24.75" customHeight="1" x14ac:dyDescent="0.2">
      <c r="B19" s="39" t="s">
        <v>89</v>
      </c>
      <c r="C19" s="59"/>
      <c r="D19" s="67" t="s">
        <v>47</v>
      </c>
      <c r="E19" s="48">
        <f>13478.88935/2</f>
        <v>6739.4446749999997</v>
      </c>
      <c r="F19" s="5"/>
      <c r="G19" s="5"/>
      <c r="H19" s="5"/>
      <c r="I19" s="5">
        <f>+E19</f>
        <v>6739.4446749999997</v>
      </c>
      <c r="J19" s="9"/>
      <c r="L19" s="41"/>
    </row>
    <row r="20" spans="1:19" ht="24.75" customHeight="1" x14ac:dyDescent="0.2">
      <c r="B20" s="8" t="s">
        <v>64</v>
      </c>
      <c r="C20" s="36"/>
      <c r="D20" s="42" t="s">
        <v>38</v>
      </c>
      <c r="E20" s="5">
        <v>4630.6400000000003</v>
      </c>
      <c r="F20" s="5"/>
      <c r="G20" s="5"/>
      <c r="H20" s="5"/>
      <c r="I20" s="5">
        <f t="shared" si="0"/>
        <v>4630.6400000000003</v>
      </c>
      <c r="J20" s="43" t="s">
        <v>25</v>
      </c>
    </row>
    <row r="21" spans="1:19" customFormat="1" ht="24.95" customHeight="1" x14ac:dyDescent="0.2">
      <c r="B21" s="8" t="s">
        <v>78</v>
      </c>
      <c r="C21" s="36"/>
      <c r="D21" s="42" t="s">
        <v>17</v>
      </c>
      <c r="E21" s="57">
        <v>3273.12</v>
      </c>
      <c r="F21" s="39"/>
      <c r="G21" s="39"/>
      <c r="H21" s="5"/>
      <c r="I21" s="5">
        <f t="shared" ref="I21" si="5">E21-F21+G21-H21</f>
        <v>3273.12</v>
      </c>
      <c r="J21" s="43" t="s">
        <v>25</v>
      </c>
      <c r="K21" s="94"/>
      <c r="L21" s="79"/>
      <c r="M21" s="77"/>
      <c r="N21" s="77"/>
      <c r="O21" s="77"/>
      <c r="P21" s="83"/>
      <c r="Q21" s="84"/>
      <c r="R21" s="85"/>
      <c r="S21" s="84"/>
    </row>
    <row r="22" spans="1:19" ht="24.75" customHeight="1" x14ac:dyDescent="0.2">
      <c r="B22" s="1" t="s">
        <v>101</v>
      </c>
      <c r="C22" s="4"/>
      <c r="D22" s="2" t="s">
        <v>10</v>
      </c>
      <c r="E22" s="5">
        <v>2935.72</v>
      </c>
      <c r="F22" s="24"/>
      <c r="G22" s="24"/>
      <c r="H22" s="5"/>
      <c r="I22" s="5">
        <f t="shared" si="0"/>
        <v>2935.72</v>
      </c>
      <c r="J22" s="43" t="s">
        <v>25</v>
      </c>
    </row>
    <row r="23" spans="1:19" customFormat="1" ht="24.95" customHeight="1" x14ac:dyDescent="0.2">
      <c r="B23" s="1" t="s">
        <v>92</v>
      </c>
      <c r="C23" s="4"/>
      <c r="D23" s="25" t="s">
        <v>50</v>
      </c>
      <c r="E23" s="5">
        <v>3606.4</v>
      </c>
      <c r="F23" s="5"/>
      <c r="G23" s="5"/>
      <c r="H23" s="5"/>
      <c r="I23" s="5">
        <f t="shared" si="0"/>
        <v>3606.4</v>
      </c>
      <c r="J23" s="43" t="s">
        <v>25</v>
      </c>
    </row>
    <row r="24" spans="1:19" ht="24.75" customHeight="1" x14ac:dyDescent="0.2">
      <c r="A24" s="39"/>
      <c r="B24" s="1" t="s">
        <v>85</v>
      </c>
      <c r="C24" s="4"/>
      <c r="D24" s="42" t="s">
        <v>43</v>
      </c>
      <c r="E24" s="5">
        <v>4533.37</v>
      </c>
      <c r="F24" s="5"/>
      <c r="G24" s="5"/>
      <c r="H24" s="5"/>
      <c r="I24" s="5">
        <f>+E24</f>
        <v>4533.37</v>
      </c>
      <c r="J24" s="43" t="s">
        <v>25</v>
      </c>
      <c r="K24" s="39"/>
      <c r="L24" s="39"/>
      <c r="M24" s="39"/>
      <c r="N24" s="39"/>
    </row>
    <row r="25" spans="1:19" customFormat="1" ht="21.95" customHeight="1" x14ac:dyDescent="0.2">
      <c r="B25" s="8" t="s">
        <v>65</v>
      </c>
      <c r="C25" s="36"/>
      <c r="D25" s="42" t="s">
        <v>38</v>
      </c>
      <c r="E25" s="5">
        <f>9167*0.9/2</f>
        <v>4125.1500000000005</v>
      </c>
      <c r="F25" s="24"/>
      <c r="G25" s="24"/>
      <c r="H25" s="5"/>
      <c r="I25" s="5">
        <f>E25-F25+G25-H25</f>
        <v>4125.1500000000005</v>
      </c>
      <c r="J25" s="43" t="s">
        <v>25</v>
      </c>
      <c r="K25" s="21"/>
      <c r="L25" s="21"/>
    </row>
    <row r="26" spans="1:19" ht="24.75" customHeight="1" x14ac:dyDescent="0.2">
      <c r="B26" s="1" t="s">
        <v>100</v>
      </c>
      <c r="C26" s="4"/>
      <c r="D26" s="2" t="s">
        <v>10</v>
      </c>
      <c r="E26" s="5">
        <v>4638.18</v>
      </c>
      <c r="F26" s="5"/>
      <c r="G26" s="5"/>
      <c r="H26" s="5"/>
      <c r="I26" s="5">
        <f>E26-F26+G26-H26</f>
        <v>4638.18</v>
      </c>
      <c r="J26" s="43" t="s">
        <v>25</v>
      </c>
    </row>
    <row r="27" spans="1:19" ht="24.75" customHeight="1" x14ac:dyDescent="0.2">
      <c r="A27" s="39"/>
      <c r="B27" s="1" t="s">
        <v>103</v>
      </c>
      <c r="C27" s="4"/>
      <c r="D27" s="25" t="s">
        <v>11</v>
      </c>
      <c r="E27" s="3">
        <v>1827.28</v>
      </c>
      <c r="F27" s="5"/>
      <c r="G27" s="5"/>
      <c r="H27" s="5"/>
      <c r="I27" s="5">
        <f t="shared" ref="I27:I32" si="6">+E27</f>
        <v>1827.28</v>
      </c>
      <c r="J27" s="43" t="s">
        <v>25</v>
      </c>
      <c r="K27" s="39"/>
      <c r="L27" s="39"/>
      <c r="M27" s="39"/>
      <c r="N27" s="39"/>
    </row>
    <row r="28" spans="1:19" ht="24.75" customHeight="1" x14ac:dyDescent="0.2">
      <c r="A28" s="39"/>
      <c r="B28" s="1" t="s">
        <v>97</v>
      </c>
      <c r="C28" s="2"/>
      <c r="D28" s="25" t="s">
        <v>18</v>
      </c>
      <c r="E28" s="18">
        <f>11744.26*0.6/2</f>
        <v>3523.2779999999998</v>
      </c>
      <c r="F28" s="5"/>
      <c r="G28" s="5"/>
      <c r="H28" s="5"/>
      <c r="I28" s="5">
        <f t="shared" si="6"/>
        <v>3523.2779999999998</v>
      </c>
      <c r="J28" s="43" t="s">
        <v>25</v>
      </c>
      <c r="K28" s="39"/>
      <c r="L28" s="39"/>
      <c r="M28" s="39"/>
      <c r="N28" s="39"/>
    </row>
    <row r="29" spans="1:19" customFormat="1" ht="24.95" customHeight="1" x14ac:dyDescent="0.2">
      <c r="B29" s="1" t="s">
        <v>91</v>
      </c>
      <c r="C29" s="4"/>
      <c r="D29" s="25" t="s">
        <v>49</v>
      </c>
      <c r="E29" s="5">
        <f>12600*0.66/2</f>
        <v>4158</v>
      </c>
      <c r="F29" s="5"/>
      <c r="G29" s="5"/>
      <c r="H29" s="5"/>
      <c r="I29" s="5">
        <f t="shared" si="6"/>
        <v>4158</v>
      </c>
      <c r="J29" s="43" t="s">
        <v>25</v>
      </c>
      <c r="K29" s="95"/>
      <c r="L29" s="39"/>
    </row>
    <row r="30" spans="1:19" customFormat="1" ht="24.95" customHeight="1" x14ac:dyDescent="0.2">
      <c r="A30" s="63">
        <v>43739</v>
      </c>
      <c r="B30" s="8" t="s">
        <v>79</v>
      </c>
      <c r="C30" s="36"/>
      <c r="D30" s="42" t="s">
        <v>11</v>
      </c>
      <c r="E30" s="57">
        <v>1383.12</v>
      </c>
      <c r="F30" s="5"/>
      <c r="G30" s="18"/>
      <c r="H30" s="18"/>
      <c r="I30" s="5">
        <f t="shared" si="6"/>
        <v>1383.12</v>
      </c>
      <c r="J30" s="9"/>
      <c r="K30" s="78"/>
    </row>
    <row r="31" spans="1:19" customFormat="1" ht="21.95" customHeight="1" x14ac:dyDescent="0.2">
      <c r="B31" s="1" t="s">
        <v>94</v>
      </c>
      <c r="C31" s="4"/>
      <c r="D31" s="61" t="s">
        <v>57</v>
      </c>
      <c r="E31" s="5">
        <v>3113.55</v>
      </c>
      <c r="F31" s="21"/>
      <c r="G31" s="19"/>
      <c r="I31" s="5">
        <f t="shared" si="6"/>
        <v>3113.55</v>
      </c>
      <c r="J31" s="43" t="s">
        <v>25</v>
      </c>
    </row>
    <row r="32" spans="1:19" s="39" customFormat="1" ht="24.95" customHeight="1" x14ac:dyDescent="0.2">
      <c r="B32" s="1" t="s">
        <v>83</v>
      </c>
      <c r="C32" s="4"/>
      <c r="D32" s="25" t="s">
        <v>24</v>
      </c>
      <c r="E32" s="48">
        <v>2331.92</v>
      </c>
      <c r="H32" s="5"/>
      <c r="I32" s="5">
        <f t="shared" si="6"/>
        <v>2331.92</v>
      </c>
      <c r="J32" s="43" t="s">
        <v>25</v>
      </c>
      <c r="K32" s="62"/>
      <c r="M32" s="62"/>
      <c r="N32" s="48"/>
    </row>
    <row r="33" spans="1:14" ht="24.75" customHeight="1" x14ac:dyDescent="0.2">
      <c r="B33" s="8" t="s">
        <v>67</v>
      </c>
      <c r="C33" s="36"/>
      <c r="D33" s="42" t="s">
        <v>38</v>
      </c>
      <c r="E33" s="5">
        <f>14210.7/2</f>
        <v>7105.35</v>
      </c>
      <c r="F33" s="5"/>
      <c r="G33" s="5"/>
      <c r="H33" s="5"/>
      <c r="I33" s="5">
        <f t="shared" ref="I33:I44" si="7">E33-F33+G33-H33</f>
        <v>7105.35</v>
      </c>
      <c r="J33" s="43" t="s">
        <v>25</v>
      </c>
    </row>
    <row r="34" spans="1:14" ht="24.75" customHeight="1" x14ac:dyDescent="0.2">
      <c r="B34" s="1" t="s">
        <v>102</v>
      </c>
      <c r="C34" s="4"/>
      <c r="D34" s="2" t="s">
        <v>10</v>
      </c>
      <c r="E34" s="5">
        <v>4059.73</v>
      </c>
      <c r="F34" s="24"/>
      <c r="G34" s="24"/>
      <c r="H34" s="5"/>
      <c r="I34" s="5">
        <f t="shared" si="7"/>
        <v>4059.73</v>
      </c>
      <c r="J34" s="43" t="s">
        <v>25</v>
      </c>
      <c r="K34" s="4"/>
      <c r="L34" s="25"/>
      <c r="M34" s="24"/>
    </row>
    <row r="35" spans="1:14" s="39" customFormat="1" ht="24.95" customHeight="1" x14ac:dyDescent="0.2">
      <c r="A35" s="43"/>
      <c r="B35" s="1" t="s">
        <v>90</v>
      </c>
      <c r="C35" s="4"/>
      <c r="D35" s="25" t="s">
        <v>48</v>
      </c>
      <c r="E35" s="3">
        <v>4272.51</v>
      </c>
      <c r="F35" s="5"/>
      <c r="G35" s="5"/>
      <c r="H35" s="5"/>
      <c r="I35" s="5">
        <f t="shared" si="7"/>
        <v>4272.51</v>
      </c>
      <c r="J35" s="43" t="s">
        <v>25</v>
      </c>
      <c r="K35" s="43"/>
      <c r="L35" s="43"/>
      <c r="M35" s="43"/>
      <c r="N35" s="43"/>
    </row>
    <row r="36" spans="1:14" customFormat="1" ht="24.95" customHeight="1" x14ac:dyDescent="0.2">
      <c r="B36" s="1" t="s">
        <v>112</v>
      </c>
      <c r="C36" s="4"/>
      <c r="D36" s="2" t="s">
        <v>111</v>
      </c>
      <c r="E36" s="3">
        <v>4027.02</v>
      </c>
      <c r="F36" s="5"/>
      <c r="G36" s="3"/>
      <c r="H36" s="3"/>
      <c r="I36" s="5">
        <f>+E36</f>
        <v>4027.02</v>
      </c>
      <c r="J36" s="9"/>
    </row>
    <row r="37" spans="1:14" customFormat="1" ht="24.95" customHeight="1" x14ac:dyDescent="0.2">
      <c r="B37" s="8" t="s">
        <v>66</v>
      </c>
      <c r="C37" s="36"/>
      <c r="D37" s="42" t="s">
        <v>38</v>
      </c>
      <c r="E37" s="5">
        <f>9167*0.63/2</f>
        <v>2887.605</v>
      </c>
      <c r="F37" s="5"/>
      <c r="G37" s="3"/>
      <c r="H37" s="3"/>
      <c r="I37" s="5">
        <f>+E37</f>
        <v>2887.605</v>
      </c>
      <c r="J37" s="9"/>
    </row>
    <row r="38" spans="1:14" s="39" customFormat="1" ht="29.25" customHeight="1" x14ac:dyDescent="0.2">
      <c r="B38" s="39" t="s">
        <v>96</v>
      </c>
      <c r="C38" s="59"/>
      <c r="D38" s="49" t="s">
        <v>54</v>
      </c>
      <c r="E38" s="5">
        <v>2783.32</v>
      </c>
      <c r="F38" s="57"/>
      <c r="G38" s="57"/>
      <c r="H38" s="48"/>
      <c r="I38" s="5">
        <f t="shared" si="7"/>
        <v>2783.32</v>
      </c>
      <c r="J38" s="43" t="s">
        <v>25</v>
      </c>
      <c r="K38" s="93"/>
    </row>
    <row r="39" spans="1:14" s="39" customFormat="1" ht="29.25" customHeight="1" x14ac:dyDescent="0.2">
      <c r="B39" s="1" t="s">
        <v>62</v>
      </c>
      <c r="C39" s="4"/>
      <c r="D39" s="40" t="s">
        <v>36</v>
      </c>
      <c r="E39" s="5">
        <f>10000*0.6/2</f>
        <v>3000</v>
      </c>
      <c r="F39" s="57"/>
      <c r="G39" s="57"/>
      <c r="H39" s="48"/>
      <c r="I39" s="5">
        <f t="shared" si="7"/>
        <v>3000</v>
      </c>
      <c r="J39" s="43" t="s">
        <v>25</v>
      </c>
      <c r="K39" s="93"/>
    </row>
    <row r="40" spans="1:14" s="39" customFormat="1" ht="24.95" customHeight="1" x14ac:dyDescent="0.2">
      <c r="A40" s="43"/>
      <c r="B40" s="1" t="s">
        <v>108</v>
      </c>
      <c r="C40" s="4"/>
      <c r="D40" s="82" t="s">
        <v>107</v>
      </c>
      <c r="E40" s="5">
        <f>33214.2*0.85/2</f>
        <v>14116.034999999998</v>
      </c>
      <c r="F40" s="5"/>
      <c r="G40" s="5"/>
      <c r="H40" s="5"/>
      <c r="I40" s="5">
        <f t="shared" ref="I40" si="8">E40-F40+G40-H40</f>
        <v>14116.034999999998</v>
      </c>
      <c r="J40" s="43" t="s">
        <v>25</v>
      </c>
      <c r="K40" s="43"/>
      <c r="L40" s="43"/>
      <c r="M40" s="43"/>
      <c r="N40" s="43"/>
    </row>
    <row r="41" spans="1:14" s="39" customFormat="1" ht="24.95" customHeight="1" x14ac:dyDescent="0.2">
      <c r="A41" s="43"/>
      <c r="B41" s="39" t="s">
        <v>93</v>
      </c>
      <c r="C41" s="59"/>
      <c r="D41" s="67" t="s">
        <v>51</v>
      </c>
      <c r="E41" s="48">
        <v>4817.97</v>
      </c>
      <c r="F41" s="5"/>
      <c r="G41" s="5"/>
      <c r="H41" s="5"/>
      <c r="I41" s="5">
        <f t="shared" ref="I41" si="9">E41-F41+G41-H41</f>
        <v>4817.97</v>
      </c>
      <c r="J41" s="43" t="s">
        <v>25</v>
      </c>
      <c r="K41" s="43"/>
      <c r="L41" s="43"/>
      <c r="M41" s="43"/>
      <c r="N41" s="43"/>
    </row>
    <row r="42" spans="1:14" s="39" customFormat="1" ht="24.95" customHeight="1" x14ac:dyDescent="0.2">
      <c r="A42" s="43"/>
      <c r="B42" s="1" t="s">
        <v>133</v>
      </c>
      <c r="C42" s="4"/>
      <c r="D42" s="25" t="s">
        <v>122</v>
      </c>
      <c r="E42" s="3">
        <v>4587.24</v>
      </c>
      <c r="F42" s="5"/>
      <c r="G42" s="5"/>
      <c r="H42" s="5"/>
      <c r="I42" s="5">
        <f t="shared" ref="I42" si="10">E42-F42+G42-H42</f>
        <v>4587.24</v>
      </c>
      <c r="J42" s="43" t="s">
        <v>25</v>
      </c>
      <c r="K42" s="43"/>
      <c r="L42" s="43"/>
      <c r="M42" s="43"/>
      <c r="N42" s="43"/>
    </row>
    <row r="43" spans="1:14" s="39" customFormat="1" ht="24.95" customHeight="1" x14ac:dyDescent="0.2">
      <c r="A43" s="43"/>
      <c r="B43" s="1" t="s">
        <v>99</v>
      </c>
      <c r="C43" s="4"/>
      <c r="D43" s="2" t="s">
        <v>13</v>
      </c>
      <c r="E43" s="5">
        <v>4776.0200000000004</v>
      </c>
      <c r="F43" s="5"/>
      <c r="G43" s="5"/>
      <c r="H43" s="5"/>
      <c r="I43" s="5">
        <f t="shared" si="7"/>
        <v>4776.0200000000004</v>
      </c>
      <c r="J43" s="43" t="s">
        <v>25</v>
      </c>
      <c r="K43" s="43"/>
      <c r="L43" s="43"/>
      <c r="M43" s="43"/>
      <c r="N43" s="43"/>
    </row>
    <row r="44" spans="1:14" s="39" customFormat="1" ht="24.95" customHeight="1" x14ac:dyDescent="0.2">
      <c r="A44" s="43"/>
      <c r="B44" s="1" t="s">
        <v>68</v>
      </c>
      <c r="C44" s="4"/>
      <c r="D44" s="25" t="s">
        <v>39</v>
      </c>
      <c r="E44" s="5">
        <v>6991</v>
      </c>
      <c r="F44" s="5"/>
      <c r="G44" s="5"/>
      <c r="H44" s="5"/>
      <c r="I44" s="5">
        <f t="shared" si="7"/>
        <v>6991</v>
      </c>
      <c r="J44" s="43" t="s">
        <v>25</v>
      </c>
      <c r="K44" s="43"/>
      <c r="L44" s="43"/>
      <c r="M44" s="43"/>
      <c r="N44" s="43"/>
    </row>
    <row r="45" spans="1:14" s="6" customFormat="1" ht="24.75" customHeight="1" x14ac:dyDescent="0.2">
      <c r="D45" s="6" t="s">
        <v>7</v>
      </c>
      <c r="E45" s="53">
        <f>SUM(E5:E44)</f>
        <v>163414.02347499997</v>
      </c>
      <c r="F45" s="53">
        <f>SUM(F5:F44)</f>
        <v>0</v>
      </c>
      <c r="G45" s="53">
        <f>SUM(G5:G44)</f>
        <v>0</v>
      </c>
      <c r="H45" s="53">
        <f>SUM(H5:H44)</f>
        <v>0</v>
      </c>
      <c r="I45" s="53">
        <f>SUM(I5:I44)</f>
        <v>163414.02347499997</v>
      </c>
    </row>
    <row r="46" spans="1:14" ht="24.75" customHeight="1" x14ac:dyDescent="0.2"/>
    <row r="47" spans="1:14" ht="24.75" customHeight="1" x14ac:dyDescent="0.2"/>
    <row r="48" spans="1:14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</sheetData>
  <sortState ref="A6:K33">
    <sortCondition ref="B6:B33"/>
  </sortState>
  <pageMargins left="0" right="0" top="0" bottom="0" header="0" footer="0"/>
  <pageSetup scale="9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V26"/>
  <sheetViews>
    <sheetView zoomScale="80" zoomScaleNormal="80" workbookViewId="0">
      <selection activeCell="B2" sqref="A2:B27"/>
    </sheetView>
  </sheetViews>
  <sheetFormatPr baseColWidth="10" defaultRowHeight="12.75" x14ac:dyDescent="0.2"/>
  <cols>
    <col min="1" max="1" width="39.5703125" bestFit="1" customWidth="1"/>
    <col min="2" max="2" width="3.140625" hidden="1" customWidth="1"/>
    <col min="3" max="3" width="18.7109375" customWidth="1"/>
    <col min="4" max="4" width="1.140625" style="39" customWidth="1"/>
    <col min="5" max="5" width="1.140625" customWidth="1"/>
    <col min="6" max="6" width="1.7109375" customWidth="1"/>
    <col min="7" max="7" width="15.140625" customWidth="1"/>
    <col min="8" max="8" width="12.140625" customWidth="1"/>
    <col min="9" max="9" width="10.85546875" customWidth="1"/>
    <col min="10" max="11" width="3.85546875" customWidth="1"/>
    <col min="12" max="12" width="13.140625" bestFit="1" customWidth="1"/>
    <col min="13" max="13" width="26" customWidth="1"/>
    <col min="14" max="14" width="20.7109375" bestFit="1" customWidth="1"/>
    <col min="17" max="17" width="13.42578125" customWidth="1"/>
  </cols>
  <sheetData>
    <row r="1" spans="1:22" ht="18" x14ac:dyDescent="0.25">
      <c r="D1" s="10" t="s">
        <v>0</v>
      </c>
      <c r="E1" s="11"/>
      <c r="F1" s="11"/>
      <c r="G1" s="11"/>
      <c r="H1" s="11"/>
      <c r="I1" s="11"/>
      <c r="J1" s="11"/>
      <c r="K1" s="11"/>
      <c r="L1" s="11"/>
      <c r="M1" s="12" t="s">
        <v>1</v>
      </c>
    </row>
    <row r="2" spans="1:22" ht="15" x14ac:dyDescent="0.25">
      <c r="D2" s="13" t="s">
        <v>8</v>
      </c>
      <c r="E2" s="11"/>
      <c r="F2" s="11"/>
      <c r="G2" s="11"/>
      <c r="H2" s="11"/>
      <c r="I2" s="11"/>
      <c r="J2" s="11"/>
      <c r="K2" s="11"/>
      <c r="L2" s="11"/>
      <c r="M2" s="14" t="str">
        <f>PRESIDENCIA!N2</f>
        <v>15 DE OCTUBRE DE 2024</v>
      </c>
    </row>
    <row r="3" spans="1:22" x14ac:dyDescent="0.2">
      <c r="D3" s="14" t="str">
        <f>PRESIDENCIA!E3</f>
        <v>PRIMER QUINCENA DE OCTUBRE DE 2024</v>
      </c>
      <c r="E3" s="11"/>
      <c r="F3" s="11"/>
      <c r="G3" s="11"/>
      <c r="H3" s="11"/>
      <c r="I3" s="11"/>
      <c r="J3" s="11"/>
      <c r="K3" s="11"/>
      <c r="L3" s="11"/>
    </row>
    <row r="4" spans="1:22" x14ac:dyDescent="0.2">
      <c r="D4" s="30"/>
      <c r="E4" s="11"/>
      <c r="F4" s="11"/>
      <c r="G4" s="11"/>
      <c r="H4" s="11"/>
      <c r="I4" s="11"/>
      <c r="J4" s="11"/>
      <c r="K4" s="11"/>
      <c r="L4" s="11"/>
    </row>
    <row r="5" spans="1:22" ht="26.25" customHeight="1" x14ac:dyDescent="0.2">
      <c r="A5" s="15" t="s">
        <v>3</v>
      </c>
      <c r="B5" s="15"/>
      <c r="C5" s="15" t="s">
        <v>9</v>
      </c>
      <c r="D5" s="32" t="s">
        <v>4</v>
      </c>
      <c r="E5" s="32" t="s">
        <v>23</v>
      </c>
      <c r="F5" s="32"/>
      <c r="G5" s="16" t="s">
        <v>4</v>
      </c>
      <c r="H5" s="16" t="s">
        <v>23</v>
      </c>
      <c r="I5" s="33" t="s">
        <v>26</v>
      </c>
      <c r="J5" s="97"/>
      <c r="K5" s="98"/>
      <c r="L5" s="16" t="s">
        <v>5</v>
      </c>
      <c r="M5" s="15" t="s">
        <v>6</v>
      </c>
      <c r="N5" s="26"/>
      <c r="S5" s="39"/>
    </row>
    <row r="6" spans="1:22" ht="36.75" customHeight="1" x14ac:dyDescent="0.25">
      <c r="A6" s="1" t="s">
        <v>417</v>
      </c>
      <c r="B6" s="4"/>
      <c r="C6" s="99" t="s">
        <v>137</v>
      </c>
      <c r="D6" s="102">
        <v>36162.78</v>
      </c>
      <c r="E6" s="102">
        <v>6162.78</v>
      </c>
      <c r="F6" s="27"/>
      <c r="G6" s="5">
        <f t="shared" ref="G6" si="0">+D6/2</f>
        <v>18081.39</v>
      </c>
      <c r="H6" s="5">
        <f t="shared" ref="H6" si="1">+E6/2</f>
        <v>3081.39</v>
      </c>
      <c r="I6" s="5">
        <f t="shared" ref="I6" si="2">F6/2</f>
        <v>0</v>
      </c>
      <c r="J6" s="11"/>
      <c r="K6" s="11"/>
      <c r="L6" s="5">
        <f t="shared" ref="L6" si="3">G6-H6+I6-J6-K6</f>
        <v>15000</v>
      </c>
      <c r="M6" s="9"/>
      <c r="N6" s="75"/>
      <c r="P6" s="11"/>
      <c r="Q6" s="11"/>
      <c r="R6" s="41"/>
      <c r="S6" s="11"/>
      <c r="T6" s="11"/>
      <c r="U6" s="11"/>
      <c r="V6" s="11"/>
    </row>
    <row r="7" spans="1:22" ht="36.75" customHeight="1" x14ac:dyDescent="0.25">
      <c r="A7" s="1" t="s">
        <v>138</v>
      </c>
      <c r="B7" s="4"/>
      <c r="C7" s="101" t="s">
        <v>163</v>
      </c>
      <c r="D7" s="102">
        <v>8620.85</v>
      </c>
      <c r="E7" s="102">
        <v>620.85</v>
      </c>
      <c r="F7" s="27"/>
      <c r="G7" s="5">
        <f t="shared" ref="G7:G24" si="4">+D7/2</f>
        <v>4310.4250000000002</v>
      </c>
      <c r="H7" s="5">
        <f t="shared" ref="H7:H24" si="5">+E7/2</f>
        <v>310.42500000000001</v>
      </c>
      <c r="I7" s="5">
        <f t="shared" ref="I7:I24" si="6">F7/2</f>
        <v>0</v>
      </c>
      <c r="J7" s="11"/>
      <c r="K7" s="11"/>
      <c r="L7" s="5">
        <f t="shared" ref="L7:L24" si="7">G7-H7+I7-J7-K7</f>
        <v>4000</v>
      </c>
      <c r="M7" s="9"/>
      <c r="N7" s="75"/>
      <c r="P7" s="11"/>
      <c r="Q7" s="11"/>
      <c r="R7" s="41"/>
      <c r="S7" s="11"/>
      <c r="T7" s="11"/>
      <c r="U7" s="11"/>
      <c r="V7" s="11"/>
    </row>
    <row r="8" spans="1:22" ht="26.1" customHeight="1" x14ac:dyDescent="0.25">
      <c r="A8" s="1" t="s">
        <v>139</v>
      </c>
      <c r="B8" s="4"/>
      <c r="C8" s="101" t="s">
        <v>163</v>
      </c>
      <c r="D8" s="102">
        <v>8620.85</v>
      </c>
      <c r="E8" s="102">
        <v>620.85</v>
      </c>
      <c r="F8" s="27"/>
      <c r="G8" s="5">
        <f t="shared" si="4"/>
        <v>4310.4250000000002</v>
      </c>
      <c r="H8" s="5">
        <f t="shared" si="5"/>
        <v>310.42500000000001</v>
      </c>
      <c r="I8" s="5">
        <f t="shared" si="6"/>
        <v>0</v>
      </c>
      <c r="J8" s="11"/>
      <c r="K8" s="11"/>
      <c r="L8" s="5">
        <f t="shared" si="7"/>
        <v>4000</v>
      </c>
      <c r="M8" s="9"/>
      <c r="N8" s="75"/>
      <c r="P8" s="11"/>
      <c r="Q8" s="11"/>
      <c r="R8" s="41"/>
      <c r="S8" s="11"/>
      <c r="T8" s="11"/>
      <c r="U8" s="11"/>
      <c r="V8" s="11"/>
    </row>
    <row r="9" spans="1:22" ht="26.1" customHeight="1" x14ac:dyDescent="0.25">
      <c r="A9" t="s">
        <v>141</v>
      </c>
      <c r="B9" s="4"/>
      <c r="C9" s="101" t="s">
        <v>163</v>
      </c>
      <c r="D9" s="102">
        <v>8620.85</v>
      </c>
      <c r="E9" s="102">
        <v>620.85</v>
      </c>
      <c r="F9" s="27"/>
      <c r="G9" s="5">
        <f t="shared" si="4"/>
        <v>4310.4250000000002</v>
      </c>
      <c r="H9" s="5">
        <f t="shared" si="5"/>
        <v>310.42500000000001</v>
      </c>
      <c r="I9" s="5">
        <f t="shared" si="6"/>
        <v>0</v>
      </c>
      <c r="J9" s="11"/>
      <c r="K9" s="11"/>
      <c r="L9" s="5">
        <f t="shared" si="7"/>
        <v>4000</v>
      </c>
      <c r="M9" s="9"/>
      <c r="N9" s="75"/>
      <c r="P9" s="11"/>
      <c r="Q9" s="11"/>
      <c r="R9" s="41"/>
      <c r="S9" s="11"/>
      <c r="T9" s="11"/>
      <c r="U9" s="11"/>
      <c r="V9" s="11"/>
    </row>
    <row r="10" spans="1:22" ht="26.1" customHeight="1" x14ac:dyDescent="0.2">
      <c r="A10" s="39" t="s">
        <v>59</v>
      </c>
      <c r="B10" s="4"/>
      <c r="C10" s="101" t="s">
        <v>164</v>
      </c>
      <c r="D10" s="87">
        <v>7268.18</v>
      </c>
      <c r="E10" s="27">
        <v>256.07</v>
      </c>
      <c r="F10" s="27"/>
      <c r="G10" s="5">
        <f t="shared" si="4"/>
        <v>3634.09</v>
      </c>
      <c r="H10" s="5">
        <f t="shared" si="5"/>
        <v>128.035</v>
      </c>
      <c r="I10" s="5">
        <f t="shared" si="6"/>
        <v>0</v>
      </c>
      <c r="J10" s="11"/>
      <c r="K10" s="11"/>
      <c r="L10" s="5">
        <f t="shared" si="7"/>
        <v>3506.0550000000003</v>
      </c>
      <c r="M10" s="9"/>
      <c r="N10" s="75"/>
      <c r="P10" s="11"/>
      <c r="Q10" s="11"/>
      <c r="R10" s="41"/>
      <c r="S10" s="11"/>
      <c r="T10" s="11"/>
      <c r="U10" s="11"/>
      <c r="V10" s="11"/>
    </row>
    <row r="11" spans="1:22" ht="26.1" customHeight="1" x14ac:dyDescent="0.25">
      <c r="A11" s="1" t="s">
        <v>161</v>
      </c>
      <c r="B11" s="4"/>
      <c r="C11" s="99" t="s">
        <v>162</v>
      </c>
      <c r="D11" s="102">
        <v>28397.77</v>
      </c>
      <c r="E11" s="102">
        <v>4397.7700000000004</v>
      </c>
      <c r="F11" s="27"/>
      <c r="G11" s="5">
        <f t="shared" si="4"/>
        <v>14198.885</v>
      </c>
      <c r="H11" s="5">
        <f t="shared" si="5"/>
        <v>2198.8850000000002</v>
      </c>
      <c r="I11" s="5">
        <f t="shared" si="6"/>
        <v>0</v>
      </c>
      <c r="J11" s="11"/>
      <c r="K11" s="11"/>
      <c r="L11" s="5">
        <f t="shared" si="7"/>
        <v>12000</v>
      </c>
      <c r="M11" s="9"/>
      <c r="N11" s="75"/>
      <c r="P11" s="11"/>
      <c r="Q11" s="11"/>
      <c r="R11" s="41"/>
      <c r="S11" s="11"/>
      <c r="T11" s="11"/>
      <c r="U11" s="11"/>
      <c r="V11" s="11"/>
    </row>
    <row r="12" spans="1:22" s="39" customFormat="1" ht="29.25" customHeight="1" x14ac:dyDescent="0.2">
      <c r="A12" s="39" t="s">
        <v>60</v>
      </c>
      <c r="B12" s="4"/>
      <c r="C12" s="64" t="s">
        <v>110</v>
      </c>
      <c r="D12" s="87">
        <v>15180.34</v>
      </c>
      <c r="E12" s="27">
        <v>1585.1</v>
      </c>
      <c r="F12" s="27"/>
      <c r="G12" s="5">
        <f t="shared" si="4"/>
        <v>7590.17</v>
      </c>
      <c r="H12" s="5">
        <f t="shared" si="5"/>
        <v>792.55</v>
      </c>
      <c r="I12" s="5">
        <f t="shared" si="6"/>
        <v>0</v>
      </c>
      <c r="J12" s="11"/>
      <c r="K12" s="11"/>
      <c r="L12" s="5">
        <f t="shared" si="7"/>
        <v>6797.62</v>
      </c>
      <c r="M12" s="9"/>
      <c r="N12" s="75"/>
      <c r="O12" s="63"/>
      <c r="R12" s="23"/>
    </row>
    <row r="13" spans="1:22" ht="26.1" customHeight="1" x14ac:dyDescent="0.25">
      <c r="A13" t="s">
        <v>170</v>
      </c>
      <c r="C13" s="101" t="s">
        <v>169</v>
      </c>
      <c r="D13" s="102">
        <v>8620.85</v>
      </c>
      <c r="E13" s="102">
        <v>620.85</v>
      </c>
      <c r="F13" s="27"/>
      <c r="G13" s="5">
        <f t="shared" si="4"/>
        <v>4310.4250000000002</v>
      </c>
      <c r="H13" s="5">
        <f t="shared" si="5"/>
        <v>310.42500000000001</v>
      </c>
      <c r="I13" s="5">
        <f t="shared" si="6"/>
        <v>0</v>
      </c>
      <c r="J13" s="11"/>
      <c r="K13" s="11"/>
      <c r="L13" s="5">
        <f t="shared" si="7"/>
        <v>4000</v>
      </c>
      <c r="M13" s="9"/>
      <c r="N13" s="75"/>
      <c r="P13" s="11"/>
      <c r="Q13" s="11"/>
      <c r="R13" s="41"/>
      <c r="S13" s="11"/>
      <c r="T13" s="11"/>
      <c r="U13" s="11"/>
      <c r="V13" s="11"/>
    </row>
    <row r="14" spans="1:22" ht="26.1" customHeight="1" x14ac:dyDescent="0.25">
      <c r="A14" t="s">
        <v>168</v>
      </c>
      <c r="C14" s="101" t="s">
        <v>169</v>
      </c>
      <c r="D14" s="102">
        <v>8620.85</v>
      </c>
      <c r="E14" s="102">
        <v>620.85</v>
      </c>
      <c r="F14" s="27"/>
      <c r="G14" s="5">
        <f t="shared" si="4"/>
        <v>4310.4250000000002</v>
      </c>
      <c r="H14" s="5">
        <f t="shared" si="5"/>
        <v>310.42500000000001</v>
      </c>
      <c r="I14" s="5">
        <f t="shared" si="6"/>
        <v>0</v>
      </c>
      <c r="J14" s="11"/>
      <c r="K14" s="11"/>
      <c r="L14" s="5">
        <f t="shared" si="7"/>
        <v>4000</v>
      </c>
      <c r="M14" s="9"/>
      <c r="N14" s="75"/>
      <c r="P14" s="11"/>
      <c r="Q14" s="11"/>
      <c r="R14" s="41"/>
      <c r="S14" s="11"/>
      <c r="T14" s="11"/>
      <c r="U14" s="11"/>
      <c r="V14" s="11"/>
    </row>
    <row r="15" spans="1:22" ht="26.1" customHeight="1" x14ac:dyDescent="0.25">
      <c r="A15" t="s">
        <v>416</v>
      </c>
      <c r="C15" s="101" t="s">
        <v>171</v>
      </c>
      <c r="D15" s="102">
        <v>8620.85</v>
      </c>
      <c r="E15" s="102">
        <v>620.85</v>
      </c>
      <c r="F15" s="27"/>
      <c r="G15" s="5">
        <f t="shared" si="4"/>
        <v>4310.4250000000002</v>
      </c>
      <c r="H15" s="5">
        <f t="shared" si="5"/>
        <v>310.42500000000001</v>
      </c>
      <c r="I15" s="5">
        <f t="shared" si="6"/>
        <v>0</v>
      </c>
      <c r="J15" s="11"/>
      <c r="K15" s="11"/>
      <c r="L15" s="5">
        <f t="shared" si="7"/>
        <v>4000</v>
      </c>
      <c r="M15" s="9"/>
      <c r="N15" s="75"/>
      <c r="P15" s="11"/>
      <c r="Q15" s="11"/>
      <c r="R15" s="41"/>
      <c r="S15" s="11"/>
      <c r="T15" s="11"/>
      <c r="U15" s="11"/>
      <c r="V15" s="11"/>
    </row>
    <row r="16" spans="1:22" ht="26.1" customHeight="1" x14ac:dyDescent="0.25">
      <c r="A16" s="1" t="s">
        <v>142</v>
      </c>
      <c r="B16" s="4"/>
      <c r="C16" s="101" t="s">
        <v>163</v>
      </c>
      <c r="D16" s="102">
        <v>8620.85</v>
      </c>
      <c r="E16" s="102">
        <v>620.85</v>
      </c>
      <c r="F16" s="27"/>
      <c r="G16" s="5">
        <f t="shared" si="4"/>
        <v>4310.4250000000002</v>
      </c>
      <c r="H16" s="5">
        <f t="shared" si="5"/>
        <v>310.42500000000001</v>
      </c>
      <c r="I16" s="5">
        <f t="shared" si="6"/>
        <v>0</v>
      </c>
      <c r="J16" s="11"/>
      <c r="K16" s="11"/>
      <c r="L16" s="5">
        <f t="shared" si="7"/>
        <v>4000</v>
      </c>
      <c r="M16" s="9"/>
      <c r="N16" s="75"/>
      <c r="P16" s="11"/>
      <c r="Q16" s="11"/>
      <c r="R16" s="41"/>
      <c r="S16" s="11"/>
      <c r="T16" s="11"/>
      <c r="U16" s="11"/>
      <c r="V16" s="11"/>
    </row>
    <row r="17" spans="1:22" ht="26.1" customHeight="1" x14ac:dyDescent="0.2">
      <c r="A17" s="1" t="s">
        <v>61</v>
      </c>
      <c r="B17" s="4"/>
      <c r="C17" s="64" t="s">
        <v>35</v>
      </c>
      <c r="D17" s="87">
        <v>26257.02</v>
      </c>
      <c r="E17" s="27">
        <v>3940.5</v>
      </c>
      <c r="F17" s="27"/>
      <c r="G17" s="5">
        <f t="shared" si="4"/>
        <v>13128.51</v>
      </c>
      <c r="H17" s="5">
        <f t="shared" si="5"/>
        <v>1970.25</v>
      </c>
      <c r="I17" s="5">
        <f t="shared" si="6"/>
        <v>0</v>
      </c>
      <c r="J17" s="11"/>
      <c r="K17" s="11"/>
      <c r="L17" s="5">
        <f t="shared" si="7"/>
        <v>11158.26</v>
      </c>
      <c r="M17" s="9"/>
      <c r="N17" s="63"/>
      <c r="O17">
        <f>+D17/2</f>
        <v>13128.51</v>
      </c>
      <c r="P17" s="11"/>
      <c r="Q17" s="11"/>
      <c r="R17" s="41"/>
      <c r="S17" s="11"/>
      <c r="T17" s="11"/>
      <c r="U17" s="11"/>
      <c r="V17" s="11"/>
    </row>
    <row r="18" spans="1:22" ht="26.1" customHeight="1" x14ac:dyDescent="0.2">
      <c r="A18" s="39" t="s">
        <v>114</v>
      </c>
      <c r="B18" s="39"/>
      <c r="C18" s="67" t="s">
        <v>53</v>
      </c>
      <c r="D18" s="87">
        <v>8895.58</v>
      </c>
      <c r="E18" s="27">
        <v>650.74</v>
      </c>
      <c r="F18" s="87"/>
      <c r="G18" s="5">
        <f t="shared" si="4"/>
        <v>4447.79</v>
      </c>
      <c r="H18" s="5">
        <f t="shared" si="5"/>
        <v>325.37</v>
      </c>
      <c r="I18" s="5">
        <f t="shared" si="6"/>
        <v>0</v>
      </c>
      <c r="J18" s="11"/>
      <c r="K18" s="11"/>
      <c r="L18" s="5">
        <f t="shared" si="7"/>
        <v>4122.42</v>
      </c>
      <c r="M18" s="9"/>
      <c r="N18" s="76"/>
      <c r="P18" s="11"/>
      <c r="Q18" s="11"/>
      <c r="R18" s="41"/>
      <c r="S18" s="11"/>
      <c r="T18" s="11"/>
      <c r="U18" s="11"/>
      <c r="V18" s="11"/>
    </row>
    <row r="19" spans="1:22" ht="26.1" customHeight="1" x14ac:dyDescent="0.25">
      <c r="A19" s="1" t="s">
        <v>146</v>
      </c>
      <c r="B19" s="4"/>
      <c r="C19" s="101" t="s">
        <v>167</v>
      </c>
      <c r="D19" s="102">
        <v>10865.02</v>
      </c>
      <c r="E19" s="102">
        <v>865.02</v>
      </c>
      <c r="F19" s="27"/>
      <c r="G19" s="5">
        <f t="shared" si="4"/>
        <v>5432.51</v>
      </c>
      <c r="H19" s="5">
        <f t="shared" si="5"/>
        <v>432.51</v>
      </c>
      <c r="I19" s="5">
        <f t="shared" si="6"/>
        <v>0</v>
      </c>
      <c r="J19" s="11"/>
      <c r="K19" s="11"/>
      <c r="L19" s="5">
        <f t="shared" si="7"/>
        <v>5000</v>
      </c>
      <c r="M19" s="9"/>
      <c r="N19" s="75"/>
      <c r="P19" s="11"/>
      <c r="Q19" s="11"/>
      <c r="R19" s="41"/>
      <c r="S19" s="11"/>
      <c r="T19" s="11"/>
      <c r="U19" s="11"/>
      <c r="V19" s="11"/>
    </row>
    <row r="20" spans="1:22" ht="26.1" customHeight="1" x14ac:dyDescent="0.25">
      <c r="A20" t="s">
        <v>143</v>
      </c>
      <c r="B20" s="4"/>
      <c r="C20" s="101" t="s">
        <v>165</v>
      </c>
      <c r="D20" s="102">
        <v>8620.85</v>
      </c>
      <c r="E20" s="102">
        <v>620.85</v>
      </c>
      <c r="F20" s="27"/>
      <c r="G20" s="5">
        <f t="shared" si="4"/>
        <v>4310.4250000000002</v>
      </c>
      <c r="H20" s="5">
        <f t="shared" si="5"/>
        <v>310.42500000000001</v>
      </c>
      <c r="I20" s="5">
        <f t="shared" si="6"/>
        <v>0</v>
      </c>
      <c r="J20" s="11"/>
      <c r="K20" s="11"/>
      <c r="L20" s="5">
        <f t="shared" si="7"/>
        <v>4000</v>
      </c>
      <c r="M20" s="9"/>
      <c r="N20" s="75"/>
      <c r="P20" s="11"/>
      <c r="Q20" s="11"/>
      <c r="R20" s="41"/>
    </row>
    <row r="21" spans="1:22" s="39" customFormat="1" ht="24.95" customHeight="1" x14ac:dyDescent="0.2">
      <c r="A21" t="s">
        <v>172</v>
      </c>
      <c r="B21"/>
      <c r="C21" s="101" t="s">
        <v>173</v>
      </c>
      <c r="D21" s="87">
        <v>9742.93</v>
      </c>
      <c r="E21" s="27">
        <v>742.93</v>
      </c>
      <c r="F21" s="27"/>
      <c r="G21" s="5">
        <f t="shared" si="4"/>
        <v>4871.4650000000001</v>
      </c>
      <c r="H21" s="5">
        <f t="shared" si="5"/>
        <v>371.46499999999997</v>
      </c>
      <c r="I21" s="5">
        <f t="shared" si="6"/>
        <v>0</v>
      </c>
      <c r="J21" s="11"/>
      <c r="K21" s="11"/>
      <c r="L21" s="5">
        <f t="shared" si="7"/>
        <v>4500</v>
      </c>
      <c r="M21" s="9"/>
      <c r="N21" s="75"/>
      <c r="O21" s="72"/>
      <c r="P21" s="72"/>
      <c r="Q21" s="48"/>
      <c r="R21" s="48"/>
    </row>
    <row r="22" spans="1:22" ht="26.1" customHeight="1" x14ac:dyDescent="0.25">
      <c r="A22" s="1" t="s">
        <v>140</v>
      </c>
      <c r="B22" s="4"/>
      <c r="C22" s="101" t="s">
        <v>163</v>
      </c>
      <c r="D22" s="102">
        <v>8620.85</v>
      </c>
      <c r="E22" s="102">
        <v>620.85</v>
      </c>
      <c r="F22" s="27"/>
      <c r="G22" s="5">
        <f t="shared" si="4"/>
        <v>4310.4250000000002</v>
      </c>
      <c r="H22" s="5">
        <f t="shared" si="5"/>
        <v>310.42500000000001</v>
      </c>
      <c r="I22" s="5">
        <f t="shared" si="6"/>
        <v>0</v>
      </c>
      <c r="J22" s="11"/>
      <c r="K22" s="11"/>
      <c r="L22" s="5">
        <f t="shared" si="7"/>
        <v>4000</v>
      </c>
      <c r="M22" s="9"/>
      <c r="N22" s="75"/>
      <c r="P22" s="11"/>
      <c r="Q22" s="11"/>
      <c r="R22" s="41"/>
    </row>
    <row r="23" spans="1:22" ht="26.1" customHeight="1" x14ac:dyDescent="0.25">
      <c r="A23" t="s">
        <v>144</v>
      </c>
      <c r="B23" s="4"/>
      <c r="C23" s="101" t="s">
        <v>166</v>
      </c>
      <c r="D23" s="102">
        <v>8620.85</v>
      </c>
      <c r="E23" s="102">
        <v>620.85</v>
      </c>
      <c r="F23" s="27"/>
      <c r="G23" s="5">
        <f t="shared" si="4"/>
        <v>4310.4250000000002</v>
      </c>
      <c r="H23" s="5">
        <f t="shared" si="5"/>
        <v>310.42500000000001</v>
      </c>
      <c r="I23" s="5">
        <f t="shared" si="6"/>
        <v>0</v>
      </c>
      <c r="J23" s="11"/>
      <c r="K23" s="11"/>
      <c r="L23" s="5">
        <f t="shared" si="7"/>
        <v>4000</v>
      </c>
      <c r="M23" s="9"/>
      <c r="N23" s="75"/>
      <c r="P23" s="11"/>
      <c r="Q23" s="11"/>
      <c r="R23" s="41"/>
    </row>
    <row r="24" spans="1:22" s="39" customFormat="1" ht="26.1" customHeight="1" x14ac:dyDescent="0.25">
      <c r="A24" s="39" t="s">
        <v>130</v>
      </c>
      <c r="B24"/>
      <c r="C24" s="101" t="s">
        <v>163</v>
      </c>
      <c r="D24" s="102">
        <v>8638.69</v>
      </c>
      <c r="E24" s="102">
        <v>622.79</v>
      </c>
      <c r="F24" s="27"/>
      <c r="G24" s="5">
        <f t="shared" si="4"/>
        <v>4319.3450000000003</v>
      </c>
      <c r="H24" s="5">
        <f t="shared" si="5"/>
        <v>311.39499999999998</v>
      </c>
      <c r="I24" s="5">
        <f t="shared" si="6"/>
        <v>0</v>
      </c>
      <c r="J24" s="11"/>
      <c r="K24" s="11"/>
      <c r="L24" s="5">
        <f t="shared" si="7"/>
        <v>4007.9500000000003</v>
      </c>
      <c r="M24" s="9"/>
      <c r="N24" s="75"/>
      <c r="P24" s="11"/>
      <c r="Q24" s="48"/>
      <c r="R24" s="41"/>
    </row>
    <row r="25" spans="1:22" ht="21.95" customHeight="1" x14ac:dyDescent="0.2">
      <c r="C25" s="22" t="s">
        <v>7</v>
      </c>
      <c r="D25" s="23">
        <f>SUM(D6:D24)</f>
        <v>237616.81</v>
      </c>
      <c r="E25" s="29">
        <f>SUM(E6:E24)</f>
        <v>25432.2</v>
      </c>
      <c r="F25" s="29"/>
      <c r="G25" s="23">
        <f>SUM(G6:G24)</f>
        <v>118808.405</v>
      </c>
      <c r="H25" s="23">
        <f t="shared" ref="H25:L25" si="8">SUM(H6:H24)</f>
        <v>12716.1</v>
      </c>
      <c r="I25" s="23">
        <f t="shared" si="8"/>
        <v>0</v>
      </c>
      <c r="J25" s="23"/>
      <c r="K25" s="23"/>
      <c r="L25" s="23">
        <f t="shared" si="8"/>
        <v>106092.30499999999</v>
      </c>
      <c r="N25" s="63"/>
    </row>
    <row r="26" spans="1:22" ht="21.95" customHeight="1" x14ac:dyDescent="0.2">
      <c r="N26" s="63"/>
    </row>
  </sheetData>
  <sortState ref="A7:P24">
    <sortCondition ref="A7:A24"/>
  </sortState>
  <phoneticPr fontId="0" type="noConversion"/>
  <pageMargins left="0.11811023622047245" right="0.11811023622047245" top="0.98425196850393704" bottom="0.98425196850393704" header="0" footer="0"/>
  <pageSetup scale="7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R25"/>
  <sheetViews>
    <sheetView topLeftCell="B1" zoomScale="80" zoomScaleNormal="80" workbookViewId="0">
      <selection activeCell="B13" sqref="B3:B13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2:18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2:18" ht="15" x14ac:dyDescent="0.25">
      <c r="E2" s="13" t="s">
        <v>30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2:18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2:18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2:18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88"/>
      <c r="L5" s="89"/>
      <c r="M5" s="16" t="s">
        <v>5</v>
      </c>
      <c r="N5" s="15" t="s">
        <v>6</v>
      </c>
      <c r="O5" s="74"/>
      <c r="Q5" s="26"/>
    </row>
    <row r="7" spans="2:18" ht="24.95" customHeight="1" x14ac:dyDescent="0.25">
      <c r="B7" t="s">
        <v>174</v>
      </c>
      <c r="D7" s="101" t="s">
        <v>31</v>
      </c>
      <c r="E7" s="102">
        <v>30941</v>
      </c>
      <c r="F7" s="102">
        <v>4941</v>
      </c>
      <c r="G7" s="27"/>
      <c r="H7" s="48">
        <f t="shared" ref="H7" si="0">E7/2</f>
        <v>15470.5</v>
      </c>
      <c r="I7" s="48">
        <f t="shared" ref="I7" si="1">F7/2</f>
        <v>2470.5</v>
      </c>
      <c r="J7" s="48">
        <f t="shared" ref="J7" si="2">G7/2</f>
        <v>0</v>
      </c>
      <c r="K7" s="48"/>
      <c r="L7" s="48"/>
      <c r="M7" s="48">
        <f t="shared" ref="M7" si="3">H7-I7+J7-K7-L7</f>
        <v>13000</v>
      </c>
      <c r="N7" s="9"/>
      <c r="O7" s="73"/>
      <c r="P7" s="21"/>
      <c r="Q7" s="63"/>
      <c r="R7" s="21"/>
    </row>
    <row r="8" spans="2:18" ht="24.95" customHeight="1" x14ac:dyDescent="0.25">
      <c r="B8" t="s">
        <v>177</v>
      </c>
      <c r="D8" s="101" t="s">
        <v>53</v>
      </c>
      <c r="E8" s="102">
        <v>8620.85</v>
      </c>
      <c r="F8" s="102">
        <v>620.85</v>
      </c>
      <c r="G8" s="27"/>
      <c r="H8" s="48">
        <f t="shared" ref="H8:J10" si="4">E8/2</f>
        <v>4310.4250000000002</v>
      </c>
      <c r="I8" s="48">
        <f t="shared" si="4"/>
        <v>310.42500000000001</v>
      </c>
      <c r="J8" s="48">
        <f t="shared" si="4"/>
        <v>0</v>
      </c>
      <c r="K8" s="48"/>
      <c r="L8" s="48"/>
      <c r="M8" s="48">
        <f>H8-I8+J8-K8-L8</f>
        <v>4000</v>
      </c>
      <c r="N8" s="9"/>
      <c r="O8" s="73"/>
      <c r="P8" s="21"/>
      <c r="Q8" s="63"/>
      <c r="R8" s="21"/>
    </row>
    <row r="9" spans="2:18" ht="24.95" customHeight="1" x14ac:dyDescent="0.2">
      <c r="B9" t="s">
        <v>175</v>
      </c>
      <c r="D9" s="101" t="s">
        <v>176</v>
      </c>
      <c r="E9" s="87">
        <v>9742.93</v>
      </c>
      <c r="F9" s="27">
        <v>742.93</v>
      </c>
      <c r="G9" s="27"/>
      <c r="H9" s="48">
        <f t="shared" si="4"/>
        <v>4871.4650000000001</v>
      </c>
      <c r="I9" s="48">
        <f t="shared" si="4"/>
        <v>371.46499999999997</v>
      </c>
      <c r="J9" s="48">
        <f t="shared" si="4"/>
        <v>0</v>
      </c>
      <c r="K9" s="48"/>
      <c r="L9" s="48"/>
      <c r="M9" s="48">
        <f>H9-I9+J9-K9-L9</f>
        <v>4500</v>
      </c>
      <c r="N9" s="9"/>
      <c r="O9" s="73"/>
      <c r="P9" s="21"/>
      <c r="Q9" s="63"/>
      <c r="R9" s="21"/>
    </row>
    <row r="10" spans="2:18" ht="24.95" customHeight="1" x14ac:dyDescent="0.25">
      <c r="B10" s="39" t="s">
        <v>429</v>
      </c>
      <c r="C10" s="59"/>
      <c r="D10" s="49" t="s">
        <v>184</v>
      </c>
      <c r="E10" s="102">
        <v>10865.02</v>
      </c>
      <c r="F10" s="102">
        <v>865.02</v>
      </c>
      <c r="G10" s="27"/>
      <c r="H10" s="48">
        <f t="shared" si="4"/>
        <v>5432.51</v>
      </c>
      <c r="I10" s="48">
        <f t="shared" si="4"/>
        <v>432.51</v>
      </c>
      <c r="J10" s="48">
        <f t="shared" si="4"/>
        <v>0</v>
      </c>
      <c r="K10" s="48"/>
      <c r="L10" s="48"/>
      <c r="M10" s="48">
        <f>H10-I10+J10-K10-L10</f>
        <v>5000</v>
      </c>
      <c r="N10" s="9"/>
      <c r="O10" s="73"/>
      <c r="P10" s="21"/>
      <c r="Q10" s="63"/>
      <c r="R10" s="21"/>
    </row>
    <row r="11" spans="2:18" ht="21.95" customHeight="1" x14ac:dyDescent="0.2">
      <c r="D11" s="22" t="s">
        <v>7</v>
      </c>
      <c r="E11" s="23">
        <f>SUM(E7:E10)</f>
        <v>60169.8</v>
      </c>
      <c r="F11" s="23">
        <f>SUM(F7:F10)</f>
        <v>7169.8000000000011</v>
      </c>
      <c r="G11" s="23"/>
      <c r="H11" s="23">
        <f>SUM(H7:H10)</f>
        <v>30084.9</v>
      </c>
      <c r="I11" s="23">
        <f t="shared" ref="I11:M11" si="5">SUM(I7:I10)</f>
        <v>3584.9000000000005</v>
      </c>
      <c r="J11" s="23">
        <f t="shared" si="5"/>
        <v>0</v>
      </c>
      <c r="K11" s="23"/>
      <c r="L11" s="23"/>
      <c r="M11" s="23">
        <f t="shared" si="5"/>
        <v>26500</v>
      </c>
      <c r="P11" s="21"/>
    </row>
    <row r="12" spans="2:18" ht="21.95" customHeight="1" x14ac:dyDescent="0.2">
      <c r="B12" s="8"/>
      <c r="C12" s="8"/>
      <c r="D12" s="2"/>
      <c r="E12" s="5"/>
      <c r="J12" s="5"/>
    </row>
    <row r="13" spans="2:18" x14ac:dyDescent="0.2">
      <c r="B13" s="8"/>
      <c r="C13" s="8"/>
      <c r="D13" s="2"/>
      <c r="E13" s="5"/>
      <c r="J13" s="5"/>
    </row>
    <row r="14" spans="2:18" x14ac:dyDescent="0.2">
      <c r="B14" s="8"/>
      <c r="C14" s="8"/>
      <c r="D14" s="2"/>
      <c r="E14" s="5"/>
      <c r="J14" s="5"/>
    </row>
    <row r="15" spans="2:18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Q15" s="2"/>
    </row>
    <row r="16" spans="2:18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7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25"/>
  <sheetViews>
    <sheetView topLeftCell="B1" zoomScale="80" zoomScaleNormal="80" workbookViewId="0">
      <selection activeCell="M22" sqref="M2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9" customWidth="1"/>
    <col min="8" max="8" width="13" customWidth="1"/>
    <col min="9" max="9" width="12" customWidth="1"/>
    <col min="10" max="10" width="10.28515625" customWidth="1"/>
    <col min="11" max="12" width="2.28515625" customWidth="1"/>
    <col min="13" max="13" width="12.85546875" bestFit="1" customWidth="1"/>
    <col min="14" max="15" width="24.85546875" customWidth="1"/>
    <col min="17" max="17" width="21.5703125" bestFit="1" customWidth="1"/>
  </cols>
  <sheetData>
    <row r="1" spans="1:25" ht="18" x14ac:dyDescent="0.25">
      <c r="E1" s="10" t="s">
        <v>0</v>
      </c>
      <c r="F1" s="48"/>
      <c r="G1" s="48"/>
      <c r="H1" s="11"/>
      <c r="I1" s="11"/>
      <c r="J1" s="10"/>
      <c r="K1" s="11"/>
      <c r="L1" s="11"/>
      <c r="M1" s="11"/>
      <c r="N1" s="12" t="s">
        <v>1</v>
      </c>
      <c r="O1" s="12"/>
    </row>
    <row r="2" spans="1:25" ht="15" x14ac:dyDescent="0.25">
      <c r="E2" s="13" t="s">
        <v>388</v>
      </c>
      <c r="F2" s="48"/>
      <c r="G2" s="48"/>
      <c r="H2" s="11"/>
      <c r="I2" s="11"/>
      <c r="J2" s="13"/>
      <c r="K2" s="11"/>
      <c r="L2" s="11"/>
      <c r="M2" s="11"/>
      <c r="N2" s="14" t="str">
        <f>PRESIDENCIA!N2</f>
        <v>15 DE OCTUBRE DE 2024</v>
      </c>
      <c r="O2" s="14"/>
    </row>
    <row r="3" spans="1:25" x14ac:dyDescent="0.2">
      <c r="E3" s="30" t="str">
        <f>PRESIDENCIA!E3</f>
        <v>PRIMER QUINCENA DE OCTUBRE DE 2024</v>
      </c>
      <c r="F3" s="48"/>
      <c r="G3" s="48"/>
      <c r="H3" s="11"/>
      <c r="I3" s="11"/>
      <c r="J3" s="31"/>
      <c r="K3" s="11"/>
      <c r="L3" s="11"/>
      <c r="M3" s="11"/>
    </row>
    <row r="4" spans="1:25" x14ac:dyDescent="0.2">
      <c r="E4" s="30"/>
      <c r="F4" s="48"/>
      <c r="G4" s="48"/>
      <c r="H4" s="11"/>
      <c r="I4" s="11"/>
      <c r="J4" s="31"/>
      <c r="K4" s="11"/>
      <c r="L4" s="11"/>
      <c r="M4" s="11"/>
    </row>
    <row r="5" spans="1:25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/>
      <c r="H5" s="16" t="s">
        <v>4</v>
      </c>
      <c r="I5" s="16" t="s">
        <v>23</v>
      </c>
      <c r="J5" s="33" t="s">
        <v>26</v>
      </c>
      <c r="K5" s="88"/>
      <c r="L5" s="89"/>
      <c r="M5" s="16" t="s">
        <v>5</v>
      </c>
      <c r="N5" s="15" t="s">
        <v>6</v>
      </c>
      <c r="O5" s="74"/>
      <c r="Q5" s="26"/>
    </row>
    <row r="6" spans="1:25" ht="24.95" customHeight="1" x14ac:dyDescent="0.2">
      <c r="B6" t="s">
        <v>178</v>
      </c>
      <c r="D6" s="101" t="s">
        <v>179</v>
      </c>
      <c r="E6" s="87">
        <v>25854.53</v>
      </c>
      <c r="F6" s="27">
        <v>3854.53</v>
      </c>
      <c r="G6" s="27"/>
      <c r="H6" s="48">
        <f t="shared" ref="H6" si="0">+E6/2</f>
        <v>12927.264999999999</v>
      </c>
      <c r="I6" s="48">
        <f t="shared" ref="I6" si="1">+F6/2</f>
        <v>1927.2650000000001</v>
      </c>
      <c r="J6" s="48">
        <f t="shared" ref="J6" si="2">+G6/2</f>
        <v>0</v>
      </c>
      <c r="K6" s="48"/>
      <c r="L6" s="48"/>
      <c r="M6" s="48">
        <f t="shared" ref="M6" si="3">+H6-I6+J6-K6-L6</f>
        <v>11000</v>
      </c>
      <c r="N6" s="9"/>
      <c r="O6" s="75"/>
      <c r="P6" s="21"/>
      <c r="Q6" s="63"/>
      <c r="R6" s="21"/>
    </row>
    <row r="7" spans="1:25" s="39" customFormat="1" ht="29.25" customHeight="1" x14ac:dyDescent="0.2">
      <c r="B7" s="20" t="s">
        <v>69</v>
      </c>
      <c r="C7" s="4"/>
      <c r="D7" s="42" t="s">
        <v>40</v>
      </c>
      <c r="E7" s="86">
        <v>13053.46</v>
      </c>
      <c r="F7" s="27">
        <v>1203.96</v>
      </c>
      <c r="G7" s="27"/>
      <c r="H7" s="48">
        <f t="shared" ref="H7:J10" si="4">+E7/2</f>
        <v>6526.73</v>
      </c>
      <c r="I7" s="48">
        <f t="shared" si="4"/>
        <v>601.98</v>
      </c>
      <c r="J7" s="48">
        <f t="shared" si="4"/>
        <v>0</v>
      </c>
      <c r="K7" s="48"/>
      <c r="L7" s="48"/>
      <c r="M7" s="48">
        <f>+H7-I7+J7-K7-L7</f>
        <v>5924.75</v>
      </c>
      <c r="N7" s="58"/>
      <c r="O7" s="73"/>
      <c r="P7" s="21"/>
      <c r="Q7" s="48"/>
      <c r="R7" s="48"/>
      <c r="S7" s="48"/>
      <c r="T7" s="48"/>
      <c r="U7" s="48"/>
      <c r="V7" s="48"/>
      <c r="W7" s="48"/>
      <c r="X7" s="48"/>
      <c r="Y7" s="48"/>
    </row>
    <row r="8" spans="1:25" ht="21" customHeight="1" x14ac:dyDescent="0.2">
      <c r="A8" s="63">
        <v>44204</v>
      </c>
      <c r="B8" s="8" t="s">
        <v>70</v>
      </c>
      <c r="C8" s="1"/>
      <c r="D8" s="42" t="s">
        <v>40</v>
      </c>
      <c r="E8" s="86">
        <v>13053.46</v>
      </c>
      <c r="F8" s="27">
        <v>1203.96</v>
      </c>
      <c r="G8" s="27"/>
      <c r="H8" s="48">
        <f t="shared" si="4"/>
        <v>6526.73</v>
      </c>
      <c r="I8" s="48">
        <f t="shared" si="4"/>
        <v>601.98</v>
      </c>
      <c r="J8" s="48">
        <f t="shared" si="4"/>
        <v>0</v>
      </c>
      <c r="K8" s="48"/>
      <c r="L8" s="48"/>
      <c r="M8" s="48">
        <f>+H8-I8+J8-K8-L8</f>
        <v>5924.75</v>
      </c>
      <c r="N8" s="58"/>
      <c r="O8" s="73"/>
      <c r="P8" s="21"/>
      <c r="Q8" s="62"/>
      <c r="R8" s="21"/>
      <c r="T8" s="23"/>
    </row>
    <row r="9" spans="1:25" s="39" customFormat="1" ht="29.25" customHeight="1" x14ac:dyDescent="0.25">
      <c r="B9" t="s">
        <v>180</v>
      </c>
      <c r="C9"/>
      <c r="D9" s="101" t="s">
        <v>181</v>
      </c>
      <c r="E9" s="102">
        <v>8620.85</v>
      </c>
      <c r="F9" s="102">
        <v>620.85</v>
      </c>
      <c r="G9" s="27"/>
      <c r="H9" s="48">
        <f t="shared" si="4"/>
        <v>4310.4250000000002</v>
      </c>
      <c r="I9" s="48">
        <f t="shared" si="4"/>
        <v>310.42500000000001</v>
      </c>
      <c r="J9" s="48">
        <f t="shared" si="4"/>
        <v>0</v>
      </c>
      <c r="K9" s="48"/>
      <c r="L9" s="48"/>
      <c r="M9" s="48">
        <f>+H9-I9+J9-K9-L9</f>
        <v>4000</v>
      </c>
      <c r="N9" s="58"/>
      <c r="O9" s="75"/>
      <c r="P9"/>
    </row>
    <row r="10" spans="1:25" s="39" customFormat="1" ht="29.25" customHeight="1" x14ac:dyDescent="0.2">
      <c r="B10" s="1" t="s">
        <v>71</v>
      </c>
      <c r="C10" s="4"/>
      <c r="D10" s="42" t="s">
        <v>40</v>
      </c>
      <c r="E10" s="86">
        <v>13053.46</v>
      </c>
      <c r="F10" s="27">
        <v>1203.96</v>
      </c>
      <c r="G10" s="27"/>
      <c r="H10" s="48">
        <f t="shared" si="4"/>
        <v>6526.73</v>
      </c>
      <c r="I10" s="48">
        <f t="shared" si="4"/>
        <v>601.98</v>
      </c>
      <c r="J10" s="48">
        <f t="shared" si="4"/>
        <v>0</v>
      </c>
      <c r="K10" s="48"/>
      <c r="L10" s="48"/>
      <c r="M10" s="48">
        <f>+H10-I10+J10-K10-L10</f>
        <v>5924.75</v>
      </c>
      <c r="N10" s="9"/>
      <c r="O10" s="73"/>
      <c r="P10"/>
    </row>
    <row r="11" spans="1:25" ht="21.95" customHeight="1" x14ac:dyDescent="0.2">
      <c r="D11" s="22" t="s">
        <v>7</v>
      </c>
      <c r="E11" s="23">
        <f>SUM(E6:E9)</f>
        <v>60582.299999999996</v>
      </c>
      <c r="F11" s="23">
        <f>SUM(F6:F9)</f>
        <v>6883.3</v>
      </c>
      <c r="G11" s="23"/>
      <c r="H11" s="23">
        <f>SUM(H6:H10)</f>
        <v>36817.879999999997</v>
      </c>
      <c r="I11" s="23">
        <f t="shared" ref="I11:M11" si="5">SUM(I6:I10)</f>
        <v>4043.63</v>
      </c>
      <c r="J11" s="23">
        <f t="shared" si="5"/>
        <v>0</v>
      </c>
      <c r="K11" s="23">
        <f t="shared" si="5"/>
        <v>0</v>
      </c>
      <c r="L11" s="23">
        <f t="shared" si="5"/>
        <v>0</v>
      </c>
      <c r="M11" s="23">
        <f t="shared" si="5"/>
        <v>32774.25</v>
      </c>
      <c r="P11" s="21"/>
    </row>
    <row r="12" spans="1:25" ht="21.95" customHeight="1" x14ac:dyDescent="0.2">
      <c r="B12" s="8"/>
      <c r="C12" s="8"/>
      <c r="D12" s="2"/>
      <c r="E12" s="5"/>
      <c r="J12" s="5"/>
    </row>
    <row r="13" spans="1:25" x14ac:dyDescent="0.2">
      <c r="B13" s="8"/>
      <c r="C13" s="8"/>
      <c r="D13" s="2"/>
      <c r="E13" s="5"/>
      <c r="J13" s="5"/>
    </row>
    <row r="14" spans="1:25" x14ac:dyDescent="0.2">
      <c r="B14" s="8"/>
      <c r="C14" s="8"/>
      <c r="D14" s="2"/>
      <c r="E14" s="5"/>
      <c r="J14" s="5"/>
    </row>
    <row r="15" spans="1:2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Q15" s="2"/>
    </row>
    <row r="16" spans="1:2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Q16" s="2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7"/>
    </row>
  </sheetData>
  <sortState ref="A7:Z10">
    <sortCondition ref="B7:B10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R12"/>
  <sheetViews>
    <sheetView topLeftCell="B1" zoomScale="80" zoomScaleNormal="80" workbookViewId="0">
      <selection activeCell="B12" sqref="B3:B12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9" customWidth="1"/>
    <col min="6" max="6" width="1.42578125" style="39" customWidth="1"/>
    <col min="7" max="7" width="1.42578125" customWidth="1"/>
    <col min="8" max="8" width="11" customWidth="1"/>
    <col min="9" max="10" width="9.85546875" customWidth="1"/>
    <col min="11" max="12" width="2.42578125" customWidth="1"/>
    <col min="13" max="13" width="11.85546875" customWidth="1"/>
    <col min="14" max="15" width="23.85546875" customWidth="1"/>
    <col min="17" max="17" width="20.7109375" style="39" bestFit="1" customWidth="1"/>
    <col min="18" max="18" width="11.42578125" style="11"/>
  </cols>
  <sheetData>
    <row r="1" spans="2:18" ht="18" x14ac:dyDescent="0.25">
      <c r="E1" s="10" t="s">
        <v>0</v>
      </c>
      <c r="F1" s="48"/>
      <c r="G1" s="11"/>
      <c r="H1" s="11"/>
      <c r="I1" s="11"/>
      <c r="J1" s="11"/>
      <c r="K1" s="11"/>
      <c r="L1" s="11"/>
      <c r="M1" s="11"/>
      <c r="N1" s="12" t="s">
        <v>1</v>
      </c>
      <c r="O1" s="12"/>
    </row>
    <row r="2" spans="2:18" ht="15" x14ac:dyDescent="0.25">
      <c r="E2" s="13" t="s">
        <v>34</v>
      </c>
      <c r="F2" s="48"/>
      <c r="G2" s="11"/>
      <c r="H2" s="11"/>
      <c r="I2" s="11"/>
      <c r="J2" s="11"/>
      <c r="K2" s="11"/>
      <c r="L2" s="11"/>
      <c r="M2" s="11"/>
      <c r="N2" s="14" t="str">
        <f>PRESIDENCIA!N2</f>
        <v>15 DE OCTUBRE DE 2024</v>
      </c>
      <c r="O2" s="14"/>
    </row>
    <row r="3" spans="2:18" x14ac:dyDescent="0.2">
      <c r="E3" s="14" t="str">
        <f>PRESIDENCIA!E3</f>
        <v>PRIMER QUINCENA DE OCTUBRE DE 2024</v>
      </c>
      <c r="F3" s="48"/>
      <c r="G3" s="11"/>
      <c r="H3" s="11"/>
      <c r="I3" s="11"/>
      <c r="J3" s="11"/>
      <c r="K3" s="11"/>
      <c r="L3" s="11"/>
      <c r="M3" s="11"/>
    </row>
    <row r="4" spans="2:18" x14ac:dyDescent="0.2">
      <c r="E4" s="30"/>
      <c r="F4" s="48"/>
      <c r="G4" s="11"/>
      <c r="H4" s="11"/>
      <c r="I4" s="11"/>
      <c r="J4" s="11"/>
      <c r="K4" s="11"/>
      <c r="L4" s="11"/>
      <c r="M4" s="11"/>
    </row>
    <row r="5" spans="2:18" ht="27" customHeight="1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32" t="s">
        <v>26</v>
      </c>
      <c r="H5" s="16" t="s">
        <v>4</v>
      </c>
      <c r="I5" s="16" t="s">
        <v>23</v>
      </c>
      <c r="J5" s="33" t="s">
        <v>26</v>
      </c>
      <c r="K5" s="88"/>
      <c r="L5" s="89"/>
      <c r="M5" s="16" t="s">
        <v>5</v>
      </c>
      <c r="N5" s="15" t="s">
        <v>6</v>
      </c>
      <c r="O5" s="74"/>
      <c r="Q5" s="26"/>
    </row>
    <row r="6" spans="2:18" ht="24.95" customHeight="1" x14ac:dyDescent="0.2">
      <c r="B6" t="s">
        <v>182</v>
      </c>
      <c r="D6" s="101" t="s">
        <v>183</v>
      </c>
      <c r="E6" s="24">
        <v>30941</v>
      </c>
      <c r="F6" s="27">
        <v>4941</v>
      </c>
      <c r="G6" s="27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75"/>
      <c r="Q6"/>
      <c r="R6" s="23"/>
    </row>
    <row r="7" spans="2:18" ht="24.95" customHeight="1" x14ac:dyDescent="0.2">
      <c r="B7" t="s">
        <v>115</v>
      </c>
      <c r="D7" s="70" t="s">
        <v>184</v>
      </c>
      <c r="E7" s="87">
        <v>6395.85</v>
      </c>
      <c r="F7" s="27">
        <v>125.23</v>
      </c>
      <c r="G7" s="27"/>
      <c r="H7" s="5">
        <f t="shared" ref="H7:J9" si="4">+E7/2</f>
        <v>3197.9250000000002</v>
      </c>
      <c r="I7" s="5">
        <f t="shared" si="4"/>
        <v>62.615000000000002</v>
      </c>
      <c r="J7" s="5">
        <f t="shared" si="4"/>
        <v>0</v>
      </c>
      <c r="K7" s="5"/>
      <c r="L7" s="5"/>
      <c r="M7" s="5">
        <f>H7-I7+J7-K7-L7</f>
        <v>3135.3100000000004</v>
      </c>
      <c r="N7" s="9"/>
      <c r="O7" s="76"/>
      <c r="P7" s="21"/>
      <c r="R7" s="23"/>
    </row>
    <row r="8" spans="2:18" ht="24.95" customHeight="1" x14ac:dyDescent="0.25">
      <c r="B8" s="1" t="s">
        <v>104</v>
      </c>
      <c r="C8" s="4"/>
      <c r="D8" s="64" t="s">
        <v>187</v>
      </c>
      <c r="E8" s="102">
        <v>11858.51</v>
      </c>
      <c r="F8" s="102">
        <v>1010.51</v>
      </c>
      <c r="G8" s="27"/>
      <c r="H8" s="5">
        <f t="shared" si="4"/>
        <v>5929.2550000000001</v>
      </c>
      <c r="I8" s="5">
        <f t="shared" si="4"/>
        <v>505.255</v>
      </c>
      <c r="J8" s="5">
        <f t="shared" si="4"/>
        <v>0</v>
      </c>
      <c r="K8" s="5"/>
      <c r="L8" s="5"/>
      <c r="M8" s="5">
        <f>H8-I8+J8-K8-L8</f>
        <v>5424</v>
      </c>
      <c r="N8" s="9"/>
      <c r="O8" s="75"/>
      <c r="P8" s="21"/>
    </row>
    <row r="9" spans="2:18" ht="24.95" customHeight="1" x14ac:dyDescent="0.2">
      <c r="B9" t="s">
        <v>188</v>
      </c>
      <c r="D9" s="101" t="s">
        <v>189</v>
      </c>
      <c r="E9" s="87">
        <v>12039.46</v>
      </c>
      <c r="F9" s="27">
        <v>1039.46</v>
      </c>
      <c r="G9" s="27"/>
      <c r="H9" s="5">
        <f t="shared" si="4"/>
        <v>6019.73</v>
      </c>
      <c r="I9" s="5">
        <f t="shared" si="4"/>
        <v>519.73</v>
      </c>
      <c r="J9" s="5">
        <f t="shared" si="4"/>
        <v>0</v>
      </c>
      <c r="K9" s="5"/>
      <c r="L9" s="5"/>
      <c r="M9" s="5">
        <f>H9-I9+J9-K9-L9</f>
        <v>5500</v>
      </c>
      <c r="N9" s="9"/>
      <c r="O9" s="75"/>
      <c r="P9" s="21"/>
      <c r="Q9" s="62"/>
      <c r="R9" s="23"/>
    </row>
    <row r="11" spans="2:18" ht="21.95" customHeight="1" x14ac:dyDescent="0.2">
      <c r="D11" s="22" t="s">
        <v>7</v>
      </c>
      <c r="E11" s="23">
        <f t="shared" ref="E11:J11" si="5">SUM(E6:E10)</f>
        <v>61234.82</v>
      </c>
      <c r="F11" s="23">
        <f t="shared" si="5"/>
        <v>7116.2</v>
      </c>
      <c r="G11" s="29">
        <f t="shared" si="5"/>
        <v>0</v>
      </c>
      <c r="H11" s="23">
        <f>SUM(H6:H10)</f>
        <v>30617.41</v>
      </c>
      <c r="I11" s="23">
        <f t="shared" si="5"/>
        <v>3558.1</v>
      </c>
      <c r="J11" s="23">
        <f t="shared" si="5"/>
        <v>0</v>
      </c>
      <c r="K11" s="23"/>
      <c r="L11" s="23"/>
      <c r="M11" s="23">
        <f>SUM(M6:M10)</f>
        <v>27059.31</v>
      </c>
      <c r="R11" s="23"/>
    </row>
    <row r="12" spans="2:18" ht="21.95" customHeight="1" x14ac:dyDescent="0.2">
      <c r="B12" t="s">
        <v>20</v>
      </c>
      <c r="D12" s="22"/>
      <c r="E12" s="23"/>
      <c r="F12" s="23"/>
      <c r="G12" s="23"/>
      <c r="H12" s="23"/>
      <c r="I12" s="23"/>
      <c r="J12" s="23"/>
      <c r="K12" s="23"/>
      <c r="L12" s="23"/>
      <c r="M12" s="23"/>
    </row>
  </sheetData>
  <sortState ref="A7:S9">
    <sortCondition ref="B7:B9"/>
  </sortState>
  <pageMargins left="0.15748031496062992" right="0.11811023622047245" top="0.78740157480314965" bottom="0.98425196850393704" header="0" footer="0"/>
  <pageSetup scale="9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S43"/>
  <sheetViews>
    <sheetView topLeftCell="B14" zoomScale="80" zoomScaleNormal="80" workbookViewId="0">
      <selection activeCell="S14" sqref="S1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4" width="24.140625" customWidth="1"/>
    <col min="15" max="15" width="11.42578125" style="27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389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  <c r="N2" s="14"/>
    </row>
    <row r="3" spans="2:19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  <c r="N5" s="26"/>
      <c r="P5" s="26"/>
    </row>
    <row r="6" spans="2:19" ht="1.5" customHeight="1" x14ac:dyDescent="0.2">
      <c r="E6" s="27"/>
      <c r="F6" s="27"/>
    </row>
    <row r="7" spans="2:19" x14ac:dyDescent="0.2">
      <c r="B7" s="39"/>
      <c r="C7" s="39"/>
      <c r="D7" s="67"/>
      <c r="E7" s="87"/>
      <c r="F7" s="27"/>
      <c r="G7" s="5"/>
      <c r="H7" s="5"/>
      <c r="I7" s="5"/>
      <c r="J7" s="5"/>
      <c r="K7" s="5"/>
      <c r="L7" s="5"/>
      <c r="M7" s="9"/>
      <c r="N7" s="75"/>
      <c r="O7" s="39"/>
      <c r="P7" s="63"/>
      <c r="Q7" s="21"/>
    </row>
    <row r="8" spans="2:19" ht="24.75" customHeight="1" x14ac:dyDescent="0.2">
      <c r="B8" t="s">
        <v>185</v>
      </c>
      <c r="D8" s="101" t="s">
        <v>186</v>
      </c>
      <c r="E8" s="87">
        <v>30941</v>
      </c>
      <c r="F8" s="27">
        <v>4941</v>
      </c>
      <c r="G8" s="5">
        <f t="shared" ref="G8:G34" si="0">+E8/2</f>
        <v>15470.5</v>
      </c>
      <c r="H8" s="5">
        <v>2470.5</v>
      </c>
      <c r="I8" s="5"/>
      <c r="J8" s="5"/>
      <c r="K8" s="5"/>
      <c r="L8" s="5">
        <f t="shared" ref="L8:L34" si="1">+G8-H8+I8</f>
        <v>13000</v>
      </c>
      <c r="M8" s="9"/>
      <c r="N8" s="63"/>
      <c r="O8" s="39"/>
      <c r="P8" s="39"/>
      <c r="Q8"/>
      <c r="S8" s="41"/>
    </row>
    <row r="9" spans="2:19" ht="24.75" customHeight="1" x14ac:dyDescent="0.2">
      <c r="B9" t="s">
        <v>210</v>
      </c>
      <c r="D9" s="101" t="s">
        <v>106</v>
      </c>
      <c r="E9" s="87">
        <v>11621.15</v>
      </c>
      <c r="F9" s="27">
        <v>972.53</v>
      </c>
      <c r="G9" s="5">
        <f t="shared" si="0"/>
        <v>5810.5749999999998</v>
      </c>
      <c r="H9" s="5">
        <v>486.27</v>
      </c>
      <c r="I9" s="5"/>
      <c r="J9" s="5"/>
      <c r="K9" s="5"/>
      <c r="L9" s="5">
        <f t="shared" si="1"/>
        <v>5324.3050000000003</v>
      </c>
      <c r="M9" s="9"/>
      <c r="N9" s="63"/>
      <c r="O9" s="39"/>
      <c r="P9" s="54"/>
      <c r="Q9" s="21"/>
      <c r="S9" s="41"/>
    </row>
    <row r="10" spans="2:19" ht="24.75" customHeight="1" x14ac:dyDescent="0.2">
      <c r="B10" s="39" t="s">
        <v>205</v>
      </c>
      <c r="D10" s="67" t="s">
        <v>206</v>
      </c>
      <c r="E10" s="87">
        <v>9395.2199999999993</v>
      </c>
      <c r="F10" s="27">
        <v>705.1</v>
      </c>
      <c r="G10" s="5">
        <f t="shared" si="0"/>
        <v>4697.6099999999997</v>
      </c>
      <c r="H10" s="5">
        <v>352.55</v>
      </c>
      <c r="I10" s="5"/>
      <c r="J10" s="5"/>
      <c r="K10" s="5"/>
      <c r="L10" s="5">
        <f t="shared" si="1"/>
        <v>4345.0599999999995</v>
      </c>
      <c r="M10" s="9"/>
      <c r="N10" s="63"/>
      <c r="O10" s="39"/>
      <c r="P10" s="39"/>
      <c r="Q10"/>
      <c r="S10" s="41"/>
    </row>
    <row r="11" spans="2:19" ht="26.25" customHeight="1" x14ac:dyDescent="0.2">
      <c r="B11" t="s">
        <v>217</v>
      </c>
      <c r="D11" s="101" t="s">
        <v>53</v>
      </c>
      <c r="E11" s="87">
        <v>8638.69</v>
      </c>
      <c r="F11" s="27">
        <v>622.79</v>
      </c>
      <c r="G11" s="5">
        <f t="shared" si="0"/>
        <v>4319.3450000000003</v>
      </c>
      <c r="H11" s="5">
        <v>311.39999999999998</v>
      </c>
      <c r="I11" s="5"/>
      <c r="J11" s="5"/>
      <c r="K11" s="5"/>
      <c r="L11" s="5">
        <f t="shared" si="1"/>
        <v>4007.9450000000002</v>
      </c>
      <c r="M11" s="9"/>
      <c r="N11" s="63"/>
      <c r="O11" s="39"/>
      <c r="P11" s="39"/>
      <c r="Q11"/>
      <c r="S11" s="41"/>
    </row>
    <row r="12" spans="2:19" ht="24.75" customHeight="1" x14ac:dyDescent="0.2">
      <c r="B12" t="s">
        <v>209</v>
      </c>
      <c r="D12" s="101" t="s">
        <v>206</v>
      </c>
      <c r="E12" s="87">
        <v>10887.39</v>
      </c>
      <c r="F12" s="27">
        <v>867.45</v>
      </c>
      <c r="G12" s="5">
        <f t="shared" si="0"/>
        <v>5443.6949999999997</v>
      </c>
      <c r="H12" s="5">
        <v>433.73</v>
      </c>
      <c r="I12" s="5"/>
      <c r="J12" s="5"/>
      <c r="K12" s="5"/>
      <c r="L12" s="5">
        <f t="shared" si="1"/>
        <v>5009.9650000000001</v>
      </c>
      <c r="M12" s="9"/>
      <c r="N12" s="63"/>
      <c r="O12" s="39"/>
      <c r="P12" s="39"/>
      <c r="Q12"/>
      <c r="S12" s="41"/>
    </row>
    <row r="13" spans="2:19" ht="24.75" customHeight="1" x14ac:dyDescent="0.2">
      <c r="B13" t="s">
        <v>218</v>
      </c>
      <c r="D13" s="101" t="s">
        <v>219</v>
      </c>
      <c r="E13" s="87">
        <v>11621.15</v>
      </c>
      <c r="F13" s="27">
        <v>972.53</v>
      </c>
      <c r="G13" s="5">
        <f t="shared" si="0"/>
        <v>5810.5749999999998</v>
      </c>
      <c r="H13" s="5">
        <v>486.27</v>
      </c>
      <c r="I13" s="5"/>
      <c r="J13" s="5"/>
      <c r="K13" s="5"/>
      <c r="L13" s="5">
        <f t="shared" si="1"/>
        <v>5324.3050000000003</v>
      </c>
      <c r="M13" s="9"/>
      <c r="N13" s="63"/>
      <c r="O13" s="39"/>
      <c r="P13" s="39"/>
      <c r="Q13"/>
      <c r="S13" s="41"/>
    </row>
    <row r="14" spans="2:19" ht="24.75" customHeight="1" x14ac:dyDescent="0.2">
      <c r="B14" t="s">
        <v>214</v>
      </c>
      <c r="D14" s="101" t="s">
        <v>208</v>
      </c>
      <c r="E14" s="87">
        <v>10865.02</v>
      </c>
      <c r="F14" s="27">
        <v>865.02</v>
      </c>
      <c r="G14" s="5">
        <f t="shared" si="0"/>
        <v>5432.51</v>
      </c>
      <c r="H14" s="5">
        <v>432.51</v>
      </c>
      <c r="I14" s="5"/>
      <c r="J14" s="5"/>
      <c r="K14" s="5"/>
      <c r="L14" s="5">
        <f t="shared" si="1"/>
        <v>5000</v>
      </c>
      <c r="M14" s="9"/>
      <c r="N14" s="63"/>
      <c r="O14" s="39"/>
      <c r="P14" s="39"/>
      <c r="Q14"/>
      <c r="S14" s="41"/>
    </row>
    <row r="15" spans="2:19" ht="24.75" customHeight="1" x14ac:dyDescent="0.2">
      <c r="B15" t="s">
        <v>121</v>
      </c>
      <c r="D15" s="101" t="s">
        <v>181</v>
      </c>
      <c r="E15" s="87">
        <v>13530.24</v>
      </c>
      <c r="F15" s="27">
        <v>1289.4000000000001</v>
      </c>
      <c r="G15" s="5">
        <f t="shared" si="0"/>
        <v>6765.12</v>
      </c>
      <c r="H15" s="5">
        <v>644.70000000000005</v>
      </c>
      <c r="I15" s="5"/>
      <c r="J15" s="5"/>
      <c r="K15" s="5"/>
      <c r="L15" s="5">
        <f t="shared" si="1"/>
        <v>6120.42</v>
      </c>
      <c r="M15" s="9"/>
      <c r="N15" s="63"/>
      <c r="O15" s="39"/>
      <c r="P15" s="39"/>
      <c r="Q15"/>
      <c r="S15" s="41"/>
    </row>
    <row r="16" spans="2:19" ht="24.75" customHeight="1" x14ac:dyDescent="0.2">
      <c r="B16" t="s">
        <v>220</v>
      </c>
      <c r="D16" s="101" t="s">
        <v>46</v>
      </c>
      <c r="E16" s="87">
        <v>11621.15</v>
      </c>
      <c r="F16" s="27">
        <v>972.53</v>
      </c>
      <c r="G16" s="5">
        <f t="shared" si="0"/>
        <v>5810.5749999999998</v>
      </c>
      <c r="H16" s="5">
        <v>486.27</v>
      </c>
      <c r="I16" s="5"/>
      <c r="J16" s="5"/>
      <c r="K16" s="5"/>
      <c r="L16" s="5">
        <f t="shared" si="1"/>
        <v>5324.3050000000003</v>
      </c>
      <c r="M16" s="9"/>
      <c r="N16" s="63"/>
      <c r="O16" s="39"/>
      <c r="P16" s="39"/>
      <c r="Q16"/>
      <c r="S16" s="41"/>
    </row>
    <row r="17" spans="2:19" ht="24.75" customHeight="1" x14ac:dyDescent="0.2">
      <c r="B17" t="s">
        <v>203</v>
      </c>
      <c r="D17" s="101" t="s">
        <v>204</v>
      </c>
      <c r="E17" s="87">
        <v>16953.21</v>
      </c>
      <c r="F17" s="27">
        <v>1953.21</v>
      </c>
      <c r="G17" s="5">
        <f t="shared" si="0"/>
        <v>8476.6049999999996</v>
      </c>
      <c r="H17" s="5">
        <v>976.61</v>
      </c>
      <c r="I17" s="5"/>
      <c r="J17" s="5"/>
      <c r="K17" s="5"/>
      <c r="L17" s="5">
        <f t="shared" si="1"/>
        <v>7499.9949999999999</v>
      </c>
      <c r="M17" s="9"/>
      <c r="N17" s="63"/>
      <c r="O17" s="39"/>
      <c r="P17" s="39"/>
      <c r="Q17"/>
      <c r="S17" s="41"/>
    </row>
    <row r="18" spans="2:19" ht="24.75" customHeight="1" x14ac:dyDescent="0.2">
      <c r="B18" t="s">
        <v>197</v>
      </c>
      <c r="D18" s="101" t="s">
        <v>195</v>
      </c>
      <c r="E18" s="87">
        <v>13236.82</v>
      </c>
      <c r="F18" s="27">
        <v>1236.82</v>
      </c>
      <c r="G18" s="5">
        <f t="shared" si="0"/>
        <v>6618.41</v>
      </c>
      <c r="H18" s="5">
        <v>618.41</v>
      </c>
      <c r="I18" s="5"/>
      <c r="J18" s="5"/>
      <c r="K18" s="5"/>
      <c r="L18" s="5">
        <f t="shared" si="1"/>
        <v>6000</v>
      </c>
      <c r="M18" s="9"/>
      <c r="N18" s="63"/>
      <c r="O18" s="39"/>
      <c r="P18" s="39"/>
      <c r="Q18"/>
      <c r="S18" s="41"/>
    </row>
    <row r="19" spans="2:19" ht="24.75" customHeight="1" x14ac:dyDescent="0.2">
      <c r="B19" t="s">
        <v>418</v>
      </c>
      <c r="D19" s="101" t="s">
        <v>106</v>
      </c>
      <c r="E19" s="87">
        <v>12039.46</v>
      </c>
      <c r="F19" s="27">
        <v>1039.46</v>
      </c>
      <c r="G19" s="5">
        <f t="shared" si="0"/>
        <v>6019.73</v>
      </c>
      <c r="H19" s="5">
        <v>519.73</v>
      </c>
      <c r="I19" s="5"/>
      <c r="J19" s="5"/>
      <c r="K19" s="5"/>
      <c r="L19" s="5">
        <f t="shared" si="1"/>
        <v>5500</v>
      </c>
      <c r="M19" s="9"/>
      <c r="N19" s="63"/>
      <c r="O19" s="39"/>
      <c r="P19" s="39"/>
      <c r="Q19"/>
      <c r="S19" s="41"/>
    </row>
    <row r="20" spans="2:19" ht="24.75" customHeight="1" x14ac:dyDescent="0.2">
      <c r="B20" t="s">
        <v>212</v>
      </c>
      <c r="D20" s="101" t="s">
        <v>213</v>
      </c>
      <c r="E20" s="87">
        <v>14455.14</v>
      </c>
      <c r="F20" s="27">
        <v>1455.14</v>
      </c>
      <c r="G20" s="5">
        <f t="shared" si="0"/>
        <v>7227.57</v>
      </c>
      <c r="H20" s="5">
        <v>727.57</v>
      </c>
      <c r="I20" s="5"/>
      <c r="J20" s="5"/>
      <c r="K20" s="5"/>
      <c r="L20" s="5">
        <f t="shared" si="1"/>
        <v>6500</v>
      </c>
      <c r="M20" s="9"/>
      <c r="N20" s="63"/>
      <c r="O20" s="39"/>
      <c r="P20" s="39"/>
      <c r="Q20"/>
      <c r="S20" s="41"/>
    </row>
    <row r="21" spans="2:19" ht="24.75" customHeight="1" x14ac:dyDescent="0.25">
      <c r="B21" t="s">
        <v>198</v>
      </c>
      <c r="D21" s="101" t="s">
        <v>157</v>
      </c>
      <c r="E21" s="102">
        <v>8620.85</v>
      </c>
      <c r="F21" s="102">
        <v>620.85</v>
      </c>
      <c r="G21" s="5">
        <f t="shared" si="0"/>
        <v>4310.4250000000002</v>
      </c>
      <c r="H21" s="5">
        <v>310.43</v>
      </c>
      <c r="I21" s="5"/>
      <c r="J21" s="5"/>
      <c r="K21" s="5"/>
      <c r="L21" s="5">
        <f t="shared" si="1"/>
        <v>3999.9950000000003</v>
      </c>
      <c r="M21" s="9"/>
      <c r="N21" s="63"/>
      <c r="O21" s="39"/>
      <c r="P21" s="39"/>
      <c r="Q21"/>
      <c r="S21" s="41"/>
    </row>
    <row r="22" spans="2:19" ht="24.75" customHeight="1" x14ac:dyDescent="0.2">
      <c r="B22" t="s">
        <v>192</v>
      </c>
      <c r="D22" s="101" t="s">
        <v>193</v>
      </c>
      <c r="E22" s="87">
        <v>14455.14</v>
      </c>
      <c r="F22" s="27">
        <v>1455.14</v>
      </c>
      <c r="G22" s="5">
        <f t="shared" si="0"/>
        <v>7227.57</v>
      </c>
      <c r="H22" s="5">
        <v>727.57</v>
      </c>
      <c r="I22" s="5"/>
      <c r="J22" s="5"/>
      <c r="K22" s="5"/>
      <c r="L22" s="5">
        <f t="shared" si="1"/>
        <v>6500</v>
      </c>
      <c r="M22" s="9"/>
      <c r="N22" s="63"/>
      <c r="O22" s="39"/>
      <c r="P22" s="39"/>
      <c r="Q22"/>
      <c r="S22" s="41"/>
    </row>
    <row r="23" spans="2:19" ht="24.75" customHeight="1" x14ac:dyDescent="0.2">
      <c r="B23" t="s">
        <v>194</v>
      </c>
      <c r="D23" s="101" t="s">
        <v>195</v>
      </c>
      <c r="E23" s="87">
        <v>20768.060000000001</v>
      </c>
      <c r="F23" s="27">
        <v>2768.06</v>
      </c>
      <c r="G23" s="5">
        <f t="shared" si="0"/>
        <v>10384.030000000001</v>
      </c>
      <c r="H23" s="5">
        <v>1384.03</v>
      </c>
      <c r="I23" s="5"/>
      <c r="J23" s="5"/>
      <c r="K23" s="5"/>
      <c r="L23" s="5">
        <f t="shared" si="1"/>
        <v>9000</v>
      </c>
      <c r="M23" s="9"/>
      <c r="N23" s="63"/>
      <c r="O23" s="39"/>
      <c r="P23" s="39"/>
      <c r="Q23"/>
      <c r="S23" s="41"/>
    </row>
    <row r="24" spans="2:19" ht="24.75" customHeight="1" x14ac:dyDescent="0.25">
      <c r="B24" t="s">
        <v>419</v>
      </c>
      <c r="D24" s="101" t="s">
        <v>157</v>
      </c>
      <c r="E24" s="102">
        <v>8620.85</v>
      </c>
      <c r="F24" s="102">
        <v>620.85</v>
      </c>
      <c r="G24" s="5">
        <f t="shared" si="0"/>
        <v>4310.4250000000002</v>
      </c>
      <c r="H24" s="5">
        <v>310.43</v>
      </c>
      <c r="I24" s="5"/>
      <c r="J24" s="5"/>
      <c r="K24" s="5"/>
      <c r="L24" s="5">
        <f t="shared" si="1"/>
        <v>3999.9950000000003</v>
      </c>
      <c r="M24" s="9"/>
      <c r="N24" s="63"/>
      <c r="O24" s="39"/>
      <c r="P24" s="39"/>
      <c r="Q24"/>
      <c r="S24" s="41"/>
    </row>
    <row r="25" spans="2:19" ht="24.75" customHeight="1" x14ac:dyDescent="0.2">
      <c r="B25" t="s">
        <v>207</v>
      </c>
      <c r="D25" s="101" t="s">
        <v>208</v>
      </c>
      <c r="E25" s="87">
        <v>9608.3700000000008</v>
      </c>
      <c r="F25" s="27">
        <v>728.29</v>
      </c>
      <c r="G25" s="5">
        <f t="shared" si="0"/>
        <v>4804.1850000000004</v>
      </c>
      <c r="H25" s="5">
        <v>364.15</v>
      </c>
      <c r="I25" s="5"/>
      <c r="J25" s="5"/>
      <c r="K25" s="5"/>
      <c r="L25" s="5">
        <f t="shared" si="1"/>
        <v>4440.0350000000008</v>
      </c>
      <c r="M25" s="9"/>
      <c r="N25" s="75"/>
      <c r="O25" s="39"/>
      <c r="P25" s="39"/>
      <c r="Q25"/>
      <c r="S25" s="41"/>
    </row>
    <row r="26" spans="2:19" ht="24.75" customHeight="1" x14ac:dyDescent="0.2">
      <c r="B26" t="s">
        <v>221</v>
      </c>
      <c r="D26" s="101" t="s">
        <v>222</v>
      </c>
      <c r="E26" s="87">
        <v>10865.02</v>
      </c>
      <c r="F26" s="27">
        <v>865.02</v>
      </c>
      <c r="G26" s="5">
        <f t="shared" si="0"/>
        <v>5432.51</v>
      </c>
      <c r="H26" s="5">
        <v>432.51</v>
      </c>
      <c r="I26" s="5"/>
      <c r="J26" s="5"/>
      <c r="K26" s="5"/>
      <c r="L26" s="5">
        <f t="shared" si="1"/>
        <v>5000</v>
      </c>
      <c r="M26" s="9"/>
      <c r="N26" s="63"/>
      <c r="O26" s="39"/>
      <c r="P26" s="39"/>
      <c r="Q26"/>
      <c r="S26" s="41"/>
    </row>
    <row r="27" spans="2:19" ht="24.75" customHeight="1" x14ac:dyDescent="0.2">
      <c r="B27" t="s">
        <v>190</v>
      </c>
      <c r="D27" s="101" t="s">
        <v>191</v>
      </c>
      <c r="E27" s="87">
        <v>14455.14</v>
      </c>
      <c r="F27" s="27">
        <v>1455.14</v>
      </c>
      <c r="G27" s="5">
        <f t="shared" si="0"/>
        <v>7227.57</v>
      </c>
      <c r="H27" s="5">
        <v>727.57</v>
      </c>
      <c r="I27" s="5"/>
      <c r="J27" s="5"/>
      <c r="K27" s="5"/>
      <c r="L27" s="5">
        <f t="shared" si="1"/>
        <v>6500</v>
      </c>
      <c r="M27" s="9"/>
      <c r="N27" s="63"/>
      <c r="O27" s="39"/>
      <c r="P27" s="39"/>
      <c r="Q27"/>
      <c r="S27" s="41"/>
    </row>
    <row r="28" spans="2:19" ht="24.75" customHeight="1" x14ac:dyDescent="0.2">
      <c r="B28" t="s">
        <v>420</v>
      </c>
      <c r="D28" s="101" t="s">
        <v>206</v>
      </c>
      <c r="E28" s="87">
        <v>8402.83</v>
      </c>
      <c r="F28" s="27">
        <v>597.13</v>
      </c>
      <c r="G28" s="5">
        <f t="shared" si="0"/>
        <v>4201.415</v>
      </c>
      <c r="H28" s="5">
        <v>298.57</v>
      </c>
      <c r="I28" s="5"/>
      <c r="J28" s="5"/>
      <c r="K28" s="5"/>
      <c r="L28" s="5">
        <f t="shared" si="1"/>
        <v>3902.8449999999998</v>
      </c>
      <c r="M28" s="9"/>
      <c r="N28" s="76"/>
      <c r="O28" s="39"/>
      <c r="P28" s="39"/>
      <c r="Q28"/>
      <c r="S28" s="41"/>
    </row>
    <row r="29" spans="2:19" ht="28.5" customHeight="1" x14ac:dyDescent="0.2">
      <c r="B29" t="s">
        <v>211</v>
      </c>
      <c r="D29" s="101" t="s">
        <v>208</v>
      </c>
      <c r="E29" s="87">
        <v>10865.02</v>
      </c>
      <c r="F29" s="27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 s="63"/>
      <c r="O29" s="39"/>
      <c r="P29" s="105"/>
      <c r="Q29" s="106"/>
      <c r="R29" s="107"/>
    </row>
    <row r="30" spans="2:19" ht="24.95" customHeight="1" x14ac:dyDescent="0.2">
      <c r="B30" t="s">
        <v>215</v>
      </c>
      <c r="D30" s="101" t="s">
        <v>216</v>
      </c>
      <c r="E30" s="87">
        <v>13053.46</v>
      </c>
      <c r="F30" s="27">
        <v>1203.96</v>
      </c>
      <c r="G30" s="5">
        <f t="shared" si="0"/>
        <v>6526.73</v>
      </c>
      <c r="H30" s="5">
        <v>601.98</v>
      </c>
      <c r="I30" s="5"/>
      <c r="J30" s="5"/>
      <c r="K30" s="5"/>
      <c r="L30" s="5">
        <f t="shared" si="1"/>
        <v>5924.75</v>
      </c>
      <c r="M30" s="9"/>
      <c r="N30" s="63"/>
      <c r="O30" s="39"/>
      <c r="P30" s="54"/>
      <c r="Q30" s="21"/>
      <c r="R30" s="21"/>
      <c r="S30" s="23"/>
    </row>
    <row r="31" spans="2:19" ht="24.75" customHeight="1" x14ac:dyDescent="0.2">
      <c r="B31" t="s">
        <v>199</v>
      </c>
      <c r="D31" s="101" t="s">
        <v>200</v>
      </c>
      <c r="E31" s="87">
        <v>10865.02</v>
      </c>
      <c r="F31" s="27">
        <v>865.02</v>
      </c>
      <c r="G31" s="5">
        <f t="shared" si="0"/>
        <v>5432.51</v>
      </c>
      <c r="H31" s="5">
        <v>432.51</v>
      </c>
      <c r="I31" s="5"/>
      <c r="J31" s="5"/>
      <c r="K31" s="5"/>
      <c r="L31" s="5">
        <f t="shared" si="1"/>
        <v>5000</v>
      </c>
      <c r="M31" s="9"/>
      <c r="N31" s="63"/>
      <c r="O31" s="39"/>
      <c r="P31" s="39"/>
      <c r="Q31"/>
      <c r="S31" s="41"/>
    </row>
    <row r="32" spans="2:19" ht="24.75" customHeight="1" x14ac:dyDescent="0.2">
      <c r="B32" t="s">
        <v>201</v>
      </c>
      <c r="D32" s="101" t="s">
        <v>202</v>
      </c>
      <c r="E32" s="87">
        <v>10865.02</v>
      </c>
      <c r="F32" s="27">
        <v>865.02</v>
      </c>
      <c r="G32" s="5">
        <f t="shared" si="0"/>
        <v>5432.51</v>
      </c>
      <c r="H32" s="5">
        <v>432.51</v>
      </c>
      <c r="I32" s="5"/>
      <c r="J32" s="5"/>
      <c r="K32" s="5"/>
      <c r="L32" s="5">
        <f t="shared" si="1"/>
        <v>5000</v>
      </c>
      <c r="M32" s="9"/>
      <c r="N32" s="63"/>
      <c r="O32" s="39"/>
      <c r="P32" s="62"/>
      <c r="Q32"/>
      <c r="S32" s="41"/>
    </row>
    <row r="33" spans="2:19" ht="24.75" customHeight="1" x14ac:dyDescent="0.2">
      <c r="B33" t="s">
        <v>126</v>
      </c>
      <c r="D33" s="101" t="s">
        <v>196</v>
      </c>
      <c r="E33" s="87">
        <v>14455.14</v>
      </c>
      <c r="F33" s="27">
        <v>1455.14</v>
      </c>
      <c r="G33" s="5">
        <f t="shared" si="0"/>
        <v>7227.57</v>
      </c>
      <c r="H33" s="5">
        <v>727.57</v>
      </c>
      <c r="I33" s="5"/>
      <c r="J33" s="5"/>
      <c r="K33" s="5"/>
      <c r="L33" s="5">
        <f t="shared" si="1"/>
        <v>6500</v>
      </c>
      <c r="M33" s="9"/>
      <c r="N33" s="63"/>
      <c r="O33" s="39"/>
      <c r="P33" s="62"/>
      <c r="Q33"/>
      <c r="S33" s="41"/>
    </row>
    <row r="34" spans="2:19" ht="24.75" customHeight="1" x14ac:dyDescent="0.2">
      <c r="B34" t="s">
        <v>95</v>
      </c>
      <c r="D34" s="101" t="s">
        <v>106</v>
      </c>
      <c r="E34" s="87">
        <v>11621.15</v>
      </c>
      <c r="F34" s="27">
        <v>972.53</v>
      </c>
      <c r="G34" s="5">
        <f t="shared" si="0"/>
        <v>5810.5749999999998</v>
      </c>
      <c r="H34" s="5">
        <v>486.27</v>
      </c>
      <c r="I34" s="5"/>
      <c r="J34" s="5"/>
      <c r="K34" s="5"/>
      <c r="L34" s="5">
        <f t="shared" si="1"/>
        <v>5324.3050000000003</v>
      </c>
      <c r="M34" s="9"/>
      <c r="N34" s="63"/>
      <c r="O34" s="39"/>
      <c r="P34" s="39"/>
      <c r="Q34"/>
      <c r="S34" s="41"/>
    </row>
    <row r="35" spans="2:19" ht="21.95" customHeight="1" x14ac:dyDescent="0.2">
      <c r="D35" s="22" t="s">
        <v>52</v>
      </c>
      <c r="E35" s="29">
        <f>SUM(E7:E34)</f>
        <v>343326.71000000014</v>
      </c>
      <c r="F35" s="29">
        <f>SUM(F7:F34)</f>
        <v>33230.15</v>
      </c>
      <c r="G35" s="23">
        <f>SUM(G7:G34)</f>
        <v>171663.35500000007</v>
      </c>
      <c r="H35" s="23">
        <f t="shared" ref="H35:L35" si="2">SUM(H7:H34)</f>
        <v>16615.13</v>
      </c>
      <c r="I35" s="23">
        <f t="shared" si="2"/>
        <v>0</v>
      </c>
      <c r="J35" s="23"/>
      <c r="K35" s="23"/>
      <c r="L35" s="23">
        <f t="shared" si="2"/>
        <v>155048.22499999998</v>
      </c>
    </row>
    <row r="36" spans="2:19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37" spans="2:19" x14ac:dyDescent="0.2">
      <c r="B37" s="1"/>
      <c r="C37" s="1"/>
      <c r="D37" s="4"/>
      <c r="E37" s="5"/>
      <c r="F37" s="5"/>
      <c r="G37" s="5"/>
      <c r="H37" s="5"/>
      <c r="I37" s="5"/>
      <c r="J37" s="5"/>
      <c r="K37" s="5"/>
      <c r="L37" s="5"/>
    </row>
    <row r="38" spans="2:19" x14ac:dyDescent="0.2">
      <c r="B38" s="1"/>
      <c r="C38" s="1"/>
      <c r="D38" s="4"/>
      <c r="E38" s="5"/>
      <c r="F38" s="5"/>
      <c r="G38" s="5"/>
      <c r="H38" s="5"/>
      <c r="I38" s="5"/>
      <c r="J38" s="5"/>
      <c r="K38" s="5"/>
      <c r="L38" s="5"/>
    </row>
    <row r="39" spans="2:19" x14ac:dyDescent="0.2">
      <c r="B39" s="1"/>
      <c r="C39" s="1"/>
      <c r="D39" s="4"/>
      <c r="E39" s="5"/>
      <c r="F39" s="5"/>
      <c r="G39" s="5"/>
      <c r="H39" s="5"/>
      <c r="I39" s="5"/>
      <c r="J39" s="5"/>
      <c r="K39" s="5"/>
      <c r="L39" s="5"/>
    </row>
    <row r="43" spans="2:19" ht="24.95" customHeight="1" x14ac:dyDescent="0.2">
      <c r="B43" s="60"/>
      <c r="C43" s="60"/>
      <c r="D43" s="60"/>
      <c r="E43" s="48"/>
      <c r="F43" s="48"/>
      <c r="G43" s="48"/>
      <c r="H43" s="5"/>
      <c r="I43" s="5"/>
      <c r="J43" s="48"/>
      <c r="K43" s="48"/>
      <c r="L43" s="48"/>
      <c r="M43" s="48"/>
      <c r="N43" s="48"/>
      <c r="O43" s="9"/>
      <c r="Q43" s="21"/>
      <c r="R43" s="21"/>
    </row>
  </sheetData>
  <autoFilter ref="A1:P63"/>
  <sortState ref="A9:T34">
    <sortCondition ref="B9:B34"/>
  </sortState>
  <phoneticPr fontId="0" type="noConversion"/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1"/>
  <sheetViews>
    <sheetView topLeftCell="B3" zoomScale="80" zoomScaleNormal="80" workbookViewId="0">
      <selection activeCell="B15" sqref="B3:B1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4" width="24.140625" customWidth="1"/>
    <col min="15" max="15" width="11.42578125" style="27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390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  <c r="N2" s="14"/>
    </row>
    <row r="3" spans="2:19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  <c r="N5" s="26"/>
      <c r="P5" s="26"/>
    </row>
    <row r="6" spans="2:19" ht="1.5" customHeight="1" x14ac:dyDescent="0.2">
      <c r="E6" s="27"/>
      <c r="F6" s="27"/>
    </row>
    <row r="7" spans="2:19" ht="24.75" customHeight="1" x14ac:dyDescent="0.2">
      <c r="B7" t="s">
        <v>225</v>
      </c>
      <c r="D7" s="101" t="s">
        <v>226</v>
      </c>
      <c r="E7" s="87">
        <v>13236.82</v>
      </c>
      <c r="F7" s="27">
        <v>1236.82</v>
      </c>
      <c r="G7" s="5">
        <f t="shared" ref="G7:H7" si="0">+E7/2</f>
        <v>6618.41</v>
      </c>
      <c r="H7" s="5">
        <f t="shared" si="0"/>
        <v>618.41</v>
      </c>
      <c r="I7" s="5"/>
      <c r="J7" s="5"/>
      <c r="K7" s="5"/>
      <c r="L7" s="5">
        <f>+G7-H7+I7</f>
        <v>6000</v>
      </c>
      <c r="M7" s="9"/>
      <c r="N7" s="63"/>
      <c r="O7" s="39"/>
      <c r="P7" s="39"/>
      <c r="Q7"/>
      <c r="S7" s="41"/>
    </row>
    <row r="8" spans="2:19" ht="24.75" customHeight="1" x14ac:dyDescent="0.2">
      <c r="B8" t="s">
        <v>223</v>
      </c>
      <c r="D8" s="101" t="s">
        <v>224</v>
      </c>
      <c r="E8" s="87">
        <v>14455.14</v>
      </c>
      <c r="F8" s="27">
        <v>1455.14</v>
      </c>
      <c r="G8" s="5">
        <f t="shared" ref="G8:H12" si="1">+E8/2</f>
        <v>7227.57</v>
      </c>
      <c r="H8" s="5">
        <f t="shared" si="1"/>
        <v>727.57</v>
      </c>
      <c r="I8" s="5"/>
      <c r="J8" s="5"/>
      <c r="K8" s="5"/>
      <c r="L8" s="5">
        <f>+G8-H8</f>
        <v>6500</v>
      </c>
      <c r="M8" s="9"/>
      <c r="N8" s="63"/>
      <c r="O8" s="39"/>
      <c r="P8" s="54"/>
      <c r="Q8" s="21"/>
      <c r="S8" s="41"/>
    </row>
    <row r="9" spans="2:19" ht="24.75" customHeight="1" x14ac:dyDescent="0.2">
      <c r="B9" s="39" t="s">
        <v>230</v>
      </c>
      <c r="D9" s="101" t="s">
        <v>229</v>
      </c>
      <c r="E9" s="87">
        <v>7498.77</v>
      </c>
      <c r="F9" s="27">
        <v>498.77</v>
      </c>
      <c r="G9" s="5">
        <f t="shared" si="1"/>
        <v>3749.3850000000002</v>
      </c>
      <c r="H9" s="5">
        <f t="shared" si="1"/>
        <v>249.38499999999999</v>
      </c>
      <c r="I9" s="5"/>
      <c r="J9" s="5"/>
      <c r="K9" s="5"/>
      <c r="L9" s="5">
        <f>+G9-H9+I9</f>
        <v>3500</v>
      </c>
      <c r="M9" s="9"/>
      <c r="N9" s="63"/>
      <c r="O9" s="39"/>
      <c r="P9" s="39"/>
      <c r="Q9"/>
      <c r="S9" s="41"/>
    </row>
    <row r="10" spans="2:19" ht="24.75" customHeight="1" x14ac:dyDescent="0.2">
      <c r="B10" t="s">
        <v>228</v>
      </c>
      <c r="D10" s="101" t="s">
        <v>51</v>
      </c>
      <c r="E10" s="87">
        <v>13053.46</v>
      </c>
      <c r="F10" s="27">
        <v>1203.96</v>
      </c>
      <c r="G10" s="5">
        <f t="shared" si="1"/>
        <v>6526.73</v>
      </c>
      <c r="H10" s="5">
        <f t="shared" si="1"/>
        <v>601.98</v>
      </c>
      <c r="I10" s="5"/>
      <c r="J10" s="5"/>
      <c r="K10" s="5"/>
      <c r="L10" s="5">
        <f>+G10-H10+I10</f>
        <v>5924.75</v>
      </c>
      <c r="M10" s="9"/>
      <c r="N10" s="73"/>
      <c r="O10" s="39"/>
      <c r="P10" s="39"/>
      <c r="Q10"/>
      <c r="S10" s="41"/>
    </row>
    <row r="11" spans="2:19" ht="24.75" customHeight="1" x14ac:dyDescent="0.2">
      <c r="B11" s="39" t="s">
        <v>450</v>
      </c>
      <c r="D11" s="101" t="s">
        <v>224</v>
      </c>
      <c r="E11" s="87">
        <v>14455.14</v>
      </c>
      <c r="F11" s="27">
        <v>1455.14</v>
      </c>
      <c r="G11" s="5">
        <f t="shared" si="1"/>
        <v>7227.57</v>
      </c>
      <c r="H11" s="5">
        <f t="shared" si="1"/>
        <v>727.57</v>
      </c>
      <c r="I11" s="5"/>
      <c r="J11" s="5"/>
      <c r="K11" s="5"/>
      <c r="L11" s="5">
        <f>+G11-H11+I11</f>
        <v>6500</v>
      </c>
      <c r="M11" s="9"/>
      <c r="N11" s="63"/>
      <c r="O11" s="39"/>
      <c r="P11" s="39"/>
      <c r="Q11"/>
      <c r="S11" s="41"/>
    </row>
    <row r="12" spans="2:19" ht="24.75" customHeight="1" x14ac:dyDescent="0.2">
      <c r="B12" t="s">
        <v>227</v>
      </c>
      <c r="D12" s="101" t="s">
        <v>51</v>
      </c>
      <c r="E12" s="87">
        <v>10865.02</v>
      </c>
      <c r="F12" s="27">
        <v>865.02</v>
      </c>
      <c r="G12" s="5">
        <f t="shared" si="1"/>
        <v>5432.51</v>
      </c>
      <c r="H12" s="5">
        <f t="shared" si="1"/>
        <v>432.51</v>
      </c>
      <c r="I12" s="5"/>
      <c r="J12" s="5"/>
      <c r="K12" s="5"/>
      <c r="L12" s="5">
        <f>+G12-H12+I12</f>
        <v>5000</v>
      </c>
      <c r="M12" s="9"/>
      <c r="N12" s="63"/>
      <c r="O12" s="39"/>
      <c r="P12" s="39"/>
      <c r="Q12"/>
      <c r="S12" s="41"/>
    </row>
    <row r="13" spans="2:19" ht="21.95" customHeight="1" x14ac:dyDescent="0.2">
      <c r="D13" s="22" t="s">
        <v>52</v>
      </c>
      <c r="E13" s="29">
        <f>SUM(E7:E12)</f>
        <v>73564.349999999991</v>
      </c>
      <c r="F13" s="29">
        <f>SUM(F7:F12)</f>
        <v>6714.85</v>
      </c>
      <c r="G13" s="23">
        <f>SUM(G7:G12)</f>
        <v>36782.174999999996</v>
      </c>
      <c r="H13" s="23">
        <f t="shared" ref="H13:L13" si="2">SUM(H7:H12)</f>
        <v>3357.4250000000002</v>
      </c>
      <c r="I13" s="23">
        <f t="shared" si="2"/>
        <v>0</v>
      </c>
      <c r="J13" s="23"/>
      <c r="K13" s="23"/>
      <c r="L13" s="23">
        <f t="shared" si="2"/>
        <v>33424.75</v>
      </c>
    </row>
    <row r="14" spans="2:19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5" spans="2:19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9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8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8" ht="24.95" customHeight="1" x14ac:dyDescent="0.2">
      <c r="B21" s="60"/>
      <c r="C21" s="60"/>
      <c r="D21" s="60"/>
      <c r="E21" s="48"/>
      <c r="F21" s="48"/>
      <c r="G21" s="48"/>
      <c r="H21" s="5"/>
      <c r="I21" s="5"/>
      <c r="J21" s="48"/>
      <c r="K21" s="48"/>
      <c r="L21" s="48"/>
      <c r="M21" s="48"/>
      <c r="N21" s="48"/>
      <c r="O21" s="9"/>
      <c r="Q21" s="21"/>
      <c r="R21" s="21"/>
    </row>
  </sheetData>
  <autoFilter ref="A1:P41"/>
  <sortState ref="A8:T12">
    <sortCondition ref="B8:B12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1"/>
  <sheetViews>
    <sheetView topLeftCell="B1" zoomScale="80" zoomScaleNormal="80" workbookViewId="0">
      <selection activeCell="B15" sqref="B2:B15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4" width="24.140625" customWidth="1"/>
    <col min="15" max="15" width="11.42578125" style="27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  <c r="N1" s="12"/>
    </row>
    <row r="2" spans="2:19" ht="15" x14ac:dyDescent="0.25">
      <c r="E2" s="13" t="s">
        <v>391</v>
      </c>
      <c r="F2" s="11"/>
      <c r="G2" s="11"/>
      <c r="H2" s="11"/>
      <c r="I2" s="13"/>
      <c r="J2" s="11"/>
      <c r="K2" s="11"/>
      <c r="L2" s="11"/>
      <c r="M2" s="14" t="str">
        <f>PRESIDENCIA!N2</f>
        <v>15 DE OCTUBRE DE 2024</v>
      </c>
      <c r="N2" s="14"/>
    </row>
    <row r="3" spans="2:19" x14ac:dyDescent="0.2">
      <c r="E3" s="14" t="str">
        <f>PRESIDENCIA!E3</f>
        <v>PRIMER QUINCENA DE OCTUBRE DE 2024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1"/>
      <c r="F4" s="11"/>
      <c r="G4" s="11"/>
      <c r="H4" s="11"/>
      <c r="I4" s="31"/>
      <c r="J4" s="11"/>
      <c r="K4" s="11"/>
      <c r="L4" s="11"/>
    </row>
    <row r="5" spans="2:19" x14ac:dyDescent="0.2">
      <c r="B5" s="15" t="s">
        <v>3</v>
      </c>
      <c r="C5" s="15"/>
      <c r="D5" s="15" t="s">
        <v>9</v>
      </c>
      <c r="E5" s="32" t="s">
        <v>4</v>
      </c>
      <c r="F5" s="32" t="s">
        <v>23</v>
      </c>
      <c r="G5" s="16" t="s">
        <v>4</v>
      </c>
      <c r="H5" s="16" t="s">
        <v>23</v>
      </c>
      <c r="I5" s="33" t="s">
        <v>26</v>
      </c>
      <c r="J5" s="104"/>
      <c r="K5" s="98"/>
      <c r="L5" s="16" t="s">
        <v>5</v>
      </c>
      <c r="M5" s="15" t="s">
        <v>6</v>
      </c>
      <c r="N5" s="26"/>
      <c r="P5" s="26"/>
    </row>
    <row r="6" spans="2:19" ht="1.5" customHeight="1" x14ac:dyDescent="0.2">
      <c r="E6" s="27"/>
      <c r="F6" s="27"/>
    </row>
    <row r="7" spans="2:19" x14ac:dyDescent="0.2">
      <c r="B7" s="39"/>
      <c r="C7" s="39"/>
      <c r="D7" s="67"/>
      <c r="E7" s="87"/>
      <c r="F7" s="27"/>
      <c r="G7" s="5"/>
      <c r="H7" s="5"/>
      <c r="I7" s="5"/>
      <c r="J7" s="5"/>
      <c r="K7" s="5"/>
      <c r="L7" s="5"/>
      <c r="M7" s="9"/>
      <c r="N7" s="75"/>
      <c r="O7" s="39"/>
      <c r="P7" s="63"/>
      <c r="Q7" s="21"/>
    </row>
    <row r="8" spans="2:19" ht="24.75" customHeight="1" x14ac:dyDescent="0.25">
      <c r="B8" t="s">
        <v>235</v>
      </c>
      <c r="D8" s="101" t="s">
        <v>236</v>
      </c>
      <c r="E8" s="102">
        <v>7498.77</v>
      </c>
      <c r="F8" s="102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</f>
        <v>3500</v>
      </c>
      <c r="M8" s="9"/>
      <c r="N8" s="63"/>
      <c r="O8" s="39"/>
      <c r="P8" s="39"/>
      <c r="Q8"/>
      <c r="S8" s="41"/>
    </row>
    <row r="9" spans="2:19" ht="24.75" customHeight="1" x14ac:dyDescent="0.25">
      <c r="B9" t="s">
        <v>231</v>
      </c>
      <c r="D9" s="101" t="s">
        <v>232</v>
      </c>
      <c r="E9" s="102">
        <v>7498.77</v>
      </c>
      <c r="F9" s="102">
        <v>498.77</v>
      </c>
      <c r="G9" s="5">
        <f t="shared" ref="G9:H12" si="2">+E9/2</f>
        <v>3749.3850000000002</v>
      </c>
      <c r="H9" s="5">
        <f t="shared" si="2"/>
        <v>249.38499999999999</v>
      </c>
      <c r="I9" s="5"/>
      <c r="J9" s="5"/>
      <c r="K9" s="5"/>
      <c r="L9" s="5">
        <f>+G9-H9+I9</f>
        <v>3500</v>
      </c>
      <c r="M9" s="9"/>
      <c r="N9" s="63"/>
      <c r="O9" s="39"/>
      <c r="P9" s="54"/>
      <c r="Q9" s="21"/>
      <c r="S9" s="41"/>
    </row>
    <row r="10" spans="2:19" ht="24.75" customHeight="1" x14ac:dyDescent="0.25">
      <c r="B10" t="s">
        <v>233</v>
      </c>
      <c r="D10" s="101" t="s">
        <v>234</v>
      </c>
      <c r="E10" s="102">
        <v>7498.77</v>
      </c>
      <c r="F10" s="102">
        <v>498.77</v>
      </c>
      <c r="G10" s="5">
        <f t="shared" si="2"/>
        <v>3749.3850000000002</v>
      </c>
      <c r="H10" s="5">
        <f t="shared" si="2"/>
        <v>249.38499999999999</v>
      </c>
      <c r="I10" s="5"/>
      <c r="J10" s="5"/>
      <c r="K10" s="5"/>
      <c r="L10" s="5">
        <f>+G10-H10+I10</f>
        <v>3500</v>
      </c>
      <c r="M10" s="9"/>
      <c r="N10" s="63"/>
      <c r="O10" s="39"/>
      <c r="P10" s="39"/>
      <c r="Q10"/>
      <c r="S10" s="41"/>
    </row>
    <row r="11" spans="2:19" ht="24.75" customHeight="1" x14ac:dyDescent="0.25">
      <c r="B11" t="s">
        <v>239</v>
      </c>
      <c r="D11" s="101" t="s">
        <v>238</v>
      </c>
      <c r="E11" s="102">
        <v>7498.77</v>
      </c>
      <c r="F11" s="102">
        <v>498.77</v>
      </c>
      <c r="G11" s="5">
        <f t="shared" si="2"/>
        <v>3749.3850000000002</v>
      </c>
      <c r="H11" s="5">
        <f t="shared" si="2"/>
        <v>249.38499999999999</v>
      </c>
      <c r="I11" s="5"/>
      <c r="J11" s="5"/>
      <c r="K11" s="5"/>
      <c r="L11" s="5">
        <f>+G11-H11+I11</f>
        <v>3500</v>
      </c>
      <c r="M11" s="9"/>
      <c r="N11" s="63"/>
      <c r="O11" s="39"/>
      <c r="P11" s="39"/>
      <c r="Q11"/>
      <c r="S11" s="41"/>
    </row>
    <row r="12" spans="2:19" ht="24.75" customHeight="1" x14ac:dyDescent="0.25">
      <c r="B12" t="s">
        <v>237</v>
      </c>
      <c r="D12" s="101" t="s">
        <v>238</v>
      </c>
      <c r="E12" s="102">
        <v>6225.12</v>
      </c>
      <c r="F12" s="102">
        <v>111.44</v>
      </c>
      <c r="G12" s="5">
        <f t="shared" si="2"/>
        <v>3112.56</v>
      </c>
      <c r="H12" s="5">
        <f t="shared" si="2"/>
        <v>55.72</v>
      </c>
      <c r="I12" s="5"/>
      <c r="J12" s="5"/>
      <c r="K12" s="5"/>
      <c r="L12" s="5">
        <f>+G12-H12+I12</f>
        <v>3056.84</v>
      </c>
      <c r="M12" s="9"/>
      <c r="N12" s="73"/>
      <c r="O12" s="39"/>
      <c r="P12" s="39"/>
      <c r="Q12"/>
      <c r="S12" s="41"/>
    </row>
    <row r="13" spans="2:19" ht="21.95" customHeight="1" x14ac:dyDescent="0.2">
      <c r="D13" s="22" t="s">
        <v>52</v>
      </c>
      <c r="E13" s="29">
        <f>SUM(E7:E12)</f>
        <v>36220.200000000004</v>
      </c>
      <c r="F13" s="29">
        <f>SUM(F7:F12)</f>
        <v>2106.52</v>
      </c>
      <c r="G13" s="23">
        <f>SUM(G7:G12)</f>
        <v>18110.100000000002</v>
      </c>
      <c r="H13" s="23">
        <f>SUM(H7:H12)</f>
        <v>1053.26</v>
      </c>
      <c r="I13" s="23">
        <f>SUM(I7:I12)</f>
        <v>0</v>
      </c>
      <c r="J13" s="23"/>
      <c r="K13" s="23"/>
      <c r="L13" s="23">
        <f>SUM(L7:L12)</f>
        <v>17056.84</v>
      </c>
    </row>
    <row r="14" spans="2:19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</row>
    <row r="15" spans="2:19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9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8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8" ht="24.95" customHeight="1" x14ac:dyDescent="0.2">
      <c r="B21" s="60"/>
      <c r="C21" s="60"/>
      <c r="D21" s="60"/>
      <c r="E21" s="48"/>
      <c r="F21" s="48"/>
      <c r="G21" s="48"/>
      <c r="H21" s="5"/>
      <c r="I21" s="5"/>
      <c r="J21" s="48"/>
      <c r="K21" s="48"/>
      <c r="L21" s="48"/>
      <c r="M21" s="48"/>
      <c r="N21" s="48"/>
      <c r="O21" s="9"/>
      <c r="Q21" s="21"/>
      <c r="R21" s="21"/>
    </row>
  </sheetData>
  <autoFilter ref="A1:P41"/>
  <sortState ref="A9:T12">
    <sortCondition ref="B9:B12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2024-10-21T15:49:47Z</cp:lastPrinted>
  <dcterms:created xsi:type="dcterms:W3CDTF">2004-03-09T14:35:28Z</dcterms:created>
  <dcterms:modified xsi:type="dcterms:W3CDTF">2026-04-09T15:31:35Z</dcterms:modified>
</cp:coreProperties>
</file>