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4000" windowHeight="9030" activeTab="1"/>
  </bookViews>
  <sheets>
    <sheet name="DIETAS" sheetId="21" r:id="rId1"/>
    <sheet name="PRESIDENCIA" sheetId="1" r:id="rId2"/>
    <sheet name="H.MPAL" sheetId="8" r:id="rId3"/>
    <sheet name="SECRETARIA GENERAL" sheetId="22" r:id="rId4"/>
    <sheet name="OFICIALIA MAYOR" sheetId="39" r:id="rId5"/>
    <sheet name="SINDICATURA" sheetId="25" r:id="rId6"/>
    <sheet name="OBRAS PUBLICAS" sheetId="7" r:id="rId7"/>
    <sheet name="TALLER MECANICO" sheetId="40" r:id="rId8"/>
    <sheet name="DELEGACIONES Y AGENCIAS" sheetId="41" r:id="rId9"/>
    <sheet name="JURIDICO" sheetId="42" r:id="rId10"/>
    <sheet name="CULTURA" sheetId="43" r:id="rId11"/>
    <sheet name="DESARROLLO RURAL" sheetId="44" r:id="rId12"/>
    <sheet name="PROMOCION ECONOMICA" sheetId="45" r:id="rId13"/>
    <sheet name="DESARROLLO ECONOMICO" sheetId="46" r:id="rId14"/>
    <sheet name="REGISTRO CIVIL" sheetId="38" r:id="rId15"/>
    <sheet name="RASTRO" sheetId="47" r:id="rId16"/>
    <sheet name="DEPORTES" sheetId="48" r:id="rId17"/>
    <sheet name="COMUNICACION Y VINCULACION CON " sheetId="49" r:id="rId18"/>
    <sheet name="AGUA POTABLE" sheetId="50" r:id="rId19"/>
    <sheet name="PARQUES Y JARDINES" sheetId="51" r:id="rId20"/>
    <sheet name="ALUMBRADO PUBLICO" sheetId="52" r:id="rId21"/>
    <sheet name="PANTEONES" sheetId="53" r:id="rId22"/>
    <sheet name="ASEO PUBLICO" sheetId="24" r:id="rId23"/>
    <sheet name="SEG.CIUDADANA." sheetId="10" r:id="rId24"/>
    <sheet name="jubilados" sheetId="20" r:id="rId25"/>
  </sheets>
  <definedNames>
    <definedName name="_xlnm._FilterDatabase" localSheetId="10" hidden="1">CULTURA!$A$1:$N$48</definedName>
    <definedName name="_xlnm._FilterDatabase" localSheetId="8" hidden="1">'DELEGACIONES Y AGENCIAS'!$A$1:$N$46</definedName>
    <definedName name="_xlnm._FilterDatabase" localSheetId="11" hidden="1">'DESARROLLO RURAL'!$A$1:$N$47</definedName>
    <definedName name="_xlnm._FilterDatabase" localSheetId="9" hidden="1">JURIDICO!$A$1:$M$40</definedName>
    <definedName name="_xlnm._FilterDatabase" localSheetId="6" hidden="1">'OBRAS PUBLICAS'!$A$1:$M$66</definedName>
    <definedName name="_xlnm._FilterDatabase" localSheetId="12" hidden="1">'PROMOCION ECONOMICA'!$A$1:$N$38</definedName>
    <definedName name="_xlnm._FilterDatabase" localSheetId="23" hidden="1">SEG.CIUDADANA.!$B$1:$N$74</definedName>
    <definedName name="_xlnm._FilterDatabase" localSheetId="7" hidden="1">'TALLER MECANICO'!$A$1:$M$41</definedName>
    <definedName name="_xlnm.Print_Area" localSheetId="18">'AGUA POTABLE'!$B$1:$N$23</definedName>
    <definedName name="_xlnm.Print_Area" localSheetId="20">'ALUMBRADO PUBLICO'!$B$1:$N$12</definedName>
    <definedName name="_xlnm.Print_Area" localSheetId="22">'ASEO PUBLICO'!$B$1:$N$35</definedName>
    <definedName name="_xlnm.Print_Area" localSheetId="17">'COMUNICACION Y VINCULACION CON '!$B$1:$N$12</definedName>
    <definedName name="_xlnm.Print_Area" localSheetId="10">CULTURA!$B$1:$N$20</definedName>
    <definedName name="_xlnm.Print_Area" localSheetId="8">'DELEGACIONES Y AGENCIAS'!$B$1:$N$18</definedName>
    <definedName name="_xlnm.Print_Area" localSheetId="16">DEPORTES!$B$1:$N$13</definedName>
    <definedName name="_xlnm.Print_Area" localSheetId="13">'DESARROLLO ECONOMICO'!$B$1:$N$12</definedName>
    <definedName name="_xlnm.Print_Area" localSheetId="11">'DESARROLLO RURAL'!$B$1:$N$19</definedName>
    <definedName name="_xlnm.Print_Area" localSheetId="0">DIETAS!$A$1:$L$17</definedName>
    <definedName name="_xlnm.Print_Area" localSheetId="2">H.MPAL!$B$1:$N$25</definedName>
    <definedName name="_xlnm.Print_Area" localSheetId="24">jubilados!$B$1:$J$46</definedName>
    <definedName name="_xlnm.Print_Area" localSheetId="9">JURIDICO!$B$1:$M$12</definedName>
    <definedName name="_xlnm.Print_Area" localSheetId="6">'OBRAS PUBLICAS'!$B$1:$M$38</definedName>
    <definedName name="_xlnm.Print_Area" localSheetId="4">'OFICIALIA MAYOR'!$B$1:$N$12</definedName>
    <definedName name="_xlnm.Print_Area" localSheetId="21">PANTEONES!$B$1:$N$15</definedName>
    <definedName name="_xlnm.Print_Area" localSheetId="19">'PARQUES Y JARDINES'!$B$1:$N$12</definedName>
    <definedName name="_xlnm.Print_Area" localSheetId="1">PRESIDENCIA!$B$1:$N$13</definedName>
    <definedName name="_xlnm.Print_Area" localSheetId="12">'PROMOCION ECONOMICA'!$B$1:$M$10</definedName>
    <definedName name="_xlnm.Print_Area" localSheetId="15">RASTRO!$B$1:$N$14</definedName>
    <definedName name="_xlnm.Print_Area" localSheetId="14">'REGISTRO CIVIL'!$B$1:$N$12</definedName>
    <definedName name="_xlnm.Print_Area" localSheetId="3">'SECRETARIA GENERAL'!$B$1:$N$11</definedName>
    <definedName name="_xlnm.Print_Area" localSheetId="23">SEG.CIUDADANA.!$B$1:$N$72</definedName>
    <definedName name="_xlnm.Print_Area" localSheetId="5">SINDICATURA!$B$1:$N$8</definedName>
    <definedName name="_xlnm.Print_Area" localSheetId="7">'TALLER MECANICO'!$B$1:$M$13</definedName>
    <definedName name="_xlnm.Print_Titles" localSheetId="18">'AGUA POTABLE'!$1:$5</definedName>
    <definedName name="_xlnm.Print_Titles" localSheetId="20">'ALUMBRADO PUBLICO'!$1:$5</definedName>
    <definedName name="_xlnm.Print_Titles" localSheetId="17">'COMUNICACION Y VINCULACION CON '!$1:$5</definedName>
    <definedName name="_xlnm.Print_Titles" localSheetId="10">CULTURA!$1:$5</definedName>
    <definedName name="_xlnm.Print_Titles" localSheetId="8">'DELEGACIONES Y AGENCIAS'!$1:$5</definedName>
    <definedName name="_xlnm.Print_Titles" localSheetId="16">DEPORTES!$1:$5</definedName>
    <definedName name="_xlnm.Print_Titles" localSheetId="13">'DESARROLLO ECONOMICO'!$1:$5</definedName>
    <definedName name="_xlnm.Print_Titles" localSheetId="11">'DESARROLLO RURAL'!$1:$5</definedName>
    <definedName name="_xlnm.Print_Titles" localSheetId="24">jubilados!$1:$4</definedName>
    <definedName name="_xlnm.Print_Titles" localSheetId="9">JURIDICO!$1:$5</definedName>
    <definedName name="_xlnm.Print_Titles" localSheetId="6">'OBRAS PUBLICAS'!$1:$5</definedName>
    <definedName name="_xlnm.Print_Titles" localSheetId="4">'OFICIALIA MAYOR'!$1:$5</definedName>
    <definedName name="_xlnm.Print_Titles" localSheetId="21">PANTEONES!$1:$5</definedName>
    <definedName name="_xlnm.Print_Titles" localSheetId="19">'PARQUES Y JARDINES'!$1:$5</definedName>
    <definedName name="_xlnm.Print_Titles" localSheetId="12">'PROMOCION ECONOMICA'!$1:$5</definedName>
    <definedName name="_xlnm.Print_Titles" localSheetId="15">RASTRO!$1:$5</definedName>
    <definedName name="_xlnm.Print_Titles" localSheetId="14">'REGISTRO CIVIL'!$1:$5</definedName>
    <definedName name="_xlnm.Print_Titles" localSheetId="3">'SECRETARIA GENERAL'!$1:$5</definedName>
    <definedName name="_xlnm.Print_Titles" localSheetId="23">SEG.CIUDADANA.!$1:$5</definedName>
    <definedName name="_xlnm.Print_Titles" localSheetId="7">'TALLER MECANICO'!$1:$5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1" l="1"/>
  <c r="D3" i="21"/>
  <c r="F7" i="21"/>
  <c r="G7" i="21"/>
  <c r="F8" i="21"/>
  <c r="G8" i="21"/>
  <c r="K8" i="21" s="1"/>
  <c r="F9" i="21"/>
  <c r="G9" i="21"/>
  <c r="F10" i="21"/>
  <c r="G10" i="21"/>
  <c r="K10" i="21"/>
  <c r="F11" i="21"/>
  <c r="G11" i="21"/>
  <c r="K11" i="21" s="1"/>
  <c r="F12" i="21"/>
  <c r="G12" i="21"/>
  <c r="K12" i="21" s="1"/>
  <c r="F13" i="21"/>
  <c r="G13" i="21"/>
  <c r="F14" i="21"/>
  <c r="G14" i="21"/>
  <c r="K14" i="21" s="1"/>
  <c r="F15" i="21"/>
  <c r="G15" i="21"/>
  <c r="D17" i="21"/>
  <c r="E17" i="21"/>
  <c r="H17" i="21"/>
  <c r="K15" i="21" l="1"/>
  <c r="F17" i="21"/>
  <c r="K7" i="21"/>
  <c r="K13" i="21"/>
  <c r="K9" i="21"/>
  <c r="K17" i="21"/>
  <c r="G17" i="21"/>
  <c r="G11" i="40"/>
  <c r="L11" i="40" s="1"/>
  <c r="H11" i="40"/>
  <c r="K20" i="43"/>
  <c r="L20" i="43"/>
  <c r="I19" i="43"/>
  <c r="M19" i="43" s="1"/>
  <c r="H19" i="43"/>
  <c r="J18" i="43"/>
  <c r="I18" i="43"/>
  <c r="H18" i="43"/>
  <c r="I8" i="51"/>
  <c r="H8" i="51"/>
  <c r="I19" i="50"/>
  <c r="H19" i="50"/>
  <c r="J19" i="50"/>
  <c r="I38" i="7"/>
  <c r="K38" i="7"/>
  <c r="H37" i="7"/>
  <c r="G37" i="7"/>
  <c r="I21" i="8"/>
  <c r="H21" i="8"/>
  <c r="L37" i="7" l="1"/>
  <c r="M21" i="8"/>
  <c r="M18" i="43"/>
  <c r="M19" i="50"/>
  <c r="J35" i="10"/>
  <c r="I35" i="10"/>
  <c r="H35" i="10"/>
  <c r="I10" i="51"/>
  <c r="M10" i="51" s="1"/>
  <c r="H10" i="51"/>
  <c r="M35" i="10" l="1"/>
  <c r="J12" i="44"/>
  <c r="J14" i="53" l="1"/>
  <c r="J13" i="53"/>
  <c r="J8" i="53"/>
  <c r="J13" i="50"/>
  <c r="J17" i="43"/>
  <c r="J20" i="43" s="1"/>
  <c r="J16" i="41"/>
  <c r="J15" i="41"/>
  <c r="J14" i="41"/>
  <c r="J13" i="41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8" i="7"/>
  <c r="J71" i="10"/>
  <c r="I71" i="10"/>
  <c r="H71" i="10"/>
  <c r="J70" i="10"/>
  <c r="I70" i="10"/>
  <c r="H70" i="10"/>
  <c r="J69" i="10"/>
  <c r="I69" i="10"/>
  <c r="H69" i="10"/>
  <c r="J68" i="10"/>
  <c r="I68" i="10"/>
  <c r="H68" i="10"/>
  <c r="J67" i="10"/>
  <c r="I67" i="10"/>
  <c r="H67" i="10"/>
  <c r="J66" i="10"/>
  <c r="I66" i="10"/>
  <c r="H66" i="10"/>
  <c r="J65" i="10"/>
  <c r="I65" i="10"/>
  <c r="H65" i="10"/>
  <c r="J64" i="10"/>
  <c r="I64" i="10"/>
  <c r="H64" i="10"/>
  <c r="J63" i="10"/>
  <c r="I63" i="10"/>
  <c r="H63" i="10"/>
  <c r="J62" i="10"/>
  <c r="I62" i="10"/>
  <c r="H62" i="10"/>
  <c r="J61" i="10"/>
  <c r="I61" i="10"/>
  <c r="H61" i="10"/>
  <c r="J60" i="10"/>
  <c r="I60" i="10"/>
  <c r="H60" i="10"/>
  <c r="J59" i="10"/>
  <c r="I59" i="10"/>
  <c r="H59" i="10"/>
  <c r="J58" i="10"/>
  <c r="I58" i="10"/>
  <c r="H58" i="10"/>
  <c r="J57" i="10"/>
  <c r="I57" i="10"/>
  <c r="H57" i="10"/>
  <c r="J56" i="10"/>
  <c r="I56" i="10"/>
  <c r="H56" i="10"/>
  <c r="J55" i="10"/>
  <c r="I55" i="10"/>
  <c r="H55" i="10"/>
  <c r="J54" i="10"/>
  <c r="I54" i="10"/>
  <c r="H54" i="10"/>
  <c r="J53" i="10"/>
  <c r="I53" i="10"/>
  <c r="H53" i="10"/>
  <c r="J52" i="10"/>
  <c r="I52" i="10"/>
  <c r="H52" i="10"/>
  <c r="J51" i="10"/>
  <c r="I51" i="10"/>
  <c r="H51" i="10"/>
  <c r="J50" i="10"/>
  <c r="I50" i="10"/>
  <c r="H50" i="10"/>
  <c r="J49" i="10"/>
  <c r="I49" i="10"/>
  <c r="H49" i="10"/>
  <c r="J48" i="10"/>
  <c r="I48" i="10"/>
  <c r="H48" i="10"/>
  <c r="J47" i="10"/>
  <c r="I47" i="10"/>
  <c r="H47" i="10"/>
  <c r="J46" i="10"/>
  <c r="I46" i="10"/>
  <c r="H46" i="10"/>
  <c r="J45" i="10"/>
  <c r="I45" i="10"/>
  <c r="H45" i="10"/>
  <c r="J44" i="10"/>
  <c r="I44" i="10"/>
  <c r="H44" i="10"/>
  <c r="J43" i="10"/>
  <c r="I43" i="10"/>
  <c r="H43" i="10"/>
  <c r="J42" i="10"/>
  <c r="I42" i="10"/>
  <c r="H42" i="10"/>
  <c r="J41" i="10"/>
  <c r="I41" i="10"/>
  <c r="H41" i="10"/>
  <c r="J40" i="10"/>
  <c r="I40" i="10"/>
  <c r="H40" i="10"/>
  <c r="J39" i="10"/>
  <c r="I39" i="10"/>
  <c r="H39" i="10"/>
  <c r="J38" i="10"/>
  <c r="I38" i="10"/>
  <c r="H38" i="10"/>
  <c r="J37" i="10"/>
  <c r="I37" i="10"/>
  <c r="H37" i="10"/>
  <c r="J36" i="10"/>
  <c r="I36" i="10"/>
  <c r="H36" i="10"/>
  <c r="J34" i="10"/>
  <c r="I34" i="10"/>
  <c r="H34" i="10"/>
  <c r="J33" i="10"/>
  <c r="I33" i="10"/>
  <c r="H33" i="10"/>
  <c r="J32" i="10"/>
  <c r="I32" i="10"/>
  <c r="H32" i="10"/>
  <c r="J31" i="10"/>
  <c r="I31" i="10"/>
  <c r="H31" i="10"/>
  <c r="J30" i="10"/>
  <c r="I30" i="10"/>
  <c r="H30" i="10"/>
  <c r="J29" i="10"/>
  <c r="I29" i="10"/>
  <c r="H29" i="10"/>
  <c r="J28" i="10"/>
  <c r="I28" i="10"/>
  <c r="H28" i="10"/>
  <c r="J27" i="10"/>
  <c r="I27" i="10"/>
  <c r="H27" i="10"/>
  <c r="J26" i="10"/>
  <c r="I26" i="10"/>
  <c r="H26" i="10"/>
  <c r="J25" i="10"/>
  <c r="I25" i="10"/>
  <c r="H25" i="10"/>
  <c r="J24" i="10"/>
  <c r="I24" i="10"/>
  <c r="H24" i="10"/>
  <c r="J23" i="10"/>
  <c r="I23" i="10"/>
  <c r="H23" i="10"/>
  <c r="J22" i="10"/>
  <c r="I22" i="10"/>
  <c r="H22" i="10"/>
  <c r="J21" i="10"/>
  <c r="I21" i="10"/>
  <c r="H21" i="10"/>
  <c r="J20" i="10"/>
  <c r="I20" i="10"/>
  <c r="H20" i="10"/>
  <c r="J19" i="10"/>
  <c r="I19" i="10"/>
  <c r="H19" i="10"/>
  <c r="J18" i="10"/>
  <c r="I18" i="10"/>
  <c r="H18" i="10"/>
  <c r="J17" i="10"/>
  <c r="I17" i="10"/>
  <c r="H17" i="10"/>
  <c r="J16" i="10"/>
  <c r="I16" i="10"/>
  <c r="H16" i="10"/>
  <c r="J15" i="10"/>
  <c r="I15" i="10"/>
  <c r="H15" i="10"/>
  <c r="J14" i="10"/>
  <c r="I14" i="10"/>
  <c r="H14" i="10"/>
  <c r="J13" i="10"/>
  <c r="I13" i="10"/>
  <c r="H13" i="10"/>
  <c r="J12" i="10"/>
  <c r="I12" i="10"/>
  <c r="H12" i="10"/>
  <c r="J11" i="10"/>
  <c r="I11" i="10"/>
  <c r="H11" i="10"/>
  <c r="J10" i="10"/>
  <c r="I10" i="10"/>
  <c r="H10" i="10"/>
  <c r="J9" i="10"/>
  <c r="I9" i="10"/>
  <c r="H9" i="10"/>
  <c r="J8" i="10"/>
  <c r="I8" i="10"/>
  <c r="H8" i="10"/>
  <c r="J34" i="24"/>
  <c r="I34" i="24"/>
  <c r="H34" i="24"/>
  <c r="J33" i="24"/>
  <c r="I33" i="24"/>
  <c r="H33" i="24"/>
  <c r="J32" i="24"/>
  <c r="I32" i="24"/>
  <c r="H32" i="24"/>
  <c r="J31" i="24"/>
  <c r="I31" i="24"/>
  <c r="H31" i="24"/>
  <c r="J30" i="24"/>
  <c r="I30" i="24"/>
  <c r="H30" i="24"/>
  <c r="J29" i="24"/>
  <c r="I29" i="24"/>
  <c r="H29" i="24"/>
  <c r="J28" i="24"/>
  <c r="I28" i="24"/>
  <c r="H28" i="24"/>
  <c r="J27" i="24"/>
  <c r="I27" i="24"/>
  <c r="H27" i="24"/>
  <c r="J26" i="24"/>
  <c r="I26" i="24"/>
  <c r="H26" i="24"/>
  <c r="J25" i="24"/>
  <c r="I25" i="24"/>
  <c r="H25" i="24"/>
  <c r="J24" i="24"/>
  <c r="I24" i="24"/>
  <c r="H24" i="24"/>
  <c r="J23" i="24"/>
  <c r="I23" i="24"/>
  <c r="H23" i="24"/>
  <c r="J22" i="24"/>
  <c r="I22" i="24"/>
  <c r="H22" i="24"/>
  <c r="J21" i="24"/>
  <c r="I21" i="24"/>
  <c r="H21" i="24"/>
  <c r="J20" i="24"/>
  <c r="I20" i="24"/>
  <c r="H20" i="24"/>
  <c r="J19" i="24"/>
  <c r="I19" i="24"/>
  <c r="H19" i="24"/>
  <c r="J18" i="24"/>
  <c r="I18" i="24"/>
  <c r="H18" i="24"/>
  <c r="J17" i="24"/>
  <c r="I17" i="24"/>
  <c r="H17" i="24"/>
  <c r="J16" i="24"/>
  <c r="I16" i="24"/>
  <c r="H16" i="24"/>
  <c r="J15" i="24"/>
  <c r="I15" i="24"/>
  <c r="H15" i="24"/>
  <c r="J14" i="24"/>
  <c r="I14" i="24"/>
  <c r="H14" i="24"/>
  <c r="J13" i="24"/>
  <c r="I13" i="24"/>
  <c r="H13" i="24"/>
  <c r="J12" i="24"/>
  <c r="I12" i="24"/>
  <c r="H12" i="24"/>
  <c r="J11" i="24"/>
  <c r="I11" i="24"/>
  <c r="H11" i="24"/>
  <c r="J10" i="24"/>
  <c r="I10" i="24"/>
  <c r="H10" i="24"/>
  <c r="J9" i="24"/>
  <c r="I9" i="24"/>
  <c r="H9" i="24"/>
  <c r="J8" i="24"/>
  <c r="I8" i="24"/>
  <c r="H8" i="24"/>
  <c r="I11" i="51"/>
  <c r="H11" i="51"/>
  <c r="I9" i="51"/>
  <c r="H9" i="51"/>
  <c r="I7" i="51"/>
  <c r="H7" i="51"/>
  <c r="I22" i="50"/>
  <c r="H22" i="50"/>
  <c r="I21" i="50"/>
  <c r="H21" i="50"/>
  <c r="I20" i="50"/>
  <c r="H20" i="50"/>
  <c r="I18" i="50"/>
  <c r="H18" i="50"/>
  <c r="I17" i="50"/>
  <c r="H17" i="50"/>
  <c r="I16" i="50"/>
  <c r="H16" i="50"/>
  <c r="I15" i="50"/>
  <c r="H15" i="50"/>
  <c r="I14" i="50"/>
  <c r="H14" i="50"/>
  <c r="I13" i="50"/>
  <c r="H13" i="50"/>
  <c r="I12" i="50"/>
  <c r="H12" i="50"/>
  <c r="I11" i="50"/>
  <c r="H11" i="50"/>
  <c r="I10" i="50"/>
  <c r="H10" i="50"/>
  <c r="I9" i="50"/>
  <c r="H9" i="50"/>
  <c r="I8" i="50"/>
  <c r="H8" i="50"/>
  <c r="I7" i="50"/>
  <c r="H7" i="50"/>
  <c r="I12" i="48"/>
  <c r="H12" i="48"/>
  <c r="I11" i="48"/>
  <c r="H11" i="48"/>
  <c r="I10" i="48"/>
  <c r="H10" i="48"/>
  <c r="I9" i="48"/>
  <c r="H9" i="48"/>
  <c r="I8" i="48"/>
  <c r="H8" i="48"/>
  <c r="I7" i="48"/>
  <c r="H7" i="48"/>
  <c r="I11" i="46"/>
  <c r="H11" i="46"/>
  <c r="I10" i="46"/>
  <c r="H10" i="46"/>
  <c r="I9" i="46"/>
  <c r="H9" i="46"/>
  <c r="I8" i="46"/>
  <c r="H8" i="46"/>
  <c r="I7" i="46"/>
  <c r="H7" i="46"/>
  <c r="I18" i="44"/>
  <c r="H18" i="44"/>
  <c r="I17" i="44"/>
  <c r="H17" i="44"/>
  <c r="I16" i="44"/>
  <c r="H16" i="44"/>
  <c r="I15" i="44"/>
  <c r="H15" i="44"/>
  <c r="I14" i="44"/>
  <c r="H14" i="44"/>
  <c r="I13" i="44"/>
  <c r="H13" i="44"/>
  <c r="I12" i="44"/>
  <c r="H12" i="44"/>
  <c r="I11" i="44"/>
  <c r="H11" i="44"/>
  <c r="I10" i="44"/>
  <c r="H10" i="44"/>
  <c r="I9" i="44"/>
  <c r="H9" i="44"/>
  <c r="I17" i="43"/>
  <c r="H17" i="43"/>
  <c r="I16" i="43"/>
  <c r="H16" i="43"/>
  <c r="I15" i="43"/>
  <c r="H15" i="43"/>
  <c r="I14" i="43"/>
  <c r="H14" i="43"/>
  <c r="I13" i="43"/>
  <c r="H13" i="43"/>
  <c r="I12" i="43"/>
  <c r="H12" i="43"/>
  <c r="I11" i="43"/>
  <c r="H11" i="43"/>
  <c r="I10" i="43"/>
  <c r="H10" i="43"/>
  <c r="I9" i="43"/>
  <c r="H9" i="43"/>
  <c r="G36" i="7"/>
  <c r="G35" i="7"/>
  <c r="G34" i="7"/>
  <c r="L34" i="7" s="1"/>
  <c r="G33" i="7"/>
  <c r="L33" i="7" s="1"/>
  <c r="G32" i="7"/>
  <c r="L32" i="7" s="1"/>
  <c r="G31" i="7"/>
  <c r="G30" i="7"/>
  <c r="G29" i="7"/>
  <c r="G28" i="7"/>
  <c r="L28" i="7" s="1"/>
  <c r="G27" i="7"/>
  <c r="L27" i="7" s="1"/>
  <c r="G26" i="7"/>
  <c r="G25" i="7"/>
  <c r="G24" i="7"/>
  <c r="L24" i="7" s="1"/>
  <c r="G23" i="7"/>
  <c r="G22" i="7"/>
  <c r="G21" i="7"/>
  <c r="L21" i="7" s="1"/>
  <c r="G20" i="7"/>
  <c r="L20" i="7" s="1"/>
  <c r="G19" i="7"/>
  <c r="G18" i="7"/>
  <c r="G17" i="7"/>
  <c r="L17" i="7" s="1"/>
  <c r="G16" i="7"/>
  <c r="G15" i="7"/>
  <c r="G14" i="7"/>
  <c r="G13" i="7"/>
  <c r="L13" i="7" s="1"/>
  <c r="G12" i="7"/>
  <c r="G11" i="7"/>
  <c r="G10" i="7"/>
  <c r="L10" i="7" s="1"/>
  <c r="G9" i="7"/>
  <c r="L9" i="7" s="1"/>
  <c r="L18" i="7" l="1"/>
  <c r="L30" i="7"/>
  <c r="L22" i="7"/>
  <c r="H38" i="7"/>
  <c r="L35" i="7"/>
  <c r="L31" i="7"/>
  <c r="L23" i="7"/>
  <c r="L19" i="7"/>
  <c r="L15" i="7"/>
  <c r="L14" i="7"/>
  <c r="M17" i="43"/>
  <c r="L29" i="7"/>
  <c r="L25" i="7"/>
  <c r="L16" i="7"/>
  <c r="J7" i="50"/>
  <c r="M7" i="50" s="1"/>
  <c r="J12" i="50" l="1"/>
  <c r="M7" i="51"/>
  <c r="M12" i="44"/>
  <c r="J20" i="50"/>
  <c r="M12" i="50" l="1"/>
  <c r="M19" i="24"/>
  <c r="M20" i="50"/>
  <c r="J11" i="47" l="1"/>
  <c r="I11" i="47"/>
  <c r="H11" i="47"/>
  <c r="J12" i="53"/>
  <c r="M12" i="53" s="1"/>
  <c r="H12" i="53"/>
  <c r="M11" i="47" l="1"/>
  <c r="M10" i="44"/>
  <c r="E41" i="20" l="1"/>
  <c r="J17" i="50"/>
  <c r="M17" i="50" s="1"/>
  <c r="K15" i="53"/>
  <c r="L15" i="53"/>
  <c r="J6" i="53"/>
  <c r="I6" i="53"/>
  <c r="H6" i="53"/>
  <c r="M6" i="53" l="1"/>
  <c r="H10" i="47"/>
  <c r="I10" i="47"/>
  <c r="J10" i="47"/>
  <c r="M10" i="47" l="1"/>
  <c r="M51" i="10"/>
  <c r="H11" i="42" l="1"/>
  <c r="G11" i="42"/>
  <c r="F12" i="42"/>
  <c r="E12" i="42"/>
  <c r="I12" i="42"/>
  <c r="J12" i="42"/>
  <c r="K12" i="42"/>
  <c r="F72" i="10"/>
  <c r="E72" i="10"/>
  <c r="L11" i="42" l="1"/>
  <c r="M15" i="10"/>
  <c r="M62" i="10"/>
  <c r="M18" i="10"/>
  <c r="K72" i="10" l="1"/>
  <c r="L72" i="10"/>
  <c r="M71" i="10" l="1"/>
  <c r="I8" i="41" l="1"/>
  <c r="H8" i="41"/>
  <c r="M8" i="41" l="1"/>
  <c r="I11" i="39"/>
  <c r="H11" i="39"/>
  <c r="M27" i="24" l="1"/>
  <c r="M17" i="44" l="1"/>
  <c r="M33" i="10"/>
  <c r="M69" i="10" l="1"/>
  <c r="J9" i="51" l="1"/>
  <c r="L13" i="48"/>
  <c r="M9" i="51" l="1"/>
  <c r="L12" i="39" l="1"/>
  <c r="M11" i="39" l="1"/>
  <c r="J11" i="39"/>
  <c r="M39" i="10" l="1"/>
  <c r="M47" i="10"/>
  <c r="M44" i="10"/>
  <c r="M32" i="10"/>
  <c r="M28" i="10"/>
  <c r="M48" i="10"/>
  <c r="M31" i="10"/>
  <c r="M21" i="10"/>
  <c r="E9" i="20" l="1"/>
  <c r="M12" i="10" l="1"/>
  <c r="M58" i="10"/>
  <c r="M43" i="10"/>
  <c r="M14" i="10"/>
  <c r="M22" i="10"/>
  <c r="M34" i="24" l="1"/>
  <c r="I14" i="41" l="1"/>
  <c r="H14" i="41"/>
  <c r="M14" i="41" l="1"/>
  <c r="J36" i="7" l="1"/>
  <c r="L36" i="7" s="1"/>
  <c r="J11" i="51"/>
  <c r="L35" i="24"/>
  <c r="J11" i="53"/>
  <c r="I11" i="53"/>
  <c r="H11" i="53"/>
  <c r="J9" i="53"/>
  <c r="I9" i="53"/>
  <c r="H9" i="53"/>
  <c r="M11" i="53" l="1"/>
  <c r="M9" i="53"/>
  <c r="M10" i="24"/>
  <c r="M37" i="10"/>
  <c r="M45" i="10"/>
  <c r="M52" i="10"/>
  <c r="M55" i="10"/>
  <c r="M10" i="10"/>
  <c r="M24" i="10"/>
  <c r="M20" i="10"/>
  <c r="M56" i="10"/>
  <c r="M17" i="10"/>
  <c r="M8" i="10"/>
  <c r="M11" i="10"/>
  <c r="M9" i="10"/>
  <c r="M36" i="10"/>
  <c r="M61" i="10"/>
  <c r="M63" i="10"/>
  <c r="M59" i="10"/>
  <c r="M49" i="10"/>
  <c r="M27" i="10"/>
  <c r="M16" i="10"/>
  <c r="M40" i="10"/>
  <c r="M26" i="10"/>
  <c r="M13" i="10"/>
  <c r="M29" i="10"/>
  <c r="M46" i="10"/>
  <c r="M38" i="10"/>
  <c r="M30" i="10"/>
  <c r="M54" i="10"/>
  <c r="M33" i="24"/>
  <c r="M17" i="24"/>
  <c r="M32" i="24"/>
  <c r="M20" i="24"/>
  <c r="M18" i="24"/>
  <c r="M31" i="24"/>
  <c r="M11" i="24"/>
  <c r="M70" i="10"/>
  <c r="M28" i="24"/>
  <c r="M42" i="10"/>
  <c r="K12" i="52"/>
  <c r="L12" i="52"/>
  <c r="J9" i="52"/>
  <c r="I9" i="52"/>
  <c r="H9" i="52"/>
  <c r="J8" i="52"/>
  <c r="I8" i="52"/>
  <c r="H8" i="52"/>
  <c r="L23" i="50"/>
  <c r="J24" i="8"/>
  <c r="I24" i="8"/>
  <c r="H24" i="8"/>
  <c r="J21" i="50"/>
  <c r="J16" i="50"/>
  <c r="J14" i="50"/>
  <c r="J11" i="50"/>
  <c r="J10" i="50"/>
  <c r="J9" i="50"/>
  <c r="J8" i="50"/>
  <c r="J10" i="48"/>
  <c r="K10" i="48"/>
  <c r="J9" i="47"/>
  <c r="I9" i="47"/>
  <c r="H9" i="47"/>
  <c r="L14" i="47"/>
  <c r="J8" i="47"/>
  <c r="I8" i="47"/>
  <c r="H8" i="47"/>
  <c r="K12" i="38"/>
  <c r="L12" i="38"/>
  <c r="J9" i="38"/>
  <c r="I9" i="38"/>
  <c r="H9" i="38"/>
  <c r="M8" i="46"/>
  <c r="M9" i="46"/>
  <c r="M10" i="46"/>
  <c r="M11" i="46"/>
  <c r="J7" i="46"/>
  <c r="M7" i="46" s="1"/>
  <c r="L19" i="44"/>
  <c r="J13" i="40"/>
  <c r="G9" i="40"/>
  <c r="H9" i="40"/>
  <c r="J26" i="7"/>
  <c r="L26" i="7" s="1"/>
  <c r="J10" i="1"/>
  <c r="I10" i="1"/>
  <c r="H10" i="1"/>
  <c r="J12" i="7"/>
  <c r="L12" i="7" s="1"/>
  <c r="I9" i="20"/>
  <c r="J11" i="7"/>
  <c r="K8" i="25"/>
  <c r="L8" i="25"/>
  <c r="J10" i="39"/>
  <c r="I10" i="39"/>
  <c r="H10" i="39"/>
  <c r="J8" i="39"/>
  <c r="I8" i="39"/>
  <c r="H8" i="39"/>
  <c r="J7" i="39"/>
  <c r="I7" i="39"/>
  <c r="H7" i="39"/>
  <c r="J10" i="8"/>
  <c r="I10" i="8"/>
  <c r="H10" i="8"/>
  <c r="L25" i="8"/>
  <c r="K13" i="1"/>
  <c r="L13" i="1"/>
  <c r="J8" i="1"/>
  <c r="I8" i="1"/>
  <c r="H8" i="1"/>
  <c r="M8" i="52" l="1"/>
  <c r="M9" i="52"/>
  <c r="M9" i="38"/>
  <c r="L9" i="40"/>
  <c r="L11" i="7"/>
  <c r="J38" i="7"/>
  <c r="K13" i="48"/>
  <c r="M8" i="1"/>
  <c r="M10" i="39"/>
  <c r="M10" i="50"/>
  <c r="M11" i="50"/>
  <c r="M9" i="50"/>
  <c r="M14" i="50"/>
  <c r="K16" i="50"/>
  <c r="K23" i="50" s="1"/>
  <c r="M21" i="50"/>
  <c r="M8" i="50"/>
  <c r="K14" i="47"/>
  <c r="M8" i="39"/>
  <c r="K7" i="39"/>
  <c r="K25" i="8"/>
  <c r="M7" i="39" l="1"/>
  <c r="K12" i="39"/>
  <c r="M16" i="50"/>
  <c r="M10" i="8"/>
  <c r="M15" i="24" l="1"/>
  <c r="E20" i="43" l="1"/>
  <c r="J7" i="24" l="1"/>
  <c r="I7" i="24"/>
  <c r="H7" i="24"/>
  <c r="I15" i="41"/>
  <c r="H15" i="41"/>
  <c r="M7" i="24" l="1"/>
  <c r="M15" i="41"/>
  <c r="J18" i="41"/>
  <c r="L18" i="41"/>
  <c r="I16" i="41"/>
  <c r="H16" i="41"/>
  <c r="M16" i="41" l="1"/>
  <c r="J18" i="50"/>
  <c r="M8" i="24" l="1"/>
  <c r="M18" i="50"/>
  <c r="J8" i="49"/>
  <c r="I8" i="49"/>
  <c r="H8" i="49"/>
  <c r="M8" i="49" l="1"/>
  <c r="I11" i="41"/>
  <c r="H11" i="41"/>
  <c r="I10" i="41"/>
  <c r="H10" i="41"/>
  <c r="I9" i="41"/>
  <c r="H9" i="41"/>
  <c r="M9" i="41" l="1"/>
  <c r="M11" i="41"/>
  <c r="M9" i="44"/>
  <c r="M10" i="41"/>
  <c r="H10" i="22" l="1"/>
  <c r="I10" i="22"/>
  <c r="J10" i="22"/>
  <c r="M10" i="22" l="1"/>
  <c r="M10" i="1"/>
  <c r="M65" i="10" l="1"/>
  <c r="M26" i="24"/>
  <c r="M16" i="24"/>
  <c r="M14" i="24"/>
  <c r="M21" i="24"/>
  <c r="M24" i="24"/>
  <c r="M23" i="24"/>
  <c r="M13" i="24"/>
  <c r="M9" i="24"/>
  <c r="M30" i="24"/>
  <c r="H10" i="53"/>
  <c r="I10" i="53"/>
  <c r="J10" i="53"/>
  <c r="H14" i="53"/>
  <c r="M14" i="53" s="1"/>
  <c r="H13" i="53"/>
  <c r="M13" i="53" s="1"/>
  <c r="H8" i="53"/>
  <c r="M8" i="53" s="1"/>
  <c r="F15" i="53"/>
  <c r="E15" i="53"/>
  <c r="J7" i="53"/>
  <c r="J15" i="53" s="1"/>
  <c r="I7" i="53"/>
  <c r="I15" i="53" s="1"/>
  <c r="H7" i="53"/>
  <c r="E3" i="53"/>
  <c r="N2" i="53"/>
  <c r="H11" i="52"/>
  <c r="I11" i="52"/>
  <c r="J11" i="52"/>
  <c r="H10" i="52"/>
  <c r="I10" i="52"/>
  <c r="J10" i="52"/>
  <c r="H7" i="52"/>
  <c r="I7" i="52"/>
  <c r="J7" i="52"/>
  <c r="F12" i="52"/>
  <c r="E12" i="52"/>
  <c r="J6" i="52"/>
  <c r="I6" i="52"/>
  <c r="H6" i="52"/>
  <c r="E3" i="52"/>
  <c r="N2" i="52"/>
  <c r="F12" i="51"/>
  <c r="E12" i="51"/>
  <c r="J6" i="51"/>
  <c r="I6" i="51"/>
  <c r="H6" i="51"/>
  <c r="E3" i="51"/>
  <c r="N2" i="51"/>
  <c r="M7" i="52" l="1"/>
  <c r="J12" i="52"/>
  <c r="M10" i="52"/>
  <c r="M11" i="52"/>
  <c r="M7" i="53"/>
  <c r="H15" i="53"/>
  <c r="M10" i="53"/>
  <c r="M6" i="52"/>
  <c r="H12" i="51"/>
  <c r="M53" i="10"/>
  <c r="M34" i="10"/>
  <c r="M67" i="10"/>
  <c r="M68" i="10"/>
  <c r="M57" i="10"/>
  <c r="M41" i="10"/>
  <c r="M60" i="10"/>
  <c r="M19" i="10"/>
  <c r="M23" i="10"/>
  <c r="M66" i="10"/>
  <c r="M50" i="10"/>
  <c r="M25" i="10"/>
  <c r="M29" i="24"/>
  <c r="J35" i="24"/>
  <c r="M22" i="24"/>
  <c r="K35" i="24"/>
  <c r="M25" i="24"/>
  <c r="M64" i="10"/>
  <c r="I35" i="24"/>
  <c r="H35" i="24"/>
  <c r="M8" i="51"/>
  <c r="H12" i="52"/>
  <c r="I12" i="52"/>
  <c r="I12" i="51"/>
  <c r="M11" i="51"/>
  <c r="M6" i="51"/>
  <c r="J12" i="51"/>
  <c r="M15" i="53" l="1"/>
  <c r="M12" i="24"/>
  <c r="M35" i="24" s="1"/>
  <c r="M12" i="51"/>
  <c r="M12" i="52"/>
  <c r="F23" i="50"/>
  <c r="E23" i="50"/>
  <c r="J15" i="50"/>
  <c r="J6" i="50"/>
  <c r="I6" i="50"/>
  <c r="H6" i="50"/>
  <c r="E3" i="50"/>
  <c r="N2" i="50"/>
  <c r="F12" i="49"/>
  <c r="E12" i="49"/>
  <c r="J11" i="49"/>
  <c r="I11" i="49"/>
  <c r="H11" i="49"/>
  <c r="J10" i="49"/>
  <c r="I10" i="49"/>
  <c r="H10" i="49"/>
  <c r="J9" i="49"/>
  <c r="I9" i="49"/>
  <c r="H9" i="49"/>
  <c r="J7" i="49"/>
  <c r="I7" i="49"/>
  <c r="H7" i="49"/>
  <c r="J6" i="49"/>
  <c r="I6" i="49"/>
  <c r="H6" i="49"/>
  <c r="E3" i="49"/>
  <c r="N2" i="49"/>
  <c r="J12" i="48"/>
  <c r="J9" i="48"/>
  <c r="J8" i="48"/>
  <c r="J7" i="48"/>
  <c r="J11" i="48"/>
  <c r="M10" i="48"/>
  <c r="F13" i="48"/>
  <c r="E13" i="48"/>
  <c r="J6" i="48"/>
  <c r="I6" i="48"/>
  <c r="H6" i="48"/>
  <c r="E3" i="48"/>
  <c r="N2" i="48"/>
  <c r="H12" i="47"/>
  <c r="I12" i="47"/>
  <c r="J12" i="47"/>
  <c r="H13" i="47"/>
  <c r="I13" i="47"/>
  <c r="J13" i="47"/>
  <c r="H7" i="47"/>
  <c r="I7" i="47"/>
  <c r="J7" i="47"/>
  <c r="F14" i="47"/>
  <c r="E14" i="47"/>
  <c r="J6" i="47"/>
  <c r="I6" i="47"/>
  <c r="H6" i="47"/>
  <c r="E3" i="47"/>
  <c r="N2" i="47"/>
  <c r="H7" i="38"/>
  <c r="I7" i="38"/>
  <c r="J7" i="38"/>
  <c r="H10" i="38"/>
  <c r="I10" i="38"/>
  <c r="J10" i="38"/>
  <c r="H11" i="38"/>
  <c r="I11" i="38"/>
  <c r="J11" i="38"/>
  <c r="H8" i="38"/>
  <c r="I8" i="38"/>
  <c r="J8" i="38"/>
  <c r="J6" i="38"/>
  <c r="I6" i="38"/>
  <c r="H6" i="38"/>
  <c r="J12" i="46"/>
  <c r="K12" i="46"/>
  <c r="L12" i="46"/>
  <c r="I12" i="46"/>
  <c r="I6" i="46"/>
  <c r="H6" i="46"/>
  <c r="M6" i="46" s="1"/>
  <c r="F12" i="46"/>
  <c r="E12" i="46"/>
  <c r="E3" i="46"/>
  <c r="N2" i="46"/>
  <c r="I10" i="45"/>
  <c r="F10" i="45"/>
  <c r="E10" i="45"/>
  <c r="H9" i="45"/>
  <c r="G9" i="45"/>
  <c r="H8" i="45"/>
  <c r="G8" i="45"/>
  <c r="E3" i="45"/>
  <c r="M2" i="45"/>
  <c r="J19" i="44"/>
  <c r="F19" i="44"/>
  <c r="E19" i="44"/>
  <c r="I8" i="44"/>
  <c r="H8" i="44"/>
  <c r="E3" i="44"/>
  <c r="N2" i="44"/>
  <c r="M9" i="43"/>
  <c r="F20" i="43"/>
  <c r="I8" i="43"/>
  <c r="I20" i="43" s="1"/>
  <c r="H8" i="43"/>
  <c r="H20" i="43" s="1"/>
  <c r="E3" i="43"/>
  <c r="N2" i="43"/>
  <c r="H10" i="42"/>
  <c r="G10" i="42"/>
  <c r="H9" i="42"/>
  <c r="G9" i="42"/>
  <c r="H8" i="42"/>
  <c r="G8" i="42"/>
  <c r="G12" i="42" s="1"/>
  <c r="E3" i="42"/>
  <c r="M2" i="42"/>
  <c r="H13" i="41"/>
  <c r="I13" i="41"/>
  <c r="H12" i="41"/>
  <c r="I12" i="41"/>
  <c r="F18" i="41"/>
  <c r="E18" i="41"/>
  <c r="E3" i="41"/>
  <c r="N2" i="41"/>
  <c r="I13" i="40"/>
  <c r="G10" i="40"/>
  <c r="H10" i="40"/>
  <c r="G12" i="40"/>
  <c r="H12" i="40"/>
  <c r="G8" i="40"/>
  <c r="H8" i="40"/>
  <c r="H7" i="40"/>
  <c r="G7" i="40"/>
  <c r="F13" i="40"/>
  <c r="E13" i="40"/>
  <c r="E3" i="40"/>
  <c r="M2" i="40"/>
  <c r="G8" i="7"/>
  <c r="J6" i="25"/>
  <c r="I6" i="25"/>
  <c r="H6" i="25"/>
  <c r="J9" i="39"/>
  <c r="I9" i="39"/>
  <c r="H9" i="39"/>
  <c r="J6" i="39"/>
  <c r="J12" i="39" s="1"/>
  <c r="I6" i="39"/>
  <c r="I12" i="39" s="1"/>
  <c r="H6" i="39"/>
  <c r="E12" i="39"/>
  <c r="F12" i="39"/>
  <c r="E3" i="39"/>
  <c r="N2" i="39"/>
  <c r="J8" i="22"/>
  <c r="I8" i="22"/>
  <c r="H8" i="22"/>
  <c r="J9" i="22"/>
  <c r="I9" i="22"/>
  <c r="H9" i="22"/>
  <c r="J7" i="22"/>
  <c r="I7" i="22"/>
  <c r="H7" i="22"/>
  <c r="H14" i="8"/>
  <c r="I14" i="8"/>
  <c r="J14" i="8"/>
  <c r="H15" i="8"/>
  <c r="I15" i="8"/>
  <c r="J15" i="8"/>
  <c r="H13" i="8"/>
  <c r="I13" i="8"/>
  <c r="J13" i="8"/>
  <c r="M6" i="38" l="1"/>
  <c r="J12" i="38"/>
  <c r="M8" i="38"/>
  <c r="M10" i="38"/>
  <c r="M11" i="38"/>
  <c r="M7" i="38"/>
  <c r="H12" i="42"/>
  <c r="M13" i="41"/>
  <c r="L8" i="40"/>
  <c r="L8" i="7"/>
  <c r="L38" i="7" s="1"/>
  <c r="G38" i="7"/>
  <c r="M7" i="22"/>
  <c r="J11" i="22"/>
  <c r="G10" i="45"/>
  <c r="G13" i="40"/>
  <c r="L7" i="40"/>
  <c r="H13" i="40"/>
  <c r="L12" i="40"/>
  <c r="L10" i="40"/>
  <c r="I18" i="41"/>
  <c r="H18" i="41"/>
  <c r="M15" i="44"/>
  <c r="M8" i="44"/>
  <c r="M14" i="44"/>
  <c r="M6" i="47"/>
  <c r="I13" i="48"/>
  <c r="H12" i="39"/>
  <c r="J13" i="48"/>
  <c r="H13" i="48"/>
  <c r="H11" i="22"/>
  <c r="M12" i="43"/>
  <c r="M6" i="50"/>
  <c r="K19" i="44"/>
  <c r="M11" i="44"/>
  <c r="M16" i="44"/>
  <c r="M18" i="44"/>
  <c r="M13" i="44"/>
  <c r="M6" i="39"/>
  <c r="M13" i="50"/>
  <c r="M22" i="50"/>
  <c r="M15" i="50"/>
  <c r="M9" i="48"/>
  <c r="M6" i="48"/>
  <c r="M11" i="48"/>
  <c r="J8" i="25"/>
  <c r="M6" i="25"/>
  <c r="M12" i="41"/>
  <c r="K18" i="41"/>
  <c r="M15" i="43"/>
  <c r="M11" i="43"/>
  <c r="M13" i="8"/>
  <c r="M9" i="22"/>
  <c r="I11" i="22"/>
  <c r="L10" i="42"/>
  <c r="M12" i="47"/>
  <c r="M12" i="48"/>
  <c r="M6" i="49"/>
  <c r="M13" i="47"/>
  <c r="M7" i="47"/>
  <c r="M8" i="47"/>
  <c r="M9" i="47"/>
  <c r="M7" i="48"/>
  <c r="H14" i="47"/>
  <c r="H12" i="46"/>
  <c r="M12" i="46"/>
  <c r="L9" i="45"/>
  <c r="M14" i="43"/>
  <c r="M16" i="43"/>
  <c r="M9" i="39"/>
  <c r="M15" i="8"/>
  <c r="M10" i="49"/>
  <c r="H23" i="50"/>
  <c r="I23" i="50"/>
  <c r="J23" i="50"/>
  <c r="J12" i="49"/>
  <c r="I12" i="49"/>
  <c r="M9" i="49"/>
  <c r="M11" i="49"/>
  <c r="H12" i="49"/>
  <c r="M7" i="49"/>
  <c r="M8" i="48"/>
  <c r="I14" i="47"/>
  <c r="J14" i="47"/>
  <c r="L8" i="45"/>
  <c r="H10" i="45"/>
  <c r="M10" i="43"/>
  <c r="M13" i="43"/>
  <c r="H19" i="44"/>
  <c r="I19" i="44"/>
  <c r="M8" i="43"/>
  <c r="L8" i="42"/>
  <c r="L9" i="42"/>
  <c r="M8" i="22"/>
  <c r="M11" i="22" s="1"/>
  <c r="M14" i="8"/>
  <c r="L10" i="45" l="1"/>
  <c r="M20" i="43"/>
  <c r="L12" i="42"/>
  <c r="M12" i="39"/>
  <c r="M13" i="48"/>
  <c r="M19" i="44"/>
  <c r="M18" i="41"/>
  <c r="L13" i="40"/>
  <c r="M23" i="50"/>
  <c r="M12" i="49"/>
  <c r="M14" i="47"/>
  <c r="J18" i="8" l="1"/>
  <c r="I18" i="8"/>
  <c r="H18" i="8"/>
  <c r="J20" i="8"/>
  <c r="I20" i="8"/>
  <c r="H20" i="8"/>
  <c r="J23" i="8"/>
  <c r="I23" i="8"/>
  <c r="H23" i="8"/>
  <c r="J22" i="8"/>
  <c r="I22" i="8"/>
  <c r="H22" i="8"/>
  <c r="J19" i="8"/>
  <c r="I19" i="8"/>
  <c r="H19" i="8"/>
  <c r="J17" i="8"/>
  <c r="I17" i="8"/>
  <c r="H17" i="8"/>
  <c r="J16" i="8"/>
  <c r="I16" i="8"/>
  <c r="H16" i="8"/>
  <c r="J12" i="8"/>
  <c r="I12" i="8"/>
  <c r="H12" i="8"/>
  <c r="M12" i="8" s="1"/>
  <c r="J9" i="8"/>
  <c r="I9" i="8"/>
  <c r="H9" i="8"/>
  <c r="J8" i="8"/>
  <c r="I8" i="8"/>
  <c r="H8" i="8"/>
  <c r="J7" i="8"/>
  <c r="I7" i="8"/>
  <c r="H7" i="8"/>
  <c r="J11" i="8"/>
  <c r="I11" i="8"/>
  <c r="H11" i="8"/>
  <c r="J6" i="8"/>
  <c r="I6" i="8"/>
  <c r="H6" i="8"/>
  <c r="H12" i="1"/>
  <c r="I12" i="1"/>
  <c r="J12" i="1"/>
  <c r="M23" i="8" l="1"/>
  <c r="M18" i="8"/>
  <c r="M16" i="8"/>
  <c r="M6" i="8"/>
  <c r="M8" i="8"/>
  <c r="M24" i="8"/>
  <c r="M12" i="1"/>
  <c r="M19" i="8"/>
  <c r="M7" i="8"/>
  <c r="M11" i="8"/>
  <c r="M22" i="8"/>
  <c r="M9" i="8"/>
  <c r="M20" i="8"/>
  <c r="M17" i="8"/>
  <c r="H9" i="1"/>
  <c r="I9" i="1"/>
  <c r="J9" i="1"/>
  <c r="M9" i="1" s="1"/>
  <c r="F12" i="38" l="1"/>
  <c r="E12" i="38"/>
  <c r="E3" i="38"/>
  <c r="N2" i="38"/>
  <c r="E20" i="20"/>
  <c r="I20" i="20" l="1"/>
  <c r="H12" i="38"/>
  <c r="I12" i="38"/>
  <c r="M12" i="38" l="1"/>
  <c r="H11" i="1" l="1"/>
  <c r="I11" i="1"/>
  <c r="I7" i="1"/>
  <c r="H7" i="1"/>
  <c r="I31" i="20" l="1"/>
  <c r="I13" i="20" l="1"/>
  <c r="I33" i="20" l="1"/>
  <c r="I22" i="20"/>
  <c r="H25" i="8" l="1"/>
  <c r="I25" i="8"/>
  <c r="J25" i="8"/>
  <c r="H8" i="25"/>
  <c r="J11" i="1"/>
  <c r="M11" i="1" s="1"/>
  <c r="J7" i="10" l="1"/>
  <c r="J72" i="10" s="1"/>
  <c r="I12" i="20" l="1"/>
  <c r="M25" i="8" l="1"/>
  <c r="M8" i="25" l="1"/>
  <c r="E38" i="20" l="1"/>
  <c r="I43" i="20"/>
  <c r="I42" i="20" l="1"/>
  <c r="I10" i="20"/>
  <c r="I38" i="20"/>
  <c r="F46" i="20" l="1"/>
  <c r="G46" i="20"/>
  <c r="E5" i="20" l="1"/>
  <c r="I5" i="20" s="1"/>
  <c r="G72" i="10" l="1"/>
  <c r="F13" i="1" l="1"/>
  <c r="G13" i="1"/>
  <c r="J13" i="1"/>
  <c r="E13" i="1"/>
  <c r="I7" i="10" l="1"/>
  <c r="I72" i="10" s="1"/>
  <c r="H7" i="10"/>
  <c r="H72" i="10" s="1"/>
  <c r="M7" i="10" l="1"/>
  <c r="M72" i="10" s="1"/>
  <c r="E30" i="20" l="1"/>
  <c r="I30" i="20" s="1"/>
  <c r="E11" i="20"/>
  <c r="I11" i="20" s="1"/>
  <c r="E8" i="20"/>
  <c r="I8" i="20" l="1"/>
  <c r="I37" i="20" l="1"/>
  <c r="I13" i="1"/>
  <c r="H13" i="1" l="1"/>
  <c r="E26" i="20"/>
  <c r="I26" i="20" s="1"/>
  <c r="H19" i="20"/>
  <c r="H46" i="20" s="1"/>
  <c r="M7" i="1" l="1"/>
  <c r="M13" i="1" s="1"/>
  <c r="I19" i="20"/>
  <c r="F38" i="7" l="1"/>
  <c r="E38" i="7"/>
  <c r="E29" i="20" l="1"/>
  <c r="I29" i="20" s="1"/>
  <c r="I18" i="20"/>
  <c r="I17" i="20"/>
  <c r="E40" i="20"/>
  <c r="I40" i="20" s="1"/>
  <c r="I32" i="20" l="1"/>
  <c r="I24" i="20" l="1"/>
  <c r="I25" i="20"/>
  <c r="I16" i="20" l="1"/>
  <c r="I39" i="20" l="1"/>
  <c r="I14" i="20" l="1"/>
  <c r="I6" i="20"/>
  <c r="I41" i="20" l="1"/>
  <c r="I21" i="20" l="1"/>
  <c r="I45" i="20"/>
  <c r="I7" i="20"/>
  <c r="E34" i="20" l="1"/>
  <c r="I34" i="20" s="1"/>
  <c r="I36" i="20"/>
  <c r="E15" i="20" l="1"/>
  <c r="E46" i="20" s="1"/>
  <c r="I15" i="20" l="1"/>
  <c r="I28" i="20" l="1"/>
  <c r="I23" i="20" l="1"/>
  <c r="I35" i="20" l="1"/>
  <c r="I8" i="25" l="1"/>
  <c r="G8" i="25" l="1"/>
  <c r="F8" i="25"/>
  <c r="E8" i="25"/>
  <c r="E3" i="25"/>
  <c r="N2" i="25"/>
  <c r="F35" i="24"/>
  <c r="E35" i="24"/>
  <c r="E3" i="24"/>
  <c r="N2" i="24"/>
  <c r="F11" i="22"/>
  <c r="E11" i="22"/>
  <c r="E3" i="22"/>
  <c r="N2" i="22"/>
  <c r="I27" i="20" l="1"/>
  <c r="I44" i="20"/>
  <c r="E3" i="20"/>
  <c r="J2" i="20"/>
  <c r="F25" i="8"/>
  <c r="E25" i="8"/>
  <c r="I46" i="20" l="1"/>
  <c r="N2" i="10"/>
  <c r="E3" i="10"/>
  <c r="M2" i="7"/>
  <c r="E3" i="7"/>
  <c r="N2" i="8"/>
  <c r="E3" i="8"/>
</calcChain>
</file>

<file path=xl/sharedStrings.xml><?xml version="1.0" encoding="utf-8"?>
<sst xmlns="http://schemas.openxmlformats.org/spreadsheetml/2006/main" count="1054" uniqueCount="528">
  <si>
    <t>MUNICIPIO IXTLAHUACAN DEL RIO, JALISCO.</t>
  </si>
  <si>
    <t xml:space="preserve">FECHA </t>
  </si>
  <si>
    <t>NOMBRE</t>
  </si>
  <si>
    <t>SUELDO</t>
  </si>
  <si>
    <t>NETO</t>
  </si>
  <si>
    <t>FIRMA</t>
  </si>
  <si>
    <t>SUMAS</t>
  </si>
  <si>
    <t>NOMINA DE SUELDOS DEPTO. HACIENDA MUNICIPAL</t>
  </si>
  <si>
    <t>NOMBRAMIENTO</t>
  </si>
  <si>
    <t>CHOFER</t>
  </si>
  <si>
    <t>JARDINERA</t>
  </si>
  <si>
    <t>FONTANERO</t>
  </si>
  <si>
    <t>AUX. ASEO PUB.</t>
  </si>
  <si>
    <t>PODADOR</t>
  </si>
  <si>
    <t>MANTO. U. DEPTIVA</t>
  </si>
  <si>
    <t xml:space="preserve">FONTANERO </t>
  </si>
  <si>
    <t>EMPEDRADOR</t>
  </si>
  <si>
    <t>POLICIA DE LINEA</t>
  </si>
  <si>
    <t>IMSS</t>
  </si>
  <si>
    <t xml:space="preserve"> </t>
  </si>
  <si>
    <t xml:space="preserve">  </t>
  </si>
  <si>
    <t>ISR</t>
  </si>
  <si>
    <t>AUX. ASEO PUBLICO</t>
  </si>
  <si>
    <t>_________________________</t>
  </si>
  <si>
    <t>SUBSIDIO</t>
  </si>
  <si>
    <t>PARAMEDICO</t>
  </si>
  <si>
    <t>NOMINA DE SUELDOS A JUBILADOS</t>
  </si>
  <si>
    <t>NOMINA DE SUELDOS PRESIDENCIA</t>
  </si>
  <si>
    <t>NOMINA DE SUELDOS SECRETARIA GENERAL</t>
  </si>
  <si>
    <t>SECRETARIA GENERAL</t>
  </si>
  <si>
    <t>PRESIDENTE MPAL</t>
  </si>
  <si>
    <t>AUX DE CEMENTERIOS</t>
  </si>
  <si>
    <t>NOMINA DE SUELDOS SINDICATURA</t>
  </si>
  <si>
    <t>ENCARGADO DE CATASTRO</t>
  </si>
  <si>
    <t>UNIDAD DE APREMIOS</t>
  </si>
  <si>
    <t>CUADRILLA AGUA POTABLE Y ALCAN</t>
  </si>
  <si>
    <t xml:space="preserve">AGUA POTABLE </t>
  </si>
  <si>
    <t>AUXILIAR DE INTENDENCIA A</t>
  </si>
  <si>
    <t>CHOFER DE CAMION ESCOLAR</t>
  </si>
  <si>
    <t>CHOFER DE CAMION DE BASURA</t>
  </si>
  <si>
    <t>INGENIERO AUX A</t>
  </si>
  <si>
    <t>AUX TECNICO</t>
  </si>
  <si>
    <t>AUX DE OBRA</t>
  </si>
  <si>
    <t>AYUDANTE DE OBRA</t>
  </si>
  <si>
    <t>OPERADOR PAYLODER</t>
  </si>
  <si>
    <t>OPERADOR MOTOCONFORMADORA 12H</t>
  </si>
  <si>
    <t>OPERADOR RETROEXCAVADORA JCV</t>
  </si>
  <si>
    <t>CHOFER TRACTO CAMION KEENGORTH</t>
  </si>
  <si>
    <t>AUX DE MECANICO</t>
  </si>
  <si>
    <t>SOLDADOR</t>
  </si>
  <si>
    <t>TOTAL</t>
  </si>
  <si>
    <t>ASISTENTE DE DEPARTAMENTO</t>
  </si>
  <si>
    <t>SECRETARIA B</t>
  </si>
  <si>
    <t>NOMINA DE SUELDOS DEPTO. SEGURIDAD CIUDADANA</t>
  </si>
  <si>
    <t>NOMINA DE AYUNTAMIENTO</t>
  </si>
  <si>
    <t>AUXILIAR</t>
  </si>
  <si>
    <t xml:space="preserve">CASILLAS CRUZ SALVADOR </t>
  </si>
  <si>
    <t xml:space="preserve">GUTIERREZ MARTINEZ GLORIA </t>
  </si>
  <si>
    <t xml:space="preserve">PLASCENCIA CAMACHO JOSE SALVADOR </t>
  </si>
  <si>
    <t xml:space="preserve">SANCHEZ ALVARADO FRANCISCO </t>
  </si>
  <si>
    <t xml:space="preserve">SANCHEZ VELIZ MAURO </t>
  </si>
  <si>
    <t xml:space="preserve">CARBAJAL HERNANDEZ ROBERTO </t>
  </si>
  <si>
    <t xml:space="preserve">ESTEVEZ PLASCENCIA NICANOR </t>
  </si>
  <si>
    <t xml:space="preserve">LOPEZ LOZA JOSE JAVIER </t>
  </si>
  <si>
    <t xml:space="preserve">SANCHEZ HERNANDEZ MELITON </t>
  </si>
  <si>
    <t xml:space="preserve">OLMOS GALLEGOS MEREGILDO </t>
  </si>
  <si>
    <t xml:space="preserve">YAÑEZ HERRERA JUAN MANUEL </t>
  </si>
  <si>
    <t xml:space="preserve">ALVAREZ DEL CASTILLO SANCHEZ JORGE ENRIQUE </t>
  </si>
  <si>
    <t xml:space="preserve">CORONA OLVERA SALVADOR </t>
  </si>
  <si>
    <t xml:space="preserve">MARTINEZ GONZALEZ HECTOR MIGUEL </t>
  </si>
  <si>
    <t xml:space="preserve">CARBAJAL MERCADO GENARO </t>
  </si>
  <si>
    <t xml:space="preserve">CARRILLO VILLALOBOS ISA </t>
  </si>
  <si>
    <t xml:space="preserve">BARCENAS AVILA PASCUAL </t>
  </si>
  <si>
    <t>ALMARAZ MARTINEZ MARTIN</t>
  </si>
  <si>
    <t xml:space="preserve">ALATORRE GOMEZ FRANCISCO JAVIER </t>
  </si>
  <si>
    <t xml:space="preserve">CASTRO DELGADO MANUEL </t>
  </si>
  <si>
    <t xml:space="preserve">GOMEZ LOZA SANTIAGO </t>
  </si>
  <si>
    <t xml:space="preserve">MORA ESTEVEZ CARMEN </t>
  </si>
  <si>
    <t xml:space="preserve">CAMACHO MARTINEZ J. JESUS </t>
  </si>
  <si>
    <t>CAMACHO GOMEZ JUAN MANUEL</t>
  </si>
  <si>
    <t xml:space="preserve">ALCARAZ REYNOSO ANTONIO </t>
  </si>
  <si>
    <t xml:space="preserve">NUÑEZ ALVAREZ MARTIN </t>
  </si>
  <si>
    <t xml:space="preserve">CRUZ ULLOA RAFAEL </t>
  </si>
  <si>
    <t xml:space="preserve">GUTIERREZ PLASCENCIA ROBERTO </t>
  </si>
  <si>
    <t xml:space="preserve">ALVAREZ PLASCENCIA OSCAR ALBERTO </t>
  </si>
  <si>
    <t xml:space="preserve">CAMACHO ALCARAZ JAIME </t>
  </si>
  <si>
    <t xml:space="preserve">ALVAREZ LOPEZ MANUEL </t>
  </si>
  <si>
    <t xml:space="preserve">ESPINOZA GARZON HEREDERIO </t>
  </si>
  <si>
    <t xml:space="preserve">SALDAÑA MERCADO RAUL </t>
  </si>
  <si>
    <t xml:space="preserve">MERCADO SANCHEZ JAVIER </t>
  </si>
  <si>
    <t xml:space="preserve">GONZALEZ ROCHA MANUEL </t>
  </si>
  <si>
    <t xml:space="preserve">SUAREZ ALVARADO ARTURO </t>
  </si>
  <si>
    <t xml:space="preserve">MUÑOZ QUEZADA JAIME </t>
  </si>
  <si>
    <t>TORRES VAZQUEZ OSCAR</t>
  </si>
  <si>
    <t xml:space="preserve">SANCHEZ SANDOVAL SILVIA </t>
  </si>
  <si>
    <t xml:space="preserve">MEDINA GARCIA ORFIL </t>
  </si>
  <si>
    <t>JAUREGUI MARTINEZ CUAHUTEMOC</t>
  </si>
  <si>
    <t xml:space="preserve">VAZQUEZ MACIAS FRANCISCO </t>
  </si>
  <si>
    <t xml:space="preserve">MARTINEZ ALVAREZ RIGOBERTO </t>
  </si>
  <si>
    <t xml:space="preserve">GONZALEZ REYNOSO JOSE LUIS </t>
  </si>
  <si>
    <t xml:space="preserve">RAMIREZ RUELAS ARTURO </t>
  </si>
  <si>
    <t xml:space="preserve">MARTINEZ PULIDO MARIA TRINIDAD </t>
  </si>
  <si>
    <t xml:space="preserve">GARCIA GONZALEZ JOSE ALONSO </t>
  </si>
  <si>
    <t>GOMEZ LARA LETICIA</t>
  </si>
  <si>
    <t>OPERADOR DE MAQUINARIA</t>
  </si>
  <si>
    <t>RECAUDADOR</t>
  </si>
  <si>
    <t>SANDOVAL PINTO JORGE</t>
  </si>
  <si>
    <t>AUXILIAR DE ASEO</t>
  </si>
  <si>
    <t>ASISTENTE DE UNIDAD A</t>
  </si>
  <si>
    <t>AUXILIAR ADMINISTRATIA</t>
  </si>
  <si>
    <t>SANCHEZ CELIS MA. TERESA</t>
  </si>
  <si>
    <t xml:space="preserve">REGIDOR </t>
  </si>
  <si>
    <t>SANCHEZ GONZALEZ ANA CRISTINA</t>
  </si>
  <si>
    <t>DURAN SANDOVAL LIZBETH</t>
  </si>
  <si>
    <t>JARDINERO B</t>
  </si>
  <si>
    <t>TORRES FRIAS ANGELICA</t>
  </si>
  <si>
    <t>MARTINEZ RAMIREZ ROGELIO</t>
  </si>
  <si>
    <t>JACOBO CALLEROS CLEMENTE</t>
  </si>
  <si>
    <t>GOMEZ MERCADO JOSE ARTURO</t>
  </si>
  <si>
    <t>VILLEGAS NAVARRO ALEJANDRO</t>
  </si>
  <si>
    <t>CAMACHO GOMEZ LUCINA</t>
  </si>
  <si>
    <t>VALDEZ CAMACHO JONATHAN</t>
  </si>
  <si>
    <t>GAETA ARELLANO ALAN</t>
  </si>
  <si>
    <t>OPERADOR</t>
  </si>
  <si>
    <t>LIMON AGUAYO ALFONSO</t>
  </si>
  <si>
    <t>RODRIGUEZ CASILLAS CARLOS</t>
  </si>
  <si>
    <t>SUAREZ HERNANDEZ CITLALI</t>
  </si>
  <si>
    <t>RODRIGUEZ GONZALEZ ESTHELA</t>
  </si>
  <si>
    <t>MERCADO GARCIA JOSE ANGEL</t>
  </si>
  <si>
    <t>SANCHEZ ORTIZ DIEGO ARMANDO</t>
  </si>
  <si>
    <t>FLORES CAMACHO ISAAC ALEJANDRO</t>
  </si>
  <si>
    <t>ORTEGA PLASCENCIA JOSE ALBERTO</t>
  </si>
  <si>
    <t>SANCHEZ DURAN DANIELA</t>
  </si>
  <si>
    <t>YANEZ JIMENEZ BRENDA MICHEL</t>
  </si>
  <si>
    <t>GALLEGOS RODRIGUEZ CESAR</t>
  </si>
  <si>
    <t>MORA GONZALEZ REYNA</t>
  </si>
  <si>
    <t>SANCHEZ MORA MARIA GUADALUPE</t>
  </si>
  <si>
    <t>MERCADO PLASCENCIA SOFIA</t>
  </si>
  <si>
    <t>URIBE LOZANO ALFREDO</t>
  </si>
  <si>
    <t>DIAZ VALDIVIA ELIOENAI</t>
  </si>
  <si>
    <t>GUZMAN GONZALEZ LEONCIO</t>
  </si>
  <si>
    <t>ENCARGADA DE LA HACIENDA MUNICIPAL</t>
  </si>
  <si>
    <t>CASTANEDA MARTINEZ ARELI</t>
  </si>
  <si>
    <t>GARCIA ROBLES JAQUELINE</t>
  </si>
  <si>
    <t>VERDEJA GARCIA TERESITA DE JESUS</t>
  </si>
  <si>
    <t>GONZALEZ PEREZ DARIANA GUADALUPE</t>
  </si>
  <si>
    <t>SALDIVAR RUVALCABA BLANCA BERENICE</t>
  </si>
  <si>
    <t>VAZQUEZ ARIAS CLAUDIA LIZBETH</t>
  </si>
  <si>
    <t>VILLEGAS VAZQUEZ JOANNA</t>
  </si>
  <si>
    <t>REOS ESQUEDA HENOC</t>
  </si>
  <si>
    <t>SANDOVAL MARTINEZ GLORIA</t>
  </si>
  <si>
    <t>FLORES GUTIERREZ SANTIAGO</t>
  </si>
  <si>
    <t>MACIAS ORNELAS RAMIRO</t>
  </si>
  <si>
    <t>DE ALBA CARRANZA VERONICA</t>
  </si>
  <si>
    <t>HERNANDEZ REA MONICA DEYANIRA</t>
  </si>
  <si>
    <t>GARCIA VERGARA NESTOR MARTIN</t>
  </si>
  <si>
    <t>HARO OCAMPO GABRIEL</t>
  </si>
  <si>
    <t>RODRIGUEZ DIAZ BLAZ</t>
  </si>
  <si>
    <t>NARANJO RODRIGUEZ ANA DELIA</t>
  </si>
  <si>
    <t>SECRETARIO PARTICULAR</t>
  </si>
  <si>
    <t>SECRETARIA</t>
  </si>
  <si>
    <t>ASISTENTE</t>
  </si>
  <si>
    <t>CONTRALOR</t>
  </si>
  <si>
    <t>LOPEZ OROZCO MIGUEL ALEXANDER</t>
  </si>
  <si>
    <t>AUXILIAR CONTABLE</t>
  </si>
  <si>
    <t xml:space="preserve">SECRETARIA </t>
  </si>
  <si>
    <t>CAJA DE PREDIAL</t>
  </si>
  <si>
    <t>CAJA DE SERVICIOS</t>
  </si>
  <si>
    <t>CAJA DE AGUA POTABLE</t>
  </si>
  <si>
    <t>REOS ESQUEDA EFRAIN</t>
  </si>
  <si>
    <t>INSPECTOR FISCAL</t>
  </si>
  <si>
    <t>RAMIREZ LOMELI GABRIELA ISIDORA</t>
  </si>
  <si>
    <t>VAZQUEZ BERMEJO JUAN RAMON</t>
  </si>
  <si>
    <t>CHOFER DE TESORERIA</t>
  </si>
  <si>
    <t>RUVALCABA URIBE MA GUADALUPE</t>
  </si>
  <si>
    <t>LOMELI SANDOVAL ELIAS</t>
  </si>
  <si>
    <t>ENLACE MIGRANTES</t>
  </si>
  <si>
    <t>INIGUEZ OROZCO CRISTINA LIZBETH</t>
  </si>
  <si>
    <t>GONZALEZ OROZCO SERGIO</t>
  </si>
  <si>
    <t>OFICIAL MAYOR</t>
  </si>
  <si>
    <t>GONZALEZ JIMENEZ JOSELINE</t>
  </si>
  <si>
    <t>ASISTENTE ADMINISTRATIVO</t>
  </si>
  <si>
    <t>ABUNDIS CARVAJAL JHOANA HERENDIRA</t>
  </si>
  <si>
    <t>SINDICO MUNICIPAL</t>
  </si>
  <si>
    <t>AUXILIAR ADMINISTRATIVO</t>
  </si>
  <si>
    <t>PADILLA RODRIGUEZ JUAN MARTIN</t>
  </si>
  <si>
    <t>DIRECTOR</t>
  </si>
  <si>
    <t>PACHECO TORRES MARIA DE JESUS</t>
  </si>
  <si>
    <t>RAMIREZ AGUIRRE DAVID</t>
  </si>
  <si>
    <t>SUB DIRECTOR</t>
  </si>
  <si>
    <t>MORA ABUNDIS MARCOS SAUL</t>
  </si>
  <si>
    <t>COORDINADOR</t>
  </si>
  <si>
    <t>MORA NUNEZ LUIS</t>
  </si>
  <si>
    <t>INGENIERO</t>
  </si>
  <si>
    <t>ARQUITECTA</t>
  </si>
  <si>
    <t>MERCADO MOYA MARIBEL</t>
  </si>
  <si>
    <t>ROSAS PEREZ CARLOS OLIMPO</t>
  </si>
  <si>
    <t>SUPERVISOR</t>
  </si>
  <si>
    <t>SALDANA LOZANO JUAN</t>
  </si>
  <si>
    <t>ENCARGADO DE CUADRILLA</t>
  </si>
  <si>
    <t>GONZALEZ BENITES LUIS FERNANDO</t>
  </si>
  <si>
    <t>ENCARGADO DE PROYECTOS</t>
  </si>
  <si>
    <t>ANGULO CAMACHO FAUSTINO</t>
  </si>
  <si>
    <t>AUXILIAR DE OBRA PUBLICA</t>
  </si>
  <si>
    <t>NUNEZ URIBE ARNULFO</t>
  </si>
  <si>
    <t>CHOFER DE PIPA</t>
  </si>
  <si>
    <t>CAMACHO LOPEZ NOE</t>
  </si>
  <si>
    <t>ALVAREZ OROZCO CESAR ISMAEL</t>
  </si>
  <si>
    <t>RODRIGUEZ CARBAJAL ALVARO</t>
  </si>
  <si>
    <t>LOPEZ BARCENAS CARLOS</t>
  </si>
  <si>
    <t>ENCARGADO DE MAQUINARIA</t>
  </si>
  <si>
    <t>CRUZ AVILA RUBEN</t>
  </si>
  <si>
    <t>RODRIGUEZ GONZALEZ GUSTAVO</t>
  </si>
  <si>
    <t>OPERADOR DRAGA</t>
  </si>
  <si>
    <t>GARCIA DE ANDA SERGIO</t>
  </si>
  <si>
    <t>PADILLA CAMPOS MARTIN</t>
  </si>
  <si>
    <t>CHOFER DE CAMION</t>
  </si>
  <si>
    <t>HUERTA HUERTA JOSE ANTONIO</t>
  </si>
  <si>
    <t>MECANICO</t>
  </si>
  <si>
    <t>VAZQUEZ VAZQUEZ JUAN RAMON</t>
  </si>
  <si>
    <t>RODIGUEZ CARLOS HERIBERTO</t>
  </si>
  <si>
    <t>VELADOR DEL CORRALON</t>
  </si>
  <si>
    <t>JAUREGUI  MARTINEZ MARIO</t>
  </si>
  <si>
    <t>HERNANDEZ SANCHEZ JESUS</t>
  </si>
  <si>
    <t>DELEGADO DE PALO ALTO</t>
  </si>
  <si>
    <t>LOZANO VILLARREAL NELSON</t>
  </si>
  <si>
    <t>DELEGADO DE TREJOS</t>
  </si>
  <si>
    <t>ESTEVEZ VAZQUEZ JOSE</t>
  </si>
  <si>
    <t>DELEGADO DE SAN ANTONIO DE LOS VAZQUEZ</t>
  </si>
  <si>
    <t>RIVAS ORTIZ MA DEL REFUGIO</t>
  </si>
  <si>
    <t>ENCARGADA DE BIBLIOTECA</t>
  </si>
  <si>
    <t>RAMIREZ AVILA ESTHEFANY</t>
  </si>
  <si>
    <t>ESPADAS GOMEZ CATALINA</t>
  </si>
  <si>
    <t>DIRECTORA</t>
  </si>
  <si>
    <t>CAMARENA PEREZ JORGE</t>
  </si>
  <si>
    <t>CORTES GARCIA MINERVA LUCIA</t>
  </si>
  <si>
    <t>ASISTENTE DE JURIDICO</t>
  </si>
  <si>
    <t>SANDOVAL GUTIERREZ YEZENIA ELIZABETH</t>
  </si>
  <si>
    <t>NUNEZ SANDOVAL CESAR JOSE</t>
  </si>
  <si>
    <t>DIRECTOR CULTURAL</t>
  </si>
  <si>
    <t>LOMELI SANDOVAL EVA</t>
  </si>
  <si>
    <t>DIRECTORA DE EDUCACION</t>
  </si>
  <si>
    <t>LUNA FLORES OTHON</t>
  </si>
  <si>
    <t>DIRECTOR DE PROGRAMAS SOCIALES</t>
  </si>
  <si>
    <t>DELGADILLO RAMIREZ JESSENIA ABIGAIL</t>
  </si>
  <si>
    <t>MORA FLORES MARIA TERESA</t>
  </si>
  <si>
    <t>AVALOS GOMEZ KARLA LIZBETTE</t>
  </si>
  <si>
    <t>GARCIA ALMARAZ ALMA DELIA</t>
  </si>
  <si>
    <t>DIRECCION DE AGRICULTURA Y DESARROLLO RURAL</t>
  </si>
  <si>
    <t>IBARRA CAMACHO KARLA KARINA</t>
  </si>
  <si>
    <t>PLASCENCIA REYNA JUAN ANTONIO</t>
  </si>
  <si>
    <t>ENCARGADO DE VIVERO</t>
  </si>
  <si>
    <t>ROSAS PEREZ MARIA TERESA</t>
  </si>
  <si>
    <t>AUXILIAR VIVERO</t>
  </si>
  <si>
    <t>RAMIREZ CRUZ DELFINA</t>
  </si>
  <si>
    <t>JIMENEZ ESPINOZA LUIS JESUS</t>
  </si>
  <si>
    <t>DIRECCION DE PROMOCION ECONOMICA</t>
  </si>
  <si>
    <t>SORIANO  BELEN</t>
  </si>
  <si>
    <t>TORRES BENITEZ RAFAEL</t>
  </si>
  <si>
    <t>DIRECCION DE DESARROLLO ECONOMICO Y COMBATE A LA DESIGUALDAD</t>
  </si>
  <si>
    <t>GUTIERREZ RAMIREZ LIDIA</t>
  </si>
  <si>
    <t>SECRETARIA DE DESARROLLO RURAL</t>
  </si>
  <si>
    <t>MUNOZ ABUNDIS VIRIDIANA NATALI</t>
  </si>
  <si>
    <t>SECRETARIA DE GANADERIA</t>
  </si>
  <si>
    <t>GARCIA MANCILLA OLGA MARIA</t>
  </si>
  <si>
    <t>OFICIAL DEL REGISTRO CIVIL</t>
  </si>
  <si>
    <t>JIMENEZ MARTINEZ ALMA LETICA</t>
  </si>
  <si>
    <t>ACEVES LOMELI VALERIA</t>
  </si>
  <si>
    <t>OFICIAL DEL REGISTRO CIVIL SAN ANTONIO</t>
  </si>
  <si>
    <t>RENTERIA SANDOVAL CELINA ELIZABETH</t>
  </si>
  <si>
    <t>OFICIAL DEL REGISTRO CIVIL TREJOS</t>
  </si>
  <si>
    <t>INIGUEZ HERNANDEZ MIRIAM RAXEL</t>
  </si>
  <si>
    <t>OFICIAL DEL REGISTRO PALOS ALTOS</t>
  </si>
  <si>
    <t>SANCHEZ GONZALEZ DONACIANO</t>
  </si>
  <si>
    <t>ROSALES VARELA FRANCISCO JAVIER</t>
  </si>
  <si>
    <t>GUARDARRASTRO NO. 1</t>
  </si>
  <si>
    <t>ROSALES VARELA SANTIAGO</t>
  </si>
  <si>
    <t>GUARDARRASTRO NO. 2</t>
  </si>
  <si>
    <t>BLANCO GONZALEZ LIZETH MAGALY</t>
  </si>
  <si>
    <t>MARQUEZ ROMERO GABRIEL</t>
  </si>
  <si>
    <t>RODRIGUEZ CONTRERAS RAMIRO</t>
  </si>
  <si>
    <t>RAMIREZ VAZQUEZ JUAN RAMON</t>
  </si>
  <si>
    <t>PROMOTOR</t>
  </si>
  <si>
    <t>JIMENEZ CERVANTES MIREYA</t>
  </si>
  <si>
    <t>GESTOR</t>
  </si>
  <si>
    <t>GONZALEZ GONZALEZ JUAN PEDRO</t>
  </si>
  <si>
    <t>REYES RODRIGUEZ ARTURO</t>
  </si>
  <si>
    <t>MANTENIM. UNIDAD DEPORTIVA</t>
  </si>
  <si>
    <t>MOLINA ESPARZA EDUARDO FRANCISCO</t>
  </si>
  <si>
    <t>GAMEZ FERNANDEZ RAUL</t>
  </si>
  <si>
    <t>MEJIA LOPEZ ARNULFO</t>
  </si>
  <si>
    <t>GUTIERREZ CALVILLO PABLO</t>
  </si>
  <si>
    <t>AUXILIAR AGUA POTABLE</t>
  </si>
  <si>
    <t>YANEZ JIMENEZ JOSE MANUEL</t>
  </si>
  <si>
    <t>GONZALEZ VAZQUEZ JORGE ARMANDO</t>
  </si>
  <si>
    <t>BARAJAS RAMIREZ ANTONIO</t>
  </si>
  <si>
    <t>PADILLA CAMPOS J REYES</t>
  </si>
  <si>
    <t>GONZALEZ GONZALEZ OFELIA</t>
  </si>
  <si>
    <t>ABUNDIS MUNOZ JOSE ALFREDO</t>
  </si>
  <si>
    <t>JIMENEZ DE LA CRUZ ROGELIO</t>
  </si>
  <si>
    <t>ORTIZ CASTRO CRISTIAN</t>
  </si>
  <si>
    <t>GUTIERREZ GUTIERREZ ESTEBAN</t>
  </si>
  <si>
    <t>SANCHEZ MARTINEZ ALEJANDRO SANTOS</t>
  </si>
  <si>
    <t>GONZALEZ MARTINEZ SAUL FERNANDO</t>
  </si>
  <si>
    <t>GARCIA SANCHEZ SALVADOR</t>
  </si>
  <si>
    <t>AUXILIAR ALUMBRADO PUBLICO</t>
  </si>
  <si>
    <t>PONCE BECERRA LIDIA</t>
  </si>
  <si>
    <t>MURO CERVANTES CELIA</t>
  </si>
  <si>
    <t>CERVANTES NUNEZ CANDIDA</t>
  </si>
  <si>
    <t>JIMENEZ DELGADILLO GLORIA ARACELI</t>
  </si>
  <si>
    <t>ENCARGADA DE ARCHIVO Y APOYO A CORREO</t>
  </si>
  <si>
    <t>LOPEZ TORREZ MARIA GUADALUPE</t>
  </si>
  <si>
    <t>MIRAMONTES RODARTE ROBERTO</t>
  </si>
  <si>
    <t>INT. PANTEON TLACOTAN</t>
  </si>
  <si>
    <t>MARTINEZ RAMIREZ ENRIQUE</t>
  </si>
  <si>
    <t>INT. PANTEON IXTLAHUACAN</t>
  </si>
  <si>
    <t>AVILA LOPEZ LUCIA</t>
  </si>
  <si>
    <t>INT. PANTEON TREJOS</t>
  </si>
  <si>
    <t>BENITEZ IBARRA HERMINIO</t>
  </si>
  <si>
    <t>AUXILIAR DE ASEO PUBLICO</t>
  </si>
  <si>
    <t>MARTINEZ CALZADA JUAN</t>
  </si>
  <si>
    <t>MARTINEZ ALCALA JUAN JOSE</t>
  </si>
  <si>
    <t>MARTINEZ MARTINEZ MIGUEL ANGEL</t>
  </si>
  <si>
    <t>MEJIA ORTIZ LUIS FERNANDO</t>
  </si>
  <si>
    <t>GONZALEZ VAZQUEZ SALVADOR</t>
  </si>
  <si>
    <t>RIOS GONZALEZ MAYRA</t>
  </si>
  <si>
    <t>MORA OLEA MARIA DEL REFUGIO</t>
  </si>
  <si>
    <t>INT. BAÑOS</t>
  </si>
  <si>
    <t>GONZALEZ BRISENO LETICIA</t>
  </si>
  <si>
    <t>INT. PLAZA MUNICIPAL</t>
  </si>
  <si>
    <t>GARCIA ROMERO ROCIO</t>
  </si>
  <si>
    <t>MACIAS TEJEDA MA GUADALUPE</t>
  </si>
  <si>
    <t>INT. CASA CULTURA</t>
  </si>
  <si>
    <t>LEDEZMA LOZA DORA MARIA</t>
  </si>
  <si>
    <t>INT. BAÑOS PUBLICOS</t>
  </si>
  <si>
    <t>INT. PLAZA SAN ANTONIO</t>
  </si>
  <si>
    <t>ESPINOZA LOPEZ JAIRO</t>
  </si>
  <si>
    <t>INT. PLAZA MASCUALA</t>
  </si>
  <si>
    <t>INT. PLAZA PALOS ALTOS</t>
  </si>
  <si>
    <t>CALAMATEO HUERTA TERESA</t>
  </si>
  <si>
    <t>INT. COMANDANCIA</t>
  </si>
  <si>
    <t>CAMACHO SANCHEZ MARGARITA</t>
  </si>
  <si>
    <t>INT. PLAZA TREJOS</t>
  </si>
  <si>
    <t>INT. MERCADO MUNICIPAL</t>
  </si>
  <si>
    <t>SANCHEZ DIAZ PALEMON</t>
  </si>
  <si>
    <t>INT. PLAZA TLACOTAN</t>
  </si>
  <si>
    <t>BARBIER SOTO RICARDO</t>
  </si>
  <si>
    <t>PORTILLO PAREDES JOSE DAVID</t>
  </si>
  <si>
    <t>ASESOR GENERAL</t>
  </si>
  <si>
    <t>POLICIA EN LINEA</t>
  </si>
  <si>
    <t>CAMACHO FLORES MARIO</t>
  </si>
  <si>
    <t>ORTIZ MACIAS MARIA ELENA</t>
  </si>
  <si>
    <t>SANCHEZ ROJO JOSE PEDRO</t>
  </si>
  <si>
    <t>ALEMAN PORTILLO JAVIER EMMANUEL</t>
  </si>
  <si>
    <t>VAZQUEZ ALVAREZ CLAUDIA TERESA</t>
  </si>
  <si>
    <t>FLORES RUVALCABA ROBERTO ALEJANDRO</t>
  </si>
  <si>
    <t>MACIAS HERNANDEZ SALVADOR</t>
  </si>
  <si>
    <t>RAMIREZ ARELLANO JOSE ANTONIO</t>
  </si>
  <si>
    <t>SANCHEZ SANCHEZ MA MAGDALENA</t>
  </si>
  <si>
    <t>MARTINEZ CAMACHO HECTOR</t>
  </si>
  <si>
    <t>VAZQUEZ HUERTA EDGAR ALEJANDRO</t>
  </si>
  <si>
    <t>VAZQUEZ CAMACHO CRISTIAN VIDAL</t>
  </si>
  <si>
    <t>ELEMENTO DE PROTECCION CIVIL</t>
  </si>
  <si>
    <t>ROSALES SANCHEZ FRANCISCO JAVIER</t>
  </si>
  <si>
    <t>SANCHEZ VALLE DAVID</t>
  </si>
  <si>
    <t>SANCHEZ ESTRADA SAUL</t>
  </si>
  <si>
    <t>SOUZA SANCHEZ JOSE ANTONIO</t>
  </si>
  <si>
    <t>VAZQUEZ HUERTA GONZALO</t>
  </si>
  <si>
    <t>VAZQUEZ HUERTA LLOEL FABIAN</t>
  </si>
  <si>
    <t>VAZQUEZ GONZALEZ ALBERTO</t>
  </si>
  <si>
    <t>GONZALEZ CARRILLO MARTHA PATRICIA</t>
  </si>
  <si>
    <t>MARIA GONZALEZ MARTIN</t>
  </si>
  <si>
    <t>ORTIZ CASTRO GISELA</t>
  </si>
  <si>
    <t>FLORES BANUELOS ADRIANA ELIZABETH</t>
  </si>
  <si>
    <t>GARCIA GARCIA PEDRO JOSE</t>
  </si>
  <si>
    <t>ENFERMERA</t>
  </si>
  <si>
    <t>URIBE ESQUEDA MARIA DE LOS ANGELES</t>
  </si>
  <si>
    <t>NOMINA DE SUELDOS OFICIALIA MAYOR</t>
  </si>
  <si>
    <t>NOMINA DE SUELDOS OBRAS PUBLICAS</t>
  </si>
  <si>
    <t>NOMINA DE SUELDOS TALLER MECANICO</t>
  </si>
  <si>
    <t>NOMINA DE SUELDOS DELEGACIONES Y AGENCIAS</t>
  </si>
  <si>
    <t>NOMINA DE SUELDOS JURIDICO</t>
  </si>
  <si>
    <t>NOMINA DE SUELDOS CULTURA</t>
  </si>
  <si>
    <t>NOMINA DE SUELDOS DESARROLLO RURAL</t>
  </si>
  <si>
    <t>NOMINA DE SUELDOS PROMOCION ECONOMICA</t>
  </si>
  <si>
    <t>NOMINA DE SUELDOS DESARROLLO ECONOMICO</t>
  </si>
  <si>
    <t>NOMINA DE SUELDOS REGISTRO CIVIL</t>
  </si>
  <si>
    <t>NOMINA DE SUELDOS RASTRO</t>
  </si>
  <si>
    <t>NOMINA DE SUELDOS DEPORTES</t>
  </si>
  <si>
    <t>NOMINA DE SUELDOS COMUNICACIÓN Y VINCULACION</t>
  </si>
  <si>
    <t>NOMINA DE SUELDOS AGUA POTABLE</t>
  </si>
  <si>
    <t>NOMINA DE SUELDOS PARQUES Y JARDINES</t>
  </si>
  <si>
    <t>NOMINA DE SUELDOS ALUMBRADO PUBLICO</t>
  </si>
  <si>
    <t>NOMINA DE SUELDOS PANTEONES</t>
  </si>
  <si>
    <t>NOMINA DE SUELDOS ASEO PUBLICO</t>
  </si>
  <si>
    <t>TORRES MARTINEZ JORGE ARTURO</t>
  </si>
  <si>
    <t>DISEÑADOR GRAFICO</t>
  </si>
  <si>
    <t>PACHECO JIMENEZ JORGE DE JESUS</t>
  </si>
  <si>
    <t>VIDEOGRAFIA</t>
  </si>
  <si>
    <t>MARTIN MORA JUAN MANUEL</t>
  </si>
  <si>
    <t>ENCARGADO DE SISTEMAS</t>
  </si>
  <si>
    <t>CARDENAS ROJAS MARCOS ANDRES</t>
  </si>
  <si>
    <t>UNIDAD DE EVENTOS</t>
  </si>
  <si>
    <t>RUVALCABA GALLEGOS SANDRA</t>
  </si>
  <si>
    <t>MORA VAZQUEZ ARACELI</t>
  </si>
  <si>
    <t>REYES RODRIGUEZ J JESUS</t>
  </si>
  <si>
    <t xml:space="preserve">PINTO SILVA MONTSERRATH </t>
  </si>
  <si>
    <t xml:space="preserve">DELGADO SANCHEZ GUADALUPE LILIANA </t>
  </si>
  <si>
    <t>CASILLAS SANDOVAL JULIA GUADALUPE</t>
  </si>
  <si>
    <t>DAVALOS NUNEZ NANCY</t>
  </si>
  <si>
    <t xml:space="preserve">RAMOS ORTEGA PEDRO </t>
  </si>
  <si>
    <t xml:space="preserve">MAYORAL CAMACHO ANA ROSA </t>
  </si>
  <si>
    <t>QUEZADA RIVERA MARIA DEL ROSARIO</t>
  </si>
  <si>
    <t xml:space="preserve">MUÑOZ RODRIGUEZ CHRISTIAN EDUARDO </t>
  </si>
  <si>
    <t>TECNICO A</t>
  </si>
  <si>
    <t>PALAFOX JIMENEZ MARIANA</t>
  </si>
  <si>
    <t>JEFA DE DEPARTAMENTO DE TURISMO</t>
  </si>
  <si>
    <t>JEFA DE DEPARTAMENTO DE ECOLOGIA</t>
  </si>
  <si>
    <t xml:space="preserve">ABUNDIS SANCHEZ FRANCISCO </t>
  </si>
  <si>
    <t>JEFATURA DE DEPARTAMENTO DE PANTEONES</t>
  </si>
  <si>
    <t>JEFA DE DEPARTAMENTO</t>
  </si>
  <si>
    <t>ENCARGADA DE TRANSPARENCIA</t>
  </si>
  <si>
    <t xml:space="preserve">SORIANO JACOBO MARIA BELEN </t>
  </si>
  <si>
    <t>SANDOVAL ANA MARIA</t>
  </si>
  <si>
    <t xml:space="preserve">CALAMATEO HUERTA  MARIA GUADALUPE </t>
  </si>
  <si>
    <t>MARTINEZ VELAZQUEZ CLAUDIA GUADALUPE</t>
  </si>
  <si>
    <t>GONZALEZ OROSCO MARIA PATRICIA</t>
  </si>
  <si>
    <t>MENDEZ ROJAS EPIFIANO FLORENCIO</t>
  </si>
  <si>
    <t xml:space="preserve">MARTINEZ VELEZ MERCEDES ELIZABETH </t>
  </si>
  <si>
    <t>RODRIGUEZ ESPINOZA JUAN GABRIEL</t>
  </si>
  <si>
    <t>ABUNDIS CARBAJAL ADRIANA ISELA</t>
  </si>
  <si>
    <t>ROSALES GUTIERREZ ARMANDO</t>
  </si>
  <si>
    <t>REYNOSO GONZALEZ MARTHA SILVIA</t>
  </si>
  <si>
    <t xml:space="preserve">VAZQUEZ FLORES FERNANDO </t>
  </si>
  <si>
    <t>CHOFER DE CAMION A</t>
  </si>
  <si>
    <t>HERNANDEZ CASTELLANOS MARIA ISABEL</t>
  </si>
  <si>
    <t>VELADOR DEL VERTEDERO</t>
  </si>
  <si>
    <t xml:space="preserve">CALVILLO OLIVA LUIS ARMANDO </t>
  </si>
  <si>
    <t>BRAVO MORA MARICELA</t>
  </si>
  <si>
    <t xml:space="preserve">RAMIREZ SANCHEZ JUAN MANUEL </t>
  </si>
  <si>
    <t>FLORES ROSALES MIGUEL ANGEL</t>
  </si>
  <si>
    <t xml:space="preserve">SANCHEZ SANCHEZ NORMA LETICIA </t>
  </si>
  <si>
    <t>ENC. BIBLIOTECA</t>
  </si>
  <si>
    <t xml:space="preserve">SANCHEZ MORA MA. DE LOS ANGELES </t>
  </si>
  <si>
    <t>UNIDAD CANINA</t>
  </si>
  <si>
    <t xml:space="preserve">DIAZ SALDANA TOBIAS </t>
  </si>
  <si>
    <t>AGUAYO CAMACHO SILVIA</t>
  </si>
  <si>
    <t>LEDESMA RODRIGUEZ JAIME</t>
  </si>
  <si>
    <t>VITELA PEREZ GLEEN OCTAVIO</t>
  </si>
  <si>
    <t>ASISTENTE DE DEPARTAMENTO A</t>
  </si>
  <si>
    <t>ALATORRE OLIVA JOSE ANTONIO</t>
  </si>
  <si>
    <t>MURO ZUNIGA JAVIER</t>
  </si>
  <si>
    <t>AUXILIAR DE INTENDENCIA D</t>
  </si>
  <si>
    <t>GONZALEZ ABUNDIS HECTOR MANUEL</t>
  </si>
  <si>
    <t>Fondo Pensiones</t>
  </si>
  <si>
    <t>PCP</t>
  </si>
  <si>
    <t xml:space="preserve">BARCENAS AVILA ENRIQUE </t>
  </si>
  <si>
    <t>GAMEZ GUZMAN ERIKA MARIA</t>
  </si>
  <si>
    <t xml:space="preserve">SANCHEZ MARTIN MA. DE JESUS </t>
  </si>
  <si>
    <t>AUXILIAR DE BIBLIOTECA</t>
  </si>
  <si>
    <t>VELAZQUEZ CRUZ GLORIA</t>
  </si>
  <si>
    <t>INTENDENTE</t>
  </si>
  <si>
    <t>JUEZ MUNICIPAL</t>
  </si>
  <si>
    <t>AUXILIAR DEL JUEZ</t>
  </si>
  <si>
    <t>PROTECCION CIVIL</t>
  </si>
  <si>
    <t>PLASCENCIA DELGADILLO ANALUZ</t>
  </si>
  <si>
    <t>NORIEGA SANDOVAL IRMA ADRIANA</t>
  </si>
  <si>
    <t>MARTINEZ DE ALBA CARLOS DANIEL</t>
  </si>
  <si>
    <t>INTENDENCIA DE BAÑOS PUBLICOS</t>
  </si>
  <si>
    <t>ABUNDIS RENTERIA ADRIANA MARLEM</t>
  </si>
  <si>
    <t>VILLASEÑOR MAGAÑA JOSE</t>
  </si>
  <si>
    <t>QUEZADA MORALES MARIBEL</t>
  </si>
  <si>
    <t>MARTINES CAMACHO GRACIELA</t>
  </si>
  <si>
    <t>SANCHEZ  RODRIGUEZ PATRICIA</t>
  </si>
  <si>
    <t>CAMACHO TORRES CAIN</t>
  </si>
  <si>
    <t>AGENTE DE MASCUALA</t>
  </si>
  <si>
    <t>DIRECTOR DE SERVICIOS MUNICIPALES</t>
  </si>
  <si>
    <t>ZAVALA AVALOS MA INES</t>
  </si>
  <si>
    <t>AUXILIAR JURIDICO</t>
  </si>
  <si>
    <t>TORRES ROJAS MARIA MONTSERRAT</t>
  </si>
  <si>
    <t>FLORES CARRILLO MARIA GEMA</t>
  </si>
  <si>
    <t>INTENDENTE DE SEGURIDAD CIUDADANA</t>
  </si>
  <si>
    <t>VALENZUELA ALVARADO RIGOBERTO</t>
  </si>
  <si>
    <t>ESPARZA GONZALEZ RICARDO</t>
  </si>
  <si>
    <t>RUVALCABA IÑIGUEZ JUDITH</t>
  </si>
  <si>
    <t>INTENDENTE SALA DE URGENCIAS</t>
  </si>
  <si>
    <t>FLORES CAMACHO GENARO</t>
  </si>
  <si>
    <t>RENTERIA SUAREZ JESUS ALEJANDRO</t>
  </si>
  <si>
    <t>INSPECTOR DE GANADERIA</t>
  </si>
  <si>
    <t>GONZALEZ MANCILLA ERIK RODRIGO</t>
  </si>
  <si>
    <t>SANCHEZ GONZALEZ MA VIRGINIA</t>
  </si>
  <si>
    <t>VILLEGAS GARZA JUAN</t>
  </si>
  <si>
    <t>MUÑOZ YAÑEZ ROSALIO</t>
  </si>
  <si>
    <t>CRUZ FRIAS LIDIA</t>
  </si>
  <si>
    <t>CHOFER DE OBRAS PUBLICAS</t>
  </si>
  <si>
    <t>DIAZ AVILA VICTOR EDUARDO</t>
  </si>
  <si>
    <t>BARCENAS GOMEZ GUILLERMO</t>
  </si>
  <si>
    <t>LOPEZ VAZQUEZ RAMON</t>
  </si>
  <si>
    <t>INT. PANTEON MASCUALA</t>
  </si>
  <si>
    <t>REYES PEREZ RAFAEL</t>
  </si>
  <si>
    <t>VELADOR DE TIF</t>
  </si>
  <si>
    <t>RODRIGUEZ VAZQUEZ YESSICA ROCIO</t>
  </si>
  <si>
    <t>MARIN MOJARRO BONIFACIO</t>
  </si>
  <si>
    <t>HUERTA CARDENAS JAVIER ALEJANDRO</t>
  </si>
  <si>
    <t>CONTRERAS GOMEZ CRISTIAN ADOLFO</t>
  </si>
  <si>
    <t>GARCIA CAMACHO FATIMA DENISSE</t>
  </si>
  <si>
    <t>RAMIREZ MORA ROSA ANGELA</t>
  </si>
  <si>
    <t>ESPINOZA AGUAYO CRISTAL MARISOL</t>
  </si>
  <si>
    <t>CHOFER DE MAQUINARIA</t>
  </si>
  <si>
    <t>LEDESMA GONZALEZ JAIME</t>
  </si>
  <si>
    <t>SUB DIRECTOR DE AGUA POTABLE</t>
  </si>
  <si>
    <t>DIRECTORA DE PADRON Y LICENCIAS</t>
  </si>
  <si>
    <t>RUVALCABA URIBE ALFREDO</t>
  </si>
  <si>
    <t>COMISARIO</t>
  </si>
  <si>
    <t>MARTINEZ CASTILLO VICTOR HUGO</t>
  </si>
  <si>
    <t>VAZQUEZ SIORDIA ALEJANDRA</t>
  </si>
  <si>
    <t>DIRECTORA DE INGRESOS</t>
  </si>
  <si>
    <t>VILLEGAS RAMIREZ ANTONIO</t>
  </si>
  <si>
    <t>RODRIGUEZ MERCADO RAUL</t>
  </si>
  <si>
    <t>PRIMER QUINCENA DE FEBRERO DE 2025</t>
  </si>
  <si>
    <t>15 DE FEBRERO DE 2025</t>
  </si>
  <si>
    <t>SUAREZ CERVANTES ALBERTO</t>
  </si>
  <si>
    <t>PROMOTOR DE CULTURA</t>
  </si>
  <si>
    <t>TOPETE CONTRERAS JORGE LUIS</t>
  </si>
  <si>
    <t>ADMINISTRATIVO</t>
  </si>
  <si>
    <t>URIBE ESQUEDA EDUARDO</t>
  </si>
  <si>
    <t>SAGREDO TAPIA JUAN PERNANDO</t>
  </si>
  <si>
    <t>AYUDANTE DE MECANICO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</si>
</sst>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9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165" fontId="6" fillId="0" borderId="0" xfId="1" applyFont="1"/>
    <xf numFmtId="0" fontId="6" fillId="0" borderId="0" xfId="0" applyFont="1" applyAlignment="1">
      <alignment horizontal="right"/>
    </xf>
    <xf numFmtId="165" fontId="6" fillId="0" borderId="0" xfId="1" applyFont="1" applyFill="1"/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2" xfId="2" applyFont="1" applyFill="1" applyBorder="1"/>
    <xf numFmtId="165" fontId="3" fillId="0" borderId="0" xfId="1" applyFont="1" applyFill="1" applyAlignment="1">
      <alignment horizontal="center"/>
    </xf>
    <xf numFmtId="165" fontId="0" fillId="0" borderId="0" xfId="1" applyFont="1" applyFill="1"/>
    <xf numFmtId="0" fontId="0" fillId="0" borderId="0" xfId="0" applyAlignment="1">
      <alignment horizontal="center"/>
    </xf>
    <xf numFmtId="165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/>
    </xf>
    <xf numFmtId="165" fontId="6" fillId="0" borderId="0" xfId="1" applyFont="1" applyFill="1" applyBorder="1"/>
    <xf numFmtId="0" fontId="10" fillId="0" borderId="0" xfId="0" applyFont="1"/>
    <xf numFmtId="43" fontId="0" fillId="0" borderId="0" xfId="0" applyNumberFormat="1"/>
    <xf numFmtId="0" fontId="9" fillId="0" borderId="0" xfId="0" applyFont="1" applyAlignment="1">
      <alignment horizontal="right"/>
    </xf>
    <xf numFmtId="165" fontId="9" fillId="0" borderId="0" xfId="1" applyFont="1" applyFill="1"/>
    <xf numFmtId="165" fontId="13" fillId="0" borderId="0" xfId="1" applyFont="1" applyFill="1"/>
    <xf numFmtId="0" fontId="6" fillId="0" borderId="0" xfId="0" applyFont="1" applyAlignment="1">
      <alignment horizontal="left" wrapText="1"/>
    </xf>
    <xf numFmtId="165" fontId="0" fillId="0" borderId="3" xfId="1" applyFont="1" applyFill="1" applyBorder="1" applyAlignment="1">
      <alignment horizontal="center"/>
    </xf>
    <xf numFmtId="0" fontId="12" fillId="0" borderId="0" xfId="0" applyFont="1"/>
    <xf numFmtId="165" fontId="7" fillId="0" borderId="0" xfId="1" applyFont="1" applyFill="1"/>
    <xf numFmtId="165" fontId="14" fillId="0" borderId="0" xfId="1" applyFont="1" applyFill="1"/>
    <xf numFmtId="165" fontId="2" fillId="0" borderId="0" xfId="1" applyFont="1" applyFill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1" xfId="1" applyFont="1" applyFill="1" applyBorder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4" fontId="7" fillId="0" borderId="0" xfId="2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43" fontId="9" fillId="0" borderId="0" xfId="0" applyNumberFormat="1" applyFont="1"/>
    <xf numFmtId="0" fontId="7" fillId="0" borderId="0" xfId="0" applyFont="1" applyAlignment="1">
      <alignment horizontal="left" wrapText="1"/>
    </xf>
    <xf numFmtId="0" fontId="11" fillId="0" borderId="0" xfId="0" applyFont="1"/>
    <xf numFmtId="165" fontId="3" fillId="0" borderId="0" xfId="1" applyFont="1" applyFill="1" applyBorder="1" applyAlignment="1">
      <alignment horizontal="center"/>
    </xf>
    <xf numFmtId="165" fontId="0" fillId="0" borderId="0" xfId="1" applyFont="1" applyFill="1" applyBorder="1"/>
    <xf numFmtId="165" fontId="4" fillId="0" borderId="0" xfId="1" applyFont="1" applyFill="1" applyBorder="1" applyAlignment="1">
      <alignment horizontal="center"/>
    </xf>
    <xf numFmtId="165" fontId="9" fillId="0" borderId="0" xfId="1" applyFont="1" applyFill="1" applyBorder="1"/>
    <xf numFmtId="165" fontId="2" fillId="0" borderId="0" xfId="1" applyFont="1" applyFill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65" fontId="11" fillId="0" borderId="0" xfId="1" applyFont="1" applyFill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5" fontId="9" fillId="0" borderId="0" xfId="0" applyNumberFormat="1" applyFont="1"/>
    <xf numFmtId="43" fontId="2" fillId="0" borderId="0" xfId="0" applyNumberFormat="1" applyFont="1"/>
    <xf numFmtId="165" fontId="2" fillId="0" borderId="0" xfId="1" applyFont="1" applyFill="1" applyBorder="1" applyAlignment="1">
      <alignment horizontal="center"/>
    </xf>
    <xf numFmtId="165" fontId="2" fillId="0" borderId="0" xfId="1" applyFont="1"/>
    <xf numFmtId="164" fontId="2" fillId="0" borderId="2" xfId="2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4" fontId="0" fillId="0" borderId="0" xfId="0" applyNumberForma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5" fontId="9" fillId="0" borderId="0" xfId="1" applyFont="1" applyFill="1" applyAlignment="1">
      <alignment horizontal="center"/>
    </xf>
    <xf numFmtId="0" fontId="2" fillId="0" borderId="0" xfId="0" applyFont="1" applyAlignment="1">
      <alignment wrapText="1"/>
    </xf>
    <xf numFmtId="164" fontId="2" fillId="0" borderId="0" xfId="2" applyFont="1" applyFill="1" applyBorder="1"/>
    <xf numFmtId="43" fontId="6" fillId="0" borderId="0" xfId="0" applyNumberFormat="1" applyFont="1"/>
    <xf numFmtId="9" fontId="0" fillId="0" borderId="0" xfId="5" applyFont="1" applyFill="1"/>
    <xf numFmtId="0" fontId="6" fillId="0" borderId="0" xfId="0" applyFont="1" applyAlignment="1">
      <alignment horizontal="left" vertical="center" wrapText="1"/>
    </xf>
    <xf numFmtId="165" fontId="12" fillId="0" borderId="0" xfId="1" applyFont="1"/>
    <xf numFmtId="165" fontId="12" fillId="0" borderId="0" xfId="1" applyFont="1" applyFill="1"/>
    <xf numFmtId="0" fontId="18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/>
    </xf>
    <xf numFmtId="165" fontId="13" fillId="0" borderId="0" xfId="1" applyFont="1" applyFill="1" applyBorder="1"/>
    <xf numFmtId="165" fontId="2" fillId="0" borderId="0" xfId="0" applyNumberFormat="1" applyFont="1"/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5" fontId="20" fillId="0" borderId="0" xfId="1" applyFont="1"/>
    <xf numFmtId="0" fontId="18" fillId="0" borderId="4" xfId="0" applyFont="1" applyBorder="1" applyAlignment="1">
      <alignment horizontal="center" vertical="center" wrapText="1"/>
    </xf>
    <xf numFmtId="0" fontId="15" fillId="0" borderId="0" xfId="0" applyFont="1"/>
    <xf numFmtId="165" fontId="19" fillId="0" borderId="0" xfId="1" applyFont="1" applyFill="1"/>
    <xf numFmtId="0" fontId="16" fillId="0" borderId="0" xfId="0" applyFont="1"/>
    <xf numFmtId="0" fontId="15" fillId="0" borderId="0" xfId="0" applyFont="1" applyAlignment="1">
      <alignment horizontal="left" wrapText="1"/>
    </xf>
    <xf numFmtId="0" fontId="18" fillId="2" borderId="4" xfId="0" applyFont="1" applyFill="1" applyBorder="1" applyAlignment="1">
      <alignment horizontal="center" vertical="center" wrapText="1"/>
    </xf>
    <xf numFmtId="164" fontId="13" fillId="0" borderId="0" xfId="2" applyFont="1" applyFill="1" applyBorder="1"/>
    <xf numFmtId="165" fontId="14" fillId="3" borderId="0" xfId="1" applyFont="1" applyFill="1"/>
  </cellXfs>
  <cellStyles count="6">
    <cellStyle name="Millares" xfId="1" builtinId="3"/>
    <cellStyle name="Millares 3" xfId="4"/>
    <cellStyle name="Moneda" xfId="2" builtinId="4"/>
    <cellStyle name="Normal" xfId="0" builtinId="0"/>
    <cellStyle name="Normal 3" xfId="3"/>
    <cellStyle name="Porcentaje" xfId="5" builtinId="5"/>
  </cellStyles>
  <dxfs count="0"/>
  <tableStyles count="0" defaultTableStyle="TableStyleMedium9" defaultPivotStyle="PivotStyleLight16"/>
  <colors>
    <mruColors>
      <color rgb="FFEF1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0.79998168889431442"/>
    <pageSetUpPr fitToPage="1"/>
  </sheetPr>
  <dimension ref="A1:L19"/>
  <sheetViews>
    <sheetView zoomScale="80" zoomScaleNormal="80" workbookViewId="0">
      <pane ySplit="5" topLeftCell="A12" activePane="bottomLeft" state="frozen"/>
      <selection activeCell="F18" sqref="F18"/>
      <selection pane="bottomLeft" activeCell="O27" sqref="O27"/>
    </sheetView>
  </sheetViews>
  <sheetFormatPr baseColWidth="10" defaultRowHeight="12.75" x14ac:dyDescent="0.2"/>
  <cols>
    <col min="1" max="1" width="38.7109375" customWidth="1"/>
    <col min="2" max="2" width="5.42578125" hidden="1" customWidth="1"/>
    <col min="3" max="3" width="12.5703125" customWidth="1"/>
    <col min="4" max="4" width="0.7109375" style="11" customWidth="1"/>
    <col min="5" max="5" width="2" style="11" customWidth="1"/>
    <col min="6" max="6" width="13" style="11" customWidth="1"/>
    <col min="7" max="7" width="12.42578125" style="11" bestFit="1" customWidth="1"/>
    <col min="8" max="8" width="11.28515625" style="11" customWidth="1"/>
    <col min="9" max="10" width="3.85546875" style="11" customWidth="1"/>
    <col min="11" max="11" width="13.140625" style="11" bestFit="1" customWidth="1"/>
    <col min="12" max="12" width="26.7109375" customWidth="1"/>
  </cols>
  <sheetData>
    <row r="1" spans="1:12" ht="18" x14ac:dyDescent="0.25">
      <c r="D1" s="10" t="s">
        <v>0</v>
      </c>
      <c r="H1" s="10"/>
      <c r="L1" s="12" t="s">
        <v>1</v>
      </c>
    </row>
    <row r="2" spans="1:12" ht="15" x14ac:dyDescent="0.25">
      <c r="D2" s="13" t="s">
        <v>54</v>
      </c>
      <c r="H2" s="13"/>
      <c r="L2" s="14" t="str">
        <f>+PRESIDENCIA!N2</f>
        <v>15 DE FEBRERO DE 2025</v>
      </c>
    </row>
    <row r="3" spans="1:12" x14ac:dyDescent="0.2">
      <c r="D3" s="29" t="str">
        <f>+PRESIDENCIA!E3</f>
        <v>PRIMER QUINCENA DE FEBRERO DE 2025</v>
      </c>
      <c r="H3" s="30"/>
    </row>
    <row r="4" spans="1:12" x14ac:dyDescent="0.2">
      <c r="D4" s="30" t="s">
        <v>19</v>
      </c>
      <c r="H4" s="30"/>
    </row>
    <row r="5" spans="1:12" x14ac:dyDescent="0.2">
      <c r="A5" s="15" t="s">
        <v>2</v>
      </c>
      <c r="B5" s="15"/>
      <c r="C5" s="15" t="s">
        <v>8</v>
      </c>
      <c r="D5" s="31" t="s">
        <v>3</v>
      </c>
      <c r="E5" s="31" t="s">
        <v>21</v>
      </c>
      <c r="F5" s="16" t="s">
        <v>3</v>
      </c>
      <c r="G5" s="16" t="s">
        <v>21</v>
      </c>
      <c r="H5" s="32" t="s">
        <v>24</v>
      </c>
      <c r="I5" s="72"/>
      <c r="J5" s="73"/>
      <c r="K5" s="16" t="s">
        <v>4</v>
      </c>
      <c r="L5" s="15" t="s">
        <v>5</v>
      </c>
    </row>
    <row r="6" spans="1:12" x14ac:dyDescent="0.2">
      <c r="A6" s="12"/>
      <c r="B6" s="12"/>
      <c r="C6" s="12"/>
      <c r="D6" s="33"/>
      <c r="E6" s="33"/>
      <c r="F6" s="33"/>
      <c r="G6" s="33"/>
      <c r="H6" s="33"/>
      <c r="I6" s="33"/>
      <c r="J6" s="33"/>
      <c r="K6" s="33"/>
      <c r="L6" s="12"/>
    </row>
    <row r="7" spans="1:12" ht="24.95" customHeight="1" x14ac:dyDescent="0.2">
      <c r="A7" s="1" t="s">
        <v>469</v>
      </c>
      <c r="B7" s="4"/>
      <c r="C7" s="2" t="s">
        <v>111</v>
      </c>
      <c r="D7" s="11">
        <v>22644.48</v>
      </c>
      <c r="E7" s="26">
        <v>3168.86</v>
      </c>
      <c r="F7" s="5">
        <f t="shared" ref="F7" si="0">D7/2</f>
        <v>11322.24</v>
      </c>
      <c r="G7" s="5">
        <f t="shared" ref="G7" si="1">E7/2</f>
        <v>1584.43</v>
      </c>
      <c r="H7" s="5"/>
      <c r="I7" s="5"/>
      <c r="J7" s="5"/>
      <c r="K7" s="5">
        <f t="shared" ref="K7:K15" si="2">F7-G7+H7-I7-J7</f>
        <v>9737.81</v>
      </c>
      <c r="L7" s="9"/>
    </row>
    <row r="8" spans="1:12" s="38" customFormat="1" ht="24.95" customHeight="1" x14ac:dyDescent="0.2">
      <c r="A8" s="1" t="s">
        <v>153</v>
      </c>
      <c r="B8" s="4"/>
      <c r="C8" s="2" t="s">
        <v>111</v>
      </c>
      <c r="D8" s="11">
        <v>22644.48</v>
      </c>
      <c r="E8" s="26">
        <v>3168.86</v>
      </c>
      <c r="F8" s="5">
        <f t="shared" ref="F8:G15" si="3">D8/2</f>
        <v>11322.24</v>
      </c>
      <c r="G8" s="5">
        <f t="shared" si="3"/>
        <v>1584.43</v>
      </c>
      <c r="H8" s="5"/>
      <c r="I8" s="5"/>
      <c r="J8" s="5"/>
      <c r="K8" s="5">
        <f t="shared" si="2"/>
        <v>9737.81</v>
      </c>
      <c r="L8" s="9"/>
    </row>
    <row r="9" spans="1:12" ht="24.95" customHeight="1" x14ac:dyDescent="0.2">
      <c r="A9" s="1" t="s">
        <v>151</v>
      </c>
      <c r="B9" s="4"/>
      <c r="C9" s="2" t="s">
        <v>111</v>
      </c>
      <c r="D9" s="11">
        <v>22644.48</v>
      </c>
      <c r="E9" s="26">
        <v>3168.86</v>
      </c>
      <c r="F9" s="5">
        <f t="shared" si="3"/>
        <v>11322.24</v>
      </c>
      <c r="G9" s="5">
        <f t="shared" si="3"/>
        <v>1584.43</v>
      </c>
      <c r="H9" s="5"/>
      <c r="I9" s="5"/>
      <c r="J9" s="5"/>
      <c r="K9" s="5">
        <f t="shared" si="2"/>
        <v>9737.81</v>
      </c>
      <c r="L9" s="9"/>
    </row>
    <row r="10" spans="1:12" ht="24.95" customHeight="1" x14ac:dyDescent="0.2">
      <c r="A10" s="8" t="s">
        <v>155</v>
      </c>
      <c r="B10" s="4"/>
      <c r="C10" s="2" t="s">
        <v>111</v>
      </c>
      <c r="D10" s="11">
        <v>22644.48</v>
      </c>
      <c r="E10" s="26">
        <v>3168.86</v>
      </c>
      <c r="F10" s="5">
        <f t="shared" si="3"/>
        <v>11322.24</v>
      </c>
      <c r="G10" s="5">
        <f t="shared" si="3"/>
        <v>1584.43</v>
      </c>
      <c r="H10" s="5"/>
      <c r="I10" s="5"/>
      <c r="J10" s="5"/>
      <c r="K10" s="5">
        <f t="shared" si="2"/>
        <v>9737.81</v>
      </c>
      <c r="L10" s="9"/>
    </row>
    <row r="11" spans="1:12" ht="24.95" customHeight="1" x14ac:dyDescent="0.2">
      <c r="A11" s="1" t="s">
        <v>156</v>
      </c>
      <c r="B11" s="4"/>
      <c r="C11" s="2" t="s">
        <v>111</v>
      </c>
      <c r="D11" s="11">
        <v>22644.48</v>
      </c>
      <c r="E11" s="26">
        <v>3168.86</v>
      </c>
      <c r="F11" s="5">
        <f t="shared" si="3"/>
        <v>11322.24</v>
      </c>
      <c r="G11" s="5">
        <f t="shared" si="3"/>
        <v>1584.43</v>
      </c>
      <c r="H11" s="5"/>
      <c r="I11" s="5"/>
      <c r="J11" s="5"/>
      <c r="K11" s="5">
        <f t="shared" si="2"/>
        <v>9737.81</v>
      </c>
      <c r="L11" s="9"/>
    </row>
    <row r="12" spans="1:12" ht="24.95" customHeight="1" x14ac:dyDescent="0.2">
      <c r="A12" s="1" t="s">
        <v>154</v>
      </c>
      <c r="B12" s="4"/>
      <c r="C12" s="2" t="s">
        <v>111</v>
      </c>
      <c r="D12" s="11">
        <v>22644.48</v>
      </c>
      <c r="E12" s="26">
        <v>3168.86</v>
      </c>
      <c r="F12" s="5">
        <f t="shared" si="3"/>
        <v>11322.24</v>
      </c>
      <c r="G12" s="5">
        <f t="shared" si="3"/>
        <v>1584.43</v>
      </c>
      <c r="H12" s="5"/>
      <c r="I12" s="5"/>
      <c r="J12" s="5"/>
      <c r="K12" s="5">
        <f t="shared" si="2"/>
        <v>9737.81</v>
      </c>
      <c r="L12" s="9"/>
    </row>
    <row r="13" spans="1:12" ht="24.95" customHeight="1" x14ac:dyDescent="0.2">
      <c r="A13" s="1" t="s">
        <v>152</v>
      </c>
      <c r="B13" s="4"/>
      <c r="C13" s="2" t="s">
        <v>111</v>
      </c>
      <c r="D13" s="11">
        <v>22644.48</v>
      </c>
      <c r="E13" s="26">
        <v>3168.86</v>
      </c>
      <c r="F13" s="5">
        <f t="shared" si="3"/>
        <v>11322.24</v>
      </c>
      <c r="G13" s="5">
        <f t="shared" si="3"/>
        <v>1584.43</v>
      </c>
      <c r="H13" s="5"/>
      <c r="I13" s="5"/>
      <c r="J13" s="5"/>
      <c r="K13" s="5">
        <f t="shared" si="2"/>
        <v>9737.81</v>
      </c>
      <c r="L13" s="9"/>
    </row>
    <row r="14" spans="1:12" ht="24.95" customHeight="1" x14ac:dyDescent="0.2">
      <c r="A14" s="1" t="s">
        <v>158</v>
      </c>
      <c r="B14" s="4"/>
      <c r="C14" s="2" t="s">
        <v>111</v>
      </c>
      <c r="D14" s="11">
        <v>22644.48</v>
      </c>
      <c r="E14" s="26">
        <v>3168.86</v>
      </c>
      <c r="F14" s="5">
        <f t="shared" si="3"/>
        <v>11322.24</v>
      </c>
      <c r="G14" s="5">
        <f t="shared" si="3"/>
        <v>1584.43</v>
      </c>
      <c r="H14" s="5"/>
      <c r="I14" s="5"/>
      <c r="J14" s="5"/>
      <c r="K14" s="5">
        <f t="shared" si="2"/>
        <v>9737.81</v>
      </c>
      <c r="L14" s="9"/>
    </row>
    <row r="15" spans="1:12" ht="24.95" customHeight="1" x14ac:dyDescent="0.2">
      <c r="A15" s="1" t="s">
        <v>157</v>
      </c>
      <c r="B15" s="4"/>
      <c r="C15" s="2" t="s">
        <v>111</v>
      </c>
      <c r="D15" s="11">
        <v>22644.48</v>
      </c>
      <c r="E15" s="26">
        <v>3168.86</v>
      </c>
      <c r="F15" s="5">
        <f t="shared" si="3"/>
        <v>11322.24</v>
      </c>
      <c r="G15" s="5">
        <f t="shared" si="3"/>
        <v>1584.43</v>
      </c>
      <c r="H15" s="5"/>
      <c r="I15" s="5"/>
      <c r="J15" s="5"/>
      <c r="K15" s="5">
        <f t="shared" si="2"/>
        <v>9737.81</v>
      </c>
      <c r="L15" s="9"/>
    </row>
    <row r="16" spans="1:12" ht="21.95" customHeight="1" x14ac:dyDescent="0.2">
      <c r="A16" s="1"/>
      <c r="B16" s="4"/>
      <c r="C16" s="2"/>
      <c r="D16" s="5"/>
      <c r="E16" s="5"/>
      <c r="F16" s="5"/>
      <c r="G16" s="5"/>
      <c r="H16" s="27"/>
      <c r="I16" s="27"/>
      <c r="J16" s="27"/>
      <c r="K16" s="5"/>
      <c r="L16" s="9"/>
    </row>
    <row r="17" spans="1:12" ht="21.95" customHeight="1" x14ac:dyDescent="0.2">
      <c r="A17" s="8"/>
      <c r="B17" s="8"/>
      <c r="C17" s="21" t="s">
        <v>6</v>
      </c>
      <c r="D17" s="22">
        <f>SUM(D7:D16)</f>
        <v>203800.32000000004</v>
      </c>
      <c r="E17" s="22">
        <f>SUM(E7:E16)</f>
        <v>28519.74</v>
      </c>
      <c r="F17" s="22">
        <f>SUM(F7:F16)</f>
        <v>101900.16000000002</v>
      </c>
      <c r="G17" s="22">
        <f t="shared" ref="G17:H17" si="4">SUM(G7:G16)</f>
        <v>14259.87</v>
      </c>
      <c r="H17" s="22">
        <f t="shared" si="4"/>
        <v>0</v>
      </c>
      <c r="I17" s="22"/>
      <c r="J17" s="22"/>
      <c r="K17" s="22">
        <f>SUM(K7:K16)</f>
        <v>87640.29</v>
      </c>
      <c r="L17" s="34"/>
    </row>
    <row r="19" spans="1:12" x14ac:dyDescent="0.2">
      <c r="A19" t="s">
        <v>19</v>
      </c>
      <c r="C19" s="21"/>
      <c r="D19" s="22"/>
      <c r="E19" s="22"/>
      <c r="F19" s="22"/>
      <c r="G19" s="22"/>
      <c r="H19" s="22"/>
      <c r="I19" s="22"/>
      <c r="J19" s="22"/>
      <c r="K19" s="22"/>
    </row>
  </sheetData>
  <sortState ref="A8:R15">
    <sortCondition ref="A8:A15"/>
  </sortState>
  <pageMargins left="0.11811023622047245" right="0.19685039370078741" top="0.78740157480314965" bottom="0.98425196850393704" header="0" footer="0"/>
  <pageSetup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0"/>
  <sheetViews>
    <sheetView topLeftCell="B1" zoomScale="80" zoomScaleNormal="80" workbookViewId="0">
      <selection activeCell="N2" sqref="N2:Q14"/>
    </sheetView>
  </sheetViews>
  <sheetFormatPr baseColWidth="10" defaultRowHeight="12.75" x14ac:dyDescent="0.2"/>
  <cols>
    <col min="1" max="1" width="2.140625" hidden="1" customWidth="1"/>
    <col min="2" max="2" width="42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</cols>
  <sheetData>
    <row r="1" spans="2:13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3" ht="15" x14ac:dyDescent="0.25">
      <c r="E2" s="13" t="s">
        <v>381</v>
      </c>
      <c r="F2" s="11"/>
      <c r="G2" s="11"/>
      <c r="H2" s="11"/>
      <c r="I2" s="13"/>
      <c r="J2" s="11"/>
      <c r="K2" s="11"/>
      <c r="L2" s="11"/>
      <c r="M2" s="14" t="str">
        <f>PRESIDENCIA!N2</f>
        <v>15 DE FEBRERO DE 2025</v>
      </c>
    </row>
    <row r="3" spans="2:13" x14ac:dyDescent="0.2">
      <c r="E3" s="14" t="str">
        <f>PRESIDENCIA!E3</f>
        <v>PRIMER QUINCENA DE FEBRERO DE 2025</v>
      </c>
      <c r="F3" s="11"/>
      <c r="G3" s="11"/>
      <c r="H3" s="11"/>
      <c r="I3" s="14"/>
      <c r="J3" s="11"/>
      <c r="K3" s="11"/>
      <c r="L3" s="11"/>
    </row>
    <row r="4" spans="2:13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3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2"/>
      <c r="K5" s="78"/>
      <c r="L5" s="16" t="s">
        <v>4</v>
      </c>
      <c r="M5" s="15" t="s">
        <v>5</v>
      </c>
    </row>
    <row r="6" spans="2:13" ht="1.5" customHeight="1" x14ac:dyDescent="0.2">
      <c r="E6" s="26"/>
      <c r="F6" s="26"/>
    </row>
    <row r="7" spans="2:13" x14ac:dyDescent="0.2">
      <c r="B7" s="38"/>
      <c r="C7" s="38"/>
      <c r="D7" s="65"/>
      <c r="E7" s="71"/>
      <c r="F7" s="26"/>
      <c r="G7" s="5"/>
      <c r="H7" s="5"/>
      <c r="I7" s="5"/>
      <c r="J7" s="5"/>
      <c r="K7" s="5"/>
      <c r="L7" s="5"/>
      <c r="M7" s="9"/>
    </row>
    <row r="8" spans="2:13" ht="24.75" customHeight="1" x14ac:dyDescent="0.25">
      <c r="B8" t="s">
        <v>232</v>
      </c>
      <c r="D8" s="80" t="s">
        <v>233</v>
      </c>
      <c r="E8" s="81">
        <v>28397.77</v>
      </c>
      <c r="F8" s="81">
        <v>4397.7700000000004</v>
      </c>
      <c r="G8" s="5">
        <f t="shared" ref="G8:H8" si="0">+E8/2</f>
        <v>14198.885</v>
      </c>
      <c r="H8" s="5">
        <f t="shared" si="0"/>
        <v>2198.8850000000002</v>
      </c>
      <c r="I8" s="5"/>
      <c r="J8" s="5"/>
      <c r="K8" s="5"/>
      <c r="L8" s="5">
        <f>+G8-H8+I8</f>
        <v>12000</v>
      </c>
      <c r="M8" s="9"/>
    </row>
    <row r="9" spans="2:13" ht="24.75" customHeight="1" x14ac:dyDescent="0.25">
      <c r="B9" t="s">
        <v>234</v>
      </c>
      <c r="D9" s="80" t="s">
        <v>189</v>
      </c>
      <c r="E9" s="81">
        <v>22548.33</v>
      </c>
      <c r="F9" s="81">
        <v>3148.33</v>
      </c>
      <c r="G9" s="5">
        <f t="shared" ref="G9:H10" si="1">+E9/2</f>
        <v>11274.165000000001</v>
      </c>
      <c r="H9" s="5">
        <f t="shared" si="1"/>
        <v>1574.165</v>
      </c>
      <c r="I9" s="5"/>
      <c r="J9" s="5"/>
      <c r="K9" s="5"/>
      <c r="L9" s="5">
        <f>+G9-H9+I9</f>
        <v>9700</v>
      </c>
      <c r="M9" s="9"/>
    </row>
    <row r="10" spans="2:13" ht="24.75" customHeight="1" x14ac:dyDescent="0.25">
      <c r="B10" t="s">
        <v>237</v>
      </c>
      <c r="D10" s="80" t="s">
        <v>236</v>
      </c>
      <c r="E10" s="81">
        <v>8620.85</v>
      </c>
      <c r="F10" s="81">
        <v>145.85</v>
      </c>
      <c r="G10" s="5">
        <f t="shared" si="1"/>
        <v>4310.4250000000002</v>
      </c>
      <c r="H10" s="5">
        <f t="shared" si="1"/>
        <v>72.924999999999997</v>
      </c>
      <c r="I10" s="5"/>
      <c r="J10" s="5"/>
      <c r="K10" s="5"/>
      <c r="L10" s="5">
        <f>+G10-H10+I10</f>
        <v>4237.5</v>
      </c>
      <c r="M10" s="9"/>
    </row>
    <row r="11" spans="2:13" ht="24.75" customHeight="1" x14ac:dyDescent="0.25">
      <c r="B11" t="s">
        <v>479</v>
      </c>
      <c r="D11" s="80" t="s">
        <v>478</v>
      </c>
      <c r="E11" s="81">
        <v>18224.830000000002</v>
      </c>
      <c r="F11" s="81">
        <v>2224.83</v>
      </c>
      <c r="G11" s="5">
        <f t="shared" ref="G11" si="2">+E11/2</f>
        <v>9112.4150000000009</v>
      </c>
      <c r="H11" s="5">
        <f t="shared" ref="H11" si="3">+F11/2</f>
        <v>1112.415</v>
      </c>
      <c r="I11" s="5"/>
      <c r="J11" s="5"/>
      <c r="K11" s="5"/>
      <c r="L11" s="5">
        <f>+G11-H11+I11</f>
        <v>8000.0000000000009</v>
      </c>
      <c r="M11" s="9"/>
    </row>
    <row r="12" spans="2:13" ht="21.95" customHeight="1" x14ac:dyDescent="0.2">
      <c r="D12" s="21" t="s">
        <v>50</v>
      </c>
      <c r="E12" s="28">
        <f>SUM(E7:E11)</f>
        <v>77791.78</v>
      </c>
      <c r="F12" s="28">
        <f>SUM(F7:F11)</f>
        <v>9916.7800000000007</v>
      </c>
      <c r="G12" s="22">
        <f>SUM(G7:G11)</f>
        <v>38895.89</v>
      </c>
      <c r="H12" s="22">
        <f>SUM(H7:H11)</f>
        <v>4958.3900000000003</v>
      </c>
      <c r="I12" s="89">
        <f t="shared" ref="I12:K12" si="4">SUM(I7:I11)</f>
        <v>0</v>
      </c>
      <c r="J12" s="89">
        <f t="shared" si="4"/>
        <v>0</v>
      </c>
      <c r="K12" s="89">
        <f t="shared" si="4"/>
        <v>0</v>
      </c>
      <c r="L12" s="22">
        <f>SUM(L7:L11)</f>
        <v>33937.5</v>
      </c>
      <c r="M12" s="38"/>
    </row>
    <row r="13" spans="2:13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</row>
    <row r="14" spans="2:13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</row>
    <row r="15" spans="2:13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6" spans="2:13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20" spans="2:13" ht="24.95" customHeight="1" x14ac:dyDescent="0.2">
      <c r="B20" s="59"/>
      <c r="C20" s="59"/>
      <c r="D20" s="59"/>
      <c r="E20" s="47"/>
      <c r="F20" s="47"/>
      <c r="G20" s="47"/>
      <c r="H20" s="5"/>
      <c r="I20" s="5"/>
      <c r="J20" s="47"/>
      <c r="K20" s="47"/>
      <c r="L20" s="47"/>
      <c r="M20" s="47"/>
    </row>
  </sheetData>
  <autoFilter ref="A1:M40"/>
  <sortState ref="A9:N10">
    <sortCondition ref="B9:B10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8"/>
  <sheetViews>
    <sheetView topLeftCell="B1" zoomScale="80" zoomScaleNormal="80" workbookViewId="0">
      <selection activeCell="O3" sqref="O3:R22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21.5703125" customWidth="1"/>
    <col min="5" max="7" width="1.28515625" customWidth="1"/>
    <col min="8" max="8" width="12.42578125" customWidth="1"/>
    <col min="9" max="9" width="11.28515625" bestFit="1" customWidth="1"/>
    <col min="10" max="10" width="11.28515625" customWidth="1"/>
    <col min="11" max="12" width="1.85546875" customWidth="1"/>
    <col min="13" max="13" width="12.28515625" bestFit="1" customWidth="1"/>
    <col min="14" max="14" width="24.140625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382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16" x14ac:dyDescent="0.2">
      <c r="E3" s="14" t="str">
        <f>PRESIDENCIA!E3</f>
        <v>PRIMER QUINCENA DE FEBRERO DE 2025</v>
      </c>
      <c r="F3" s="11"/>
      <c r="G3" s="11"/>
      <c r="H3" s="11"/>
      <c r="I3" s="11"/>
      <c r="J3" s="14"/>
      <c r="K3" s="11"/>
      <c r="L3" s="11"/>
      <c r="M3" s="11"/>
    </row>
    <row r="4" spans="2:16" ht="1.5" customHeight="1" x14ac:dyDescent="0.2">
      <c r="E4" s="30"/>
      <c r="F4" s="11"/>
      <c r="G4" s="11"/>
      <c r="H4" s="11"/>
      <c r="I4" s="11"/>
      <c r="J4" s="30"/>
      <c r="K4" s="11"/>
      <c r="L4" s="11"/>
      <c r="M4" s="11"/>
    </row>
    <row r="5" spans="2:16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2"/>
      <c r="L5" s="78"/>
      <c r="M5" s="16" t="s">
        <v>4</v>
      </c>
      <c r="N5" s="15" t="s">
        <v>5</v>
      </c>
    </row>
    <row r="6" spans="2:16" ht="1.5" customHeight="1" x14ac:dyDescent="0.2">
      <c r="E6" s="26"/>
      <c r="F6" s="26"/>
      <c r="G6" s="26"/>
    </row>
    <row r="7" spans="2:16" x14ac:dyDescent="0.2">
      <c r="B7" s="38"/>
      <c r="C7" s="38"/>
      <c r="D7" s="65"/>
      <c r="E7" s="71"/>
      <c r="F7" s="26"/>
      <c r="G7" s="26"/>
      <c r="H7" s="5"/>
      <c r="I7" s="5"/>
      <c r="J7" s="5"/>
      <c r="K7" s="5"/>
      <c r="L7" s="5"/>
      <c r="M7" s="5"/>
      <c r="N7" s="9"/>
    </row>
    <row r="8" spans="2:16" ht="24.75" customHeight="1" x14ac:dyDescent="0.2">
      <c r="B8" t="s">
        <v>238</v>
      </c>
      <c r="D8" s="80" t="s">
        <v>239</v>
      </c>
      <c r="E8" s="71">
        <v>14455.14</v>
      </c>
      <c r="F8" s="26">
        <v>1455.14</v>
      </c>
      <c r="G8" s="26"/>
      <c r="H8" s="5">
        <f t="shared" ref="H8" si="0">+E8/2</f>
        <v>7227.57</v>
      </c>
      <c r="I8" s="5">
        <f t="shared" ref="I8" si="1">+F8/2</f>
        <v>727.57</v>
      </c>
      <c r="J8" s="5"/>
      <c r="K8" s="5"/>
      <c r="L8" s="5"/>
      <c r="M8" s="5">
        <f t="shared" ref="M8" si="2">+H8-I8+J8</f>
        <v>6500</v>
      </c>
      <c r="N8" s="9"/>
      <c r="P8" s="40"/>
    </row>
    <row r="9" spans="2:16" ht="24.75" customHeight="1" x14ac:dyDescent="0.25">
      <c r="B9" s="38" t="s">
        <v>446</v>
      </c>
      <c r="D9" s="80" t="s">
        <v>160</v>
      </c>
      <c r="E9" s="81">
        <v>8620.85</v>
      </c>
      <c r="F9" s="81">
        <v>145.85</v>
      </c>
      <c r="G9" s="81"/>
      <c r="H9" s="5">
        <f t="shared" ref="H9:H17" si="3">+E9/2</f>
        <v>4310.4250000000002</v>
      </c>
      <c r="I9" s="5">
        <f t="shared" ref="I9:I17" si="4">+F9/2</f>
        <v>72.924999999999997</v>
      </c>
      <c r="J9" s="5"/>
      <c r="K9" s="5"/>
      <c r="L9" s="5"/>
      <c r="M9" s="5">
        <f t="shared" ref="M9:M16" si="5">+H9-I9+J9</f>
        <v>4237.5</v>
      </c>
      <c r="N9" s="9"/>
      <c r="P9" s="40"/>
    </row>
    <row r="10" spans="2:16" ht="29.25" customHeight="1" x14ac:dyDescent="0.25">
      <c r="B10" t="s">
        <v>246</v>
      </c>
      <c r="D10" s="80" t="s">
        <v>181</v>
      </c>
      <c r="E10" s="81">
        <v>10865.02</v>
      </c>
      <c r="F10" s="81">
        <v>865.02</v>
      </c>
      <c r="G10" s="81"/>
      <c r="H10" s="5">
        <f t="shared" si="3"/>
        <v>5432.51</v>
      </c>
      <c r="I10" s="5">
        <f t="shared" si="4"/>
        <v>432.51</v>
      </c>
      <c r="J10" s="5"/>
      <c r="K10" s="5"/>
      <c r="L10" s="5"/>
      <c r="M10" s="5">
        <f t="shared" si="5"/>
        <v>5000</v>
      </c>
      <c r="N10" s="9"/>
      <c r="P10" s="40"/>
    </row>
    <row r="11" spans="2:16" ht="39.75" customHeight="1" x14ac:dyDescent="0.25">
      <c r="B11" t="s">
        <v>244</v>
      </c>
      <c r="D11" s="80" t="s">
        <v>416</v>
      </c>
      <c r="E11" s="81">
        <v>12039.46</v>
      </c>
      <c r="F11" s="81">
        <v>1039.46</v>
      </c>
      <c r="G11" s="81"/>
      <c r="H11" s="5">
        <f t="shared" si="3"/>
        <v>6019.73</v>
      </c>
      <c r="I11" s="5">
        <f t="shared" si="4"/>
        <v>519.73</v>
      </c>
      <c r="J11" s="5"/>
      <c r="K11" s="5"/>
      <c r="L11" s="5"/>
      <c r="M11" s="5">
        <f t="shared" si="5"/>
        <v>5500</v>
      </c>
      <c r="N11" s="9"/>
      <c r="P11" s="40"/>
    </row>
    <row r="12" spans="2:16" ht="39.75" customHeight="1" x14ac:dyDescent="0.25">
      <c r="B12" t="s">
        <v>457</v>
      </c>
      <c r="D12" s="80" t="s">
        <v>181</v>
      </c>
      <c r="E12" s="81">
        <v>10865.02</v>
      </c>
      <c r="F12" s="81">
        <v>865.02</v>
      </c>
      <c r="G12" s="81"/>
      <c r="H12" s="5">
        <f t="shared" si="3"/>
        <v>5432.51</v>
      </c>
      <c r="I12" s="5">
        <f t="shared" si="4"/>
        <v>432.51</v>
      </c>
      <c r="J12" s="5"/>
      <c r="K12" s="5"/>
      <c r="L12" s="5"/>
      <c r="M12" s="5">
        <f t="shared" si="5"/>
        <v>5000</v>
      </c>
      <c r="N12" s="9"/>
      <c r="P12" s="40"/>
    </row>
    <row r="13" spans="2:16" ht="28.5" customHeight="1" x14ac:dyDescent="0.25">
      <c r="B13" s="38" t="s">
        <v>426</v>
      </c>
      <c r="D13" s="80" t="s">
        <v>160</v>
      </c>
      <c r="E13" s="81">
        <v>8620.85</v>
      </c>
      <c r="F13" s="81">
        <v>145.85</v>
      </c>
      <c r="G13" s="81"/>
      <c r="H13" s="5">
        <f t="shared" si="3"/>
        <v>4310.4250000000002</v>
      </c>
      <c r="I13" s="5">
        <f t="shared" si="4"/>
        <v>72.924999999999997</v>
      </c>
      <c r="J13" s="5"/>
      <c r="K13" s="5"/>
      <c r="L13" s="5"/>
      <c r="M13" s="5">
        <f t="shared" si="5"/>
        <v>4237.5</v>
      </c>
      <c r="N13" s="9"/>
      <c r="P13" s="40"/>
    </row>
    <row r="14" spans="2:16" ht="24.75" customHeight="1" x14ac:dyDescent="0.2">
      <c r="B14" t="s">
        <v>240</v>
      </c>
      <c r="D14" s="80" t="s">
        <v>241</v>
      </c>
      <c r="E14" s="71">
        <v>14455.14</v>
      </c>
      <c r="F14" s="26">
        <v>1455.14</v>
      </c>
      <c r="G14" s="26"/>
      <c r="H14" s="5">
        <f t="shared" si="3"/>
        <v>7227.57</v>
      </c>
      <c r="I14" s="5">
        <f t="shared" si="4"/>
        <v>727.57</v>
      </c>
      <c r="J14" s="5"/>
      <c r="K14" s="5"/>
      <c r="L14" s="5"/>
      <c r="M14" s="5">
        <f t="shared" si="5"/>
        <v>6500</v>
      </c>
      <c r="N14" s="9"/>
      <c r="P14" s="40"/>
    </row>
    <row r="15" spans="2:16" ht="24.75" customHeight="1" x14ac:dyDescent="0.2">
      <c r="B15" t="s">
        <v>242</v>
      </c>
      <c r="D15" s="80" t="s">
        <v>243</v>
      </c>
      <c r="E15" s="71">
        <v>14455.14</v>
      </c>
      <c r="F15" s="26">
        <v>1455.14</v>
      </c>
      <c r="G15" s="26"/>
      <c r="H15" s="5">
        <f t="shared" si="3"/>
        <v>7227.57</v>
      </c>
      <c r="I15" s="5">
        <f t="shared" si="4"/>
        <v>727.57</v>
      </c>
      <c r="J15" s="5"/>
      <c r="K15" s="5"/>
      <c r="L15" s="5"/>
      <c r="M15" s="5">
        <f t="shared" si="5"/>
        <v>6500</v>
      </c>
      <c r="N15" s="9"/>
      <c r="P15" s="40"/>
    </row>
    <row r="16" spans="2:16" ht="24.75" customHeight="1" x14ac:dyDescent="0.25">
      <c r="B16" t="s">
        <v>245</v>
      </c>
      <c r="D16" s="80" t="s">
        <v>160</v>
      </c>
      <c r="E16" s="81">
        <v>8620.85</v>
      </c>
      <c r="F16" s="81">
        <v>145.85</v>
      </c>
      <c r="G16" s="81"/>
      <c r="H16" s="5">
        <f t="shared" si="3"/>
        <v>4310.4250000000002</v>
      </c>
      <c r="I16" s="5">
        <f t="shared" si="4"/>
        <v>72.924999999999997</v>
      </c>
      <c r="J16" s="5"/>
      <c r="K16" s="5"/>
      <c r="L16" s="5"/>
      <c r="M16" s="5">
        <f t="shared" si="5"/>
        <v>4237.5</v>
      </c>
      <c r="N16" s="9"/>
      <c r="P16" s="40"/>
    </row>
    <row r="17" spans="2:16" ht="24.75" customHeight="1" x14ac:dyDescent="0.25">
      <c r="B17" s="38" t="s">
        <v>451</v>
      </c>
      <c r="D17" s="65" t="s">
        <v>452</v>
      </c>
      <c r="E17" s="81">
        <v>3829.18</v>
      </c>
      <c r="F17" s="81"/>
      <c r="G17" s="81">
        <v>263.36</v>
      </c>
      <c r="H17" s="5">
        <f t="shared" si="3"/>
        <v>1914.59</v>
      </c>
      <c r="I17" s="5">
        <f t="shared" si="4"/>
        <v>0</v>
      </c>
      <c r="J17" s="5">
        <f>+G17/2</f>
        <v>131.68</v>
      </c>
      <c r="K17" s="5"/>
      <c r="L17" s="5"/>
      <c r="M17" s="5">
        <f>+H17-I17+J17</f>
        <v>2046.27</v>
      </c>
      <c r="N17" s="9"/>
      <c r="P17" s="40"/>
    </row>
    <row r="18" spans="2:16" ht="24.75" customHeight="1" x14ac:dyDescent="0.25">
      <c r="B18" s="38" t="s">
        <v>521</v>
      </c>
      <c r="D18" s="65" t="s">
        <v>522</v>
      </c>
      <c r="E18" s="81">
        <v>10865.02</v>
      </c>
      <c r="F18" s="81">
        <v>865.02</v>
      </c>
      <c r="G18" s="81"/>
      <c r="H18" s="5">
        <f t="shared" ref="H18:H19" si="6">+E18/2</f>
        <v>5432.51</v>
      </c>
      <c r="I18" s="5">
        <f t="shared" ref="I18:I19" si="7">+F18/2</f>
        <v>432.51</v>
      </c>
      <c r="J18" s="5">
        <f>+G18/2</f>
        <v>0</v>
      </c>
      <c r="K18" s="5"/>
      <c r="L18" s="5"/>
      <c r="M18" s="5">
        <f>+H18-I18+J18</f>
        <v>5000</v>
      </c>
      <c r="N18" s="9"/>
      <c r="P18" s="40"/>
    </row>
    <row r="19" spans="2:16" ht="24.75" customHeight="1" x14ac:dyDescent="0.25">
      <c r="B19" s="38" t="s">
        <v>523</v>
      </c>
      <c r="D19" s="65" t="s">
        <v>524</v>
      </c>
      <c r="E19" s="81">
        <v>8620.85</v>
      </c>
      <c r="F19" s="81">
        <v>145.85</v>
      </c>
      <c r="G19" s="81"/>
      <c r="H19" s="5">
        <f t="shared" si="6"/>
        <v>4310.4250000000002</v>
      </c>
      <c r="I19" s="5">
        <f t="shared" si="7"/>
        <v>72.924999999999997</v>
      </c>
      <c r="J19" s="5"/>
      <c r="K19" s="5"/>
      <c r="L19" s="5"/>
      <c r="M19" s="5">
        <f t="shared" ref="M19" si="8">+H19-I19+J19</f>
        <v>4237.5</v>
      </c>
      <c r="N19" s="9"/>
      <c r="P19" s="40"/>
    </row>
    <row r="20" spans="2:16" ht="21.95" customHeight="1" x14ac:dyDescent="0.2">
      <c r="D20" s="21" t="s">
        <v>50</v>
      </c>
      <c r="E20" s="28">
        <f>SUM(E7:E17)</f>
        <v>106826.64999999998</v>
      </c>
      <c r="F20" s="28">
        <f>SUM(F7:F16)</f>
        <v>7572.4700000000012</v>
      </c>
      <c r="G20" s="28"/>
      <c r="H20" s="22">
        <f>SUM(H7:H19)</f>
        <v>63156.259999999995</v>
      </c>
      <c r="I20" s="22">
        <f t="shared" ref="I20:M20" si="9">SUM(I7:I19)</f>
        <v>4291.670000000001</v>
      </c>
      <c r="J20" s="22">
        <f t="shared" si="9"/>
        <v>131.68</v>
      </c>
      <c r="K20" s="22">
        <f t="shared" si="9"/>
        <v>0</v>
      </c>
      <c r="L20" s="22">
        <f t="shared" si="9"/>
        <v>0</v>
      </c>
      <c r="M20" s="22">
        <f t="shared" si="9"/>
        <v>58996.27</v>
      </c>
      <c r="N20" s="38"/>
    </row>
    <row r="21" spans="2:16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5"/>
      <c r="N21" s="38"/>
    </row>
    <row r="22" spans="2:16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  <c r="M22" s="5"/>
      <c r="N22" s="38"/>
    </row>
    <row r="23" spans="2:16" x14ac:dyDescent="0.2">
      <c r="B23" s="1"/>
      <c r="C23" s="1"/>
      <c r="D23" s="4"/>
      <c r="E23" s="5"/>
      <c r="F23" s="5"/>
      <c r="G23" s="5"/>
      <c r="H23" s="5"/>
      <c r="I23" s="5"/>
      <c r="J23" s="5"/>
      <c r="K23" s="5"/>
      <c r="L23" s="5"/>
      <c r="M23" s="5"/>
      <c r="N23" s="38"/>
    </row>
    <row r="24" spans="2:16" x14ac:dyDescent="0.2">
      <c r="B24" s="1"/>
      <c r="C24" s="1"/>
      <c r="D24" s="4"/>
      <c r="E24" s="5"/>
      <c r="F24" s="5"/>
      <c r="G24" s="5"/>
      <c r="H24" s="5"/>
      <c r="I24" s="5"/>
      <c r="J24" s="5"/>
      <c r="K24" s="5"/>
      <c r="L24" s="5"/>
      <c r="M24" s="5"/>
      <c r="N24" s="38"/>
    </row>
    <row r="25" spans="2:16" x14ac:dyDescent="0.2">
      <c r="H25" s="38"/>
      <c r="I25" s="38"/>
      <c r="J25" s="38"/>
      <c r="K25" s="38"/>
      <c r="L25" s="38"/>
      <c r="M25" s="38"/>
      <c r="N25" s="38"/>
    </row>
    <row r="28" spans="2:16" ht="24.95" customHeight="1" x14ac:dyDescent="0.2">
      <c r="B28" s="59"/>
      <c r="C28" s="59"/>
      <c r="D28" s="59"/>
      <c r="E28" s="47"/>
      <c r="F28" s="47"/>
      <c r="G28" s="47"/>
      <c r="H28" s="47"/>
      <c r="I28" s="5"/>
      <c r="J28" s="5"/>
      <c r="K28" s="47"/>
      <c r="L28" s="47"/>
      <c r="M28" s="47"/>
      <c r="N28" s="47"/>
      <c r="O28" s="20"/>
    </row>
  </sheetData>
  <autoFilter ref="A1:N48"/>
  <sortState ref="A9:U16">
    <sortCondition ref="B9:B16"/>
  </sortState>
  <pageMargins left="0.15748031496062992" right="0.27559055118110237" top="0.19685039370078741" bottom="0.51181102362204722" header="0.11811023622047245" footer="0"/>
  <pageSetup scale="88" fitToHeight="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27"/>
  <sheetViews>
    <sheetView topLeftCell="B1" zoomScale="80" zoomScaleNormal="80" workbookViewId="0">
      <selection activeCell="O4" sqref="O4:V21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7" width="1.28515625" customWidth="1"/>
    <col min="8" max="8" width="12.42578125" customWidth="1"/>
    <col min="9" max="9" width="11.28515625" bestFit="1" customWidth="1"/>
    <col min="10" max="10" width="11.28515625" customWidth="1"/>
    <col min="11" max="11" width="8.140625" bestFit="1" customWidth="1"/>
    <col min="12" max="12" width="5" customWidth="1"/>
    <col min="13" max="13" width="12.28515625" bestFit="1" customWidth="1"/>
    <col min="14" max="14" width="24.140625" customWidth="1"/>
  </cols>
  <sheetData>
    <row r="1" spans="2:14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4" ht="15" x14ac:dyDescent="0.25">
      <c r="E2" s="13" t="s">
        <v>383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14" x14ac:dyDescent="0.2">
      <c r="E3" s="14" t="str">
        <f>PRESIDENCIA!E3</f>
        <v>PRIMER QUINCENA DE FEBRERO DE 2025</v>
      </c>
      <c r="F3" s="11"/>
      <c r="G3" s="11"/>
      <c r="H3" s="11"/>
      <c r="I3" s="11"/>
      <c r="J3" s="14"/>
      <c r="K3" s="11"/>
      <c r="L3" s="11"/>
      <c r="M3" s="11"/>
    </row>
    <row r="4" spans="2:14" ht="1.5" customHeight="1" x14ac:dyDescent="0.2">
      <c r="E4" s="30"/>
      <c r="F4" s="11"/>
      <c r="G4" s="11"/>
      <c r="H4" s="11"/>
      <c r="I4" s="11"/>
      <c r="J4" s="30"/>
      <c r="K4" s="11"/>
      <c r="L4" s="11"/>
      <c r="M4" s="11"/>
    </row>
    <row r="5" spans="2:14" ht="38.2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7" t="s">
        <v>454</v>
      </c>
      <c r="L5" s="73" t="s">
        <v>455</v>
      </c>
      <c r="M5" s="16" t="s">
        <v>4</v>
      </c>
      <c r="N5" s="15" t="s">
        <v>5</v>
      </c>
    </row>
    <row r="6" spans="2:14" ht="1.5" customHeight="1" x14ac:dyDescent="0.2">
      <c r="E6" s="26"/>
      <c r="F6" s="26"/>
      <c r="G6" s="26"/>
    </row>
    <row r="7" spans="2:14" x14ac:dyDescent="0.2">
      <c r="B7" s="38"/>
      <c r="C7" s="38"/>
      <c r="D7" s="65"/>
      <c r="E7" s="71"/>
      <c r="F7" s="26"/>
      <c r="G7" s="26"/>
      <c r="H7" s="5"/>
      <c r="I7" s="5"/>
      <c r="J7" s="5"/>
      <c r="K7" s="5"/>
      <c r="L7" s="5"/>
      <c r="M7" s="5"/>
      <c r="N7" s="9"/>
    </row>
    <row r="8" spans="2:14" ht="24.75" customHeight="1" x14ac:dyDescent="0.2">
      <c r="B8" t="s">
        <v>247</v>
      </c>
      <c r="D8" s="80" t="s">
        <v>248</v>
      </c>
      <c r="E8" s="71">
        <v>14455.14</v>
      </c>
      <c r="F8" s="26">
        <v>1455.14</v>
      </c>
      <c r="G8" s="26"/>
      <c r="H8" s="5">
        <f>+E8/2</f>
        <v>7227.57</v>
      </c>
      <c r="I8" s="5">
        <f>+F8/2</f>
        <v>727.57</v>
      </c>
      <c r="J8" s="5"/>
      <c r="K8" s="5"/>
      <c r="L8" s="5"/>
      <c r="M8" s="5">
        <f>+H8-I8+J8-K8-L8</f>
        <v>6500</v>
      </c>
      <c r="N8" s="9"/>
    </row>
    <row r="9" spans="2:14" ht="24.95" customHeight="1" x14ac:dyDescent="0.25">
      <c r="B9" s="1" t="s">
        <v>418</v>
      </c>
      <c r="C9" s="4"/>
      <c r="D9" s="41" t="s">
        <v>444</v>
      </c>
      <c r="E9" s="81">
        <v>12039.46</v>
      </c>
      <c r="F9" s="81">
        <v>1039.46</v>
      </c>
      <c r="G9" s="81"/>
      <c r="H9" s="5">
        <f t="shared" ref="H9:H18" si="0">+E9/2</f>
        <v>6019.73</v>
      </c>
      <c r="I9" s="5">
        <f t="shared" ref="I9:I18" si="1">+F9/2</f>
        <v>519.73</v>
      </c>
      <c r="J9" s="5"/>
      <c r="K9" s="5"/>
      <c r="L9" s="18"/>
      <c r="M9" s="5">
        <f t="shared" ref="M9:M18" si="2">+H9-I9+J9-K9-L9</f>
        <v>5500</v>
      </c>
      <c r="N9" s="9"/>
    </row>
    <row r="10" spans="2:14" ht="24.95" customHeight="1" x14ac:dyDescent="0.25">
      <c r="B10" s="1" t="s">
        <v>496</v>
      </c>
      <c r="C10" s="4"/>
      <c r="D10" s="80" t="s">
        <v>253</v>
      </c>
      <c r="E10" s="81">
        <v>8620.85</v>
      </c>
      <c r="F10" s="81">
        <v>145.85</v>
      </c>
      <c r="G10" s="81"/>
      <c r="H10" s="5">
        <f t="shared" si="0"/>
        <v>4310.4250000000002</v>
      </c>
      <c r="I10" s="5">
        <f t="shared" si="1"/>
        <v>72.924999999999997</v>
      </c>
      <c r="J10" s="5"/>
      <c r="K10" s="5"/>
      <c r="L10" s="5"/>
      <c r="M10" s="5">
        <f t="shared" si="2"/>
        <v>4237.5</v>
      </c>
      <c r="N10" s="9"/>
    </row>
    <row r="11" spans="2:14" ht="24.75" customHeight="1" x14ac:dyDescent="0.25">
      <c r="B11" t="s">
        <v>249</v>
      </c>
      <c r="D11" s="80" t="s">
        <v>160</v>
      </c>
      <c r="E11" s="81">
        <v>8620.85</v>
      </c>
      <c r="F11" s="81">
        <v>145.85</v>
      </c>
      <c r="G11" s="81"/>
      <c r="H11" s="5">
        <f t="shared" si="0"/>
        <v>4310.4250000000002</v>
      </c>
      <c r="I11" s="5">
        <f t="shared" si="1"/>
        <v>72.924999999999997</v>
      </c>
      <c r="J11" s="5"/>
      <c r="K11" s="5"/>
      <c r="L11" s="5"/>
      <c r="M11" s="5">
        <f t="shared" si="2"/>
        <v>4237.5</v>
      </c>
      <c r="N11" s="9"/>
    </row>
    <row r="12" spans="2:14" ht="24.75" customHeight="1" x14ac:dyDescent="0.25">
      <c r="B12" t="s">
        <v>502</v>
      </c>
      <c r="D12" s="80" t="s">
        <v>253</v>
      </c>
      <c r="E12" s="81">
        <v>5730.78</v>
      </c>
      <c r="F12" s="81"/>
      <c r="G12" s="81">
        <v>141.66</v>
      </c>
      <c r="H12" s="5">
        <f t="shared" si="0"/>
        <v>2865.39</v>
      </c>
      <c r="I12" s="5">
        <f t="shared" si="1"/>
        <v>0</v>
      </c>
      <c r="J12" s="5">
        <f>+G12/2</f>
        <v>70.83</v>
      </c>
      <c r="K12" s="5"/>
      <c r="L12" s="5"/>
      <c r="M12" s="5">
        <f t="shared" ref="M12" si="3">+H12-I12+J12-K12-L12</f>
        <v>2936.22</v>
      </c>
      <c r="N12" s="9"/>
    </row>
    <row r="13" spans="2:14" ht="24.75" customHeight="1" x14ac:dyDescent="0.25">
      <c r="B13" t="s">
        <v>406</v>
      </c>
      <c r="D13" s="80" t="s">
        <v>160</v>
      </c>
      <c r="E13" s="81">
        <v>8620.85</v>
      </c>
      <c r="F13" s="81">
        <v>145.85</v>
      </c>
      <c r="G13" s="81"/>
      <c r="H13" s="5">
        <f t="shared" si="0"/>
        <v>4310.4250000000002</v>
      </c>
      <c r="I13" s="5">
        <f t="shared" si="1"/>
        <v>72.924999999999997</v>
      </c>
      <c r="J13" s="5"/>
      <c r="K13" s="5"/>
      <c r="L13" s="5"/>
      <c r="M13" s="5">
        <f t="shared" si="2"/>
        <v>4237.5</v>
      </c>
      <c r="N13" s="9"/>
    </row>
    <row r="14" spans="2:14" ht="24.75" customHeight="1" x14ac:dyDescent="0.25">
      <c r="B14" t="s">
        <v>250</v>
      </c>
      <c r="D14" s="80" t="s">
        <v>251</v>
      </c>
      <c r="E14" s="81">
        <v>9742.94</v>
      </c>
      <c r="F14" s="81">
        <v>267.93</v>
      </c>
      <c r="G14" s="81"/>
      <c r="H14" s="5">
        <f t="shared" si="0"/>
        <v>4871.47</v>
      </c>
      <c r="I14" s="5">
        <f t="shared" si="1"/>
        <v>133.965</v>
      </c>
      <c r="J14" s="5"/>
      <c r="K14" s="5"/>
      <c r="L14" s="5"/>
      <c r="M14" s="5">
        <f t="shared" si="2"/>
        <v>4737.5050000000001</v>
      </c>
      <c r="N14" s="9"/>
    </row>
    <row r="15" spans="2:14" ht="24.75" customHeight="1" x14ac:dyDescent="0.25">
      <c r="B15" t="s">
        <v>254</v>
      </c>
      <c r="D15" s="80" t="s">
        <v>417</v>
      </c>
      <c r="E15" s="81">
        <v>12039.46</v>
      </c>
      <c r="F15" s="81">
        <v>1039.46</v>
      </c>
      <c r="G15" s="81"/>
      <c r="H15" s="5">
        <f t="shared" si="0"/>
        <v>6019.73</v>
      </c>
      <c r="I15" s="5">
        <f t="shared" si="1"/>
        <v>519.73</v>
      </c>
      <c r="J15" s="5"/>
      <c r="K15" s="5"/>
      <c r="L15" s="5"/>
      <c r="M15" s="5">
        <f t="shared" si="2"/>
        <v>5500</v>
      </c>
      <c r="N15" s="9"/>
    </row>
    <row r="16" spans="2:14" ht="24.75" customHeight="1" x14ac:dyDescent="0.25">
      <c r="B16" t="s">
        <v>252</v>
      </c>
      <c r="D16" s="80" t="s">
        <v>253</v>
      </c>
      <c r="E16" s="81">
        <v>8620.85</v>
      </c>
      <c r="F16" s="81">
        <v>145.85</v>
      </c>
      <c r="G16" s="81"/>
      <c r="H16" s="5">
        <f t="shared" si="0"/>
        <v>4310.4250000000002</v>
      </c>
      <c r="I16" s="5">
        <f t="shared" si="1"/>
        <v>72.924999999999997</v>
      </c>
      <c r="J16" s="5"/>
      <c r="K16" s="5"/>
      <c r="L16" s="5"/>
      <c r="M16" s="5">
        <f t="shared" si="2"/>
        <v>4237.5</v>
      </c>
      <c r="N16" s="9"/>
    </row>
    <row r="17" spans="2:14" ht="24.75" customHeight="1" x14ac:dyDescent="0.25">
      <c r="B17" s="38" t="s">
        <v>473</v>
      </c>
      <c r="D17" s="80" t="s">
        <v>253</v>
      </c>
      <c r="E17" s="81">
        <v>8620.85</v>
      </c>
      <c r="F17" s="81">
        <v>145.85</v>
      </c>
      <c r="G17" s="81"/>
      <c r="H17" s="5">
        <f t="shared" si="0"/>
        <v>4310.4250000000002</v>
      </c>
      <c r="I17" s="5">
        <f t="shared" si="1"/>
        <v>72.924999999999997</v>
      </c>
      <c r="J17" s="5"/>
      <c r="K17" s="5"/>
      <c r="L17" s="5"/>
      <c r="M17" s="5">
        <f t="shared" ref="M17" si="4">+H17-I17+J17-K17-L17</f>
        <v>4237.5</v>
      </c>
      <c r="N17" s="9"/>
    </row>
    <row r="18" spans="2:14" ht="24.75" customHeight="1" x14ac:dyDescent="0.25">
      <c r="B18" s="38" t="s">
        <v>423</v>
      </c>
      <c r="D18" s="80" t="s">
        <v>253</v>
      </c>
      <c r="E18" s="81">
        <v>8620.85</v>
      </c>
      <c r="F18" s="81">
        <v>145.85</v>
      </c>
      <c r="G18" s="81"/>
      <c r="H18" s="5">
        <f t="shared" si="0"/>
        <v>4310.4250000000002</v>
      </c>
      <c r="I18" s="5">
        <f t="shared" si="1"/>
        <v>72.924999999999997</v>
      </c>
      <c r="J18" s="5"/>
      <c r="K18" s="5"/>
      <c r="L18" s="5"/>
      <c r="M18" s="5">
        <f t="shared" si="2"/>
        <v>4237.5</v>
      </c>
      <c r="N18" s="9"/>
    </row>
    <row r="19" spans="2:14" ht="21.95" customHeight="1" x14ac:dyDescent="0.2">
      <c r="D19" s="21" t="s">
        <v>50</v>
      </c>
      <c r="E19" s="28">
        <f t="shared" ref="E19:M19" si="5">SUM(E7:E18)</f>
        <v>105732.88</v>
      </c>
      <c r="F19" s="28">
        <f t="shared" si="5"/>
        <v>4677.0900000000011</v>
      </c>
      <c r="G19" s="28"/>
      <c r="H19" s="22">
        <f t="shared" si="5"/>
        <v>52866.44</v>
      </c>
      <c r="I19" s="22">
        <f t="shared" si="5"/>
        <v>2338.5450000000005</v>
      </c>
      <c r="J19" s="22">
        <f t="shared" si="5"/>
        <v>70.83</v>
      </c>
      <c r="K19" s="22">
        <f t="shared" si="5"/>
        <v>0</v>
      </c>
      <c r="L19" s="22">
        <f t="shared" si="5"/>
        <v>0</v>
      </c>
      <c r="M19" s="22">
        <f t="shared" si="5"/>
        <v>50598.725000000006</v>
      </c>
      <c r="N19" s="38"/>
    </row>
    <row r="20" spans="2:14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5"/>
      <c r="N20" s="38"/>
    </row>
    <row r="21" spans="2:14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5"/>
      <c r="N21" s="38"/>
    </row>
    <row r="22" spans="2:14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  <c r="M22" s="5"/>
    </row>
    <row r="23" spans="2:14" x14ac:dyDescent="0.2">
      <c r="B23" s="1"/>
      <c r="C23" s="1"/>
      <c r="D23" s="4"/>
      <c r="E23" s="5"/>
      <c r="F23" s="5"/>
      <c r="G23" s="5"/>
      <c r="H23" s="5"/>
      <c r="I23" s="5"/>
      <c r="J23" s="5"/>
      <c r="K23" s="5"/>
      <c r="L23" s="5"/>
      <c r="M23" s="5"/>
    </row>
    <row r="27" spans="2:14" ht="24.95" customHeight="1" x14ac:dyDescent="0.2">
      <c r="B27" s="59"/>
      <c r="C27" s="59"/>
      <c r="D27" s="59"/>
      <c r="E27" s="47"/>
      <c r="F27" s="47"/>
      <c r="G27" s="47"/>
      <c r="H27" s="47"/>
      <c r="I27" s="5"/>
      <c r="J27" s="5"/>
      <c r="K27" s="47"/>
      <c r="L27" s="47"/>
      <c r="M27" s="47"/>
      <c r="N27" s="47"/>
    </row>
  </sheetData>
  <autoFilter ref="A1:N47"/>
  <sortState ref="A9:V18">
    <sortCondition ref="B9:B18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18"/>
  <sheetViews>
    <sheetView topLeftCell="B1" zoomScale="80" zoomScaleNormal="80" workbookViewId="0">
      <selection activeCell="N3" sqref="N3:O14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  <col min="14" max="14" width="15.42578125" customWidth="1"/>
    <col min="15" max="15" width="25.28515625" style="11" bestFit="1" customWidth="1"/>
    <col min="16" max="16" width="21.42578125" bestFit="1" customWidth="1"/>
    <col min="17" max="17" width="12.140625" bestFit="1" customWidth="1"/>
    <col min="18" max="18" width="11.28515625" bestFit="1" customWidth="1"/>
  </cols>
  <sheetData>
    <row r="1" spans="2:17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7" ht="15" x14ac:dyDescent="0.25">
      <c r="E2" s="13" t="s">
        <v>384</v>
      </c>
      <c r="F2" s="11"/>
      <c r="G2" s="11"/>
      <c r="H2" s="11"/>
      <c r="I2" s="13"/>
      <c r="J2" s="11"/>
      <c r="K2" s="11"/>
      <c r="L2" s="11"/>
      <c r="M2" s="14" t="str">
        <f>PRESIDENCIA!N2</f>
        <v>15 DE FEBRERO DE 2025</v>
      </c>
    </row>
    <row r="3" spans="2:17" x14ac:dyDescent="0.2">
      <c r="E3" s="14" t="str">
        <f>PRESIDENCIA!E3</f>
        <v>PRIMER QUINCENA DE FEBRERO DE 2025</v>
      </c>
      <c r="F3" s="11"/>
      <c r="G3" s="11"/>
      <c r="H3" s="11"/>
      <c r="I3" s="14"/>
      <c r="J3" s="11"/>
      <c r="K3" s="11"/>
      <c r="L3" s="11"/>
    </row>
    <row r="4" spans="2:17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7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2"/>
      <c r="K5" s="78"/>
      <c r="L5" s="16" t="s">
        <v>4</v>
      </c>
      <c r="M5" s="15" t="s">
        <v>5</v>
      </c>
      <c r="N5" s="25"/>
    </row>
    <row r="6" spans="2:17" ht="1.5" customHeight="1" x14ac:dyDescent="0.2">
      <c r="E6" s="26"/>
      <c r="F6" s="26"/>
    </row>
    <row r="7" spans="2:17" x14ac:dyDescent="0.2">
      <c r="B7" s="38"/>
      <c r="C7" s="38"/>
      <c r="D7" s="65"/>
      <c r="E7" s="71"/>
      <c r="F7" s="26"/>
      <c r="G7" s="5"/>
      <c r="H7" s="5"/>
      <c r="I7" s="5"/>
      <c r="J7" s="5"/>
      <c r="K7" s="5"/>
      <c r="L7" s="5"/>
      <c r="M7" s="9"/>
      <c r="N7" s="61"/>
      <c r="O7" s="20"/>
    </row>
    <row r="8" spans="2:17" ht="24.75" customHeight="1" x14ac:dyDescent="0.25">
      <c r="B8" t="s">
        <v>255</v>
      </c>
      <c r="C8" t="s">
        <v>255</v>
      </c>
      <c r="D8" s="80" t="s">
        <v>256</v>
      </c>
      <c r="E8" s="81">
        <v>14455.14</v>
      </c>
      <c r="F8" s="81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</f>
        <v>6500</v>
      </c>
      <c r="M8" s="9"/>
      <c r="N8" s="38"/>
      <c r="O8"/>
      <c r="Q8" s="40"/>
    </row>
    <row r="9" spans="2:17" ht="24.75" customHeight="1" x14ac:dyDescent="0.25">
      <c r="B9" t="s">
        <v>422</v>
      </c>
      <c r="C9" t="s">
        <v>257</v>
      </c>
      <c r="D9" s="80" t="s">
        <v>160</v>
      </c>
      <c r="E9" s="81">
        <v>8620.85</v>
      </c>
      <c r="F9" s="81">
        <v>145.85</v>
      </c>
      <c r="G9" s="5">
        <f>+E9/2</f>
        <v>4310.4250000000002</v>
      </c>
      <c r="H9" s="5">
        <f>+F9/2</f>
        <v>72.924999999999997</v>
      </c>
      <c r="I9" s="5"/>
      <c r="J9" s="5"/>
      <c r="K9" s="5"/>
      <c r="L9" s="5">
        <f>+G9-H9+I9</f>
        <v>4237.5</v>
      </c>
      <c r="M9" s="9"/>
      <c r="N9" s="38"/>
      <c r="O9"/>
      <c r="Q9" s="40"/>
    </row>
    <row r="10" spans="2:17" ht="21.95" customHeight="1" x14ac:dyDescent="0.2">
      <c r="D10" s="21" t="s">
        <v>50</v>
      </c>
      <c r="E10" s="28">
        <f>SUM(E7:E9)</f>
        <v>23075.989999999998</v>
      </c>
      <c r="F10" s="28">
        <f>SUM(F7:F9)</f>
        <v>1600.99</v>
      </c>
      <c r="G10" s="22">
        <f>SUM(G7:G9)</f>
        <v>11537.994999999999</v>
      </c>
      <c r="H10" s="22">
        <f>SUM(H7:H9)</f>
        <v>800.495</v>
      </c>
      <c r="I10" s="22">
        <f>SUM(I7:I9)</f>
        <v>0</v>
      </c>
      <c r="J10" s="22"/>
      <c r="K10" s="22"/>
      <c r="L10" s="22">
        <f>SUM(L7:L9)</f>
        <v>10737.5</v>
      </c>
      <c r="M10" s="38"/>
    </row>
    <row r="11" spans="2:17" x14ac:dyDescent="0.2">
      <c r="B11" s="1"/>
      <c r="C11" s="1"/>
      <c r="D11" s="4"/>
      <c r="E11" s="5"/>
      <c r="F11" s="5"/>
      <c r="G11" s="5"/>
      <c r="H11" s="5"/>
      <c r="I11" s="5"/>
      <c r="J11" s="5"/>
      <c r="K11" s="5"/>
      <c r="L11" s="5"/>
      <c r="M11" s="38"/>
    </row>
    <row r="12" spans="2:17" x14ac:dyDescent="0.2">
      <c r="B12" s="1"/>
      <c r="C12" s="1"/>
      <c r="D12" s="4"/>
      <c r="E12" s="5"/>
      <c r="F12" s="5"/>
      <c r="G12" s="5"/>
      <c r="H12" s="5"/>
      <c r="I12" s="5"/>
      <c r="J12" s="5"/>
      <c r="K12" s="5"/>
      <c r="L12" s="5"/>
      <c r="M12" s="38"/>
    </row>
    <row r="13" spans="2:17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</row>
    <row r="14" spans="2:17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</row>
    <row r="18" spans="2:16" ht="24.95" customHeight="1" x14ac:dyDescent="0.2">
      <c r="B18" s="59"/>
      <c r="C18" s="59"/>
      <c r="D18" s="59"/>
      <c r="E18" s="47"/>
      <c r="F18" s="47"/>
      <c r="G18" s="47"/>
      <c r="H18" s="5"/>
      <c r="I18" s="5"/>
      <c r="J18" s="47"/>
      <c r="K18" s="47"/>
      <c r="L18" s="47"/>
      <c r="M18" s="47"/>
      <c r="O18" s="20"/>
      <c r="P18" s="20"/>
    </row>
  </sheetData>
  <autoFilter ref="A1:N38"/>
  <sortState ref="A9:T9">
    <sortCondition ref="B9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26"/>
  <sheetViews>
    <sheetView topLeftCell="B1" zoomScale="80" zoomScaleNormal="80" workbookViewId="0">
      <selection activeCell="O4" sqref="O4:R17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28515625" customWidth="1"/>
    <col min="13" max="13" width="12.85546875" bestFit="1" customWidth="1"/>
    <col min="14" max="14" width="24.85546875" customWidth="1"/>
  </cols>
  <sheetData>
    <row r="1" spans="2:21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1" ht="15" x14ac:dyDescent="0.25">
      <c r="E2" s="13" t="s">
        <v>385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21" x14ac:dyDescent="0.2">
      <c r="E3" s="29" t="str">
        <f>PRESIDENCIA!E3</f>
        <v>PRIMER QUINCENA DE FEBRERO DE 2025</v>
      </c>
      <c r="F3" s="47"/>
      <c r="G3" s="47"/>
      <c r="H3" s="11"/>
      <c r="I3" s="11"/>
      <c r="J3" s="30"/>
      <c r="K3" s="11"/>
      <c r="L3" s="11"/>
      <c r="M3" s="11"/>
    </row>
    <row r="4" spans="2:21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1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2" t="s">
        <v>454</v>
      </c>
      <c r="L5" s="73" t="s">
        <v>455</v>
      </c>
      <c r="M5" s="16" t="s">
        <v>4</v>
      </c>
      <c r="N5" s="15" t="s">
        <v>5</v>
      </c>
    </row>
    <row r="6" spans="2:21" ht="24.95" customHeight="1" x14ac:dyDescent="0.25">
      <c r="B6" t="s">
        <v>258</v>
      </c>
      <c r="D6" s="80" t="s">
        <v>259</v>
      </c>
      <c r="E6" s="81">
        <v>14455.14</v>
      </c>
      <c r="F6" s="81">
        <v>1455.14</v>
      </c>
      <c r="G6" s="26"/>
      <c r="H6" s="47">
        <f t="shared" ref="H6:I6" si="0">+E6/2</f>
        <v>7227.57</v>
      </c>
      <c r="I6" s="47">
        <f t="shared" si="0"/>
        <v>727.57</v>
      </c>
      <c r="J6" s="47"/>
      <c r="K6" s="47"/>
      <c r="L6" s="47"/>
      <c r="M6" s="47">
        <f>+H6-I6+J6-K6-L6</f>
        <v>6500</v>
      </c>
      <c r="N6" s="9"/>
      <c r="O6" s="20"/>
    </row>
    <row r="7" spans="2:21" ht="24.95" customHeight="1" x14ac:dyDescent="0.25">
      <c r="B7" t="s">
        <v>407</v>
      </c>
      <c r="D7" s="80" t="s">
        <v>160</v>
      </c>
      <c r="E7" s="81">
        <v>8620.85</v>
      </c>
      <c r="F7" s="81">
        <v>145.85</v>
      </c>
      <c r="G7" s="26"/>
      <c r="H7" s="47">
        <f t="shared" ref="H7:H11" si="1">+E7/2</f>
        <v>4310.4250000000002</v>
      </c>
      <c r="I7" s="47">
        <f t="shared" ref="I7:I11" si="2">+F7/2</f>
        <v>72.924999999999997</v>
      </c>
      <c r="J7" s="47">
        <f t="shared" ref="J7" si="3">G7/2</f>
        <v>0</v>
      </c>
      <c r="K7" s="47"/>
      <c r="L7" s="47"/>
      <c r="M7" s="47">
        <f t="shared" ref="M7:M11" si="4">+H7-I7+J7-K7-L7</f>
        <v>4237.5</v>
      </c>
      <c r="N7" s="9"/>
    </row>
    <row r="8" spans="2:21" s="38" customFormat="1" ht="29.25" customHeight="1" x14ac:dyDescent="0.25">
      <c r="B8" t="s">
        <v>264</v>
      </c>
      <c r="C8"/>
      <c r="D8" s="80" t="s">
        <v>181</v>
      </c>
      <c r="E8" s="81">
        <v>8620.85</v>
      </c>
      <c r="F8" s="81">
        <v>145.85</v>
      </c>
      <c r="G8" s="26"/>
      <c r="H8" s="47">
        <f t="shared" si="1"/>
        <v>4310.4250000000002</v>
      </c>
      <c r="I8" s="47">
        <f t="shared" si="2"/>
        <v>72.924999999999997</v>
      </c>
      <c r="J8" s="47"/>
      <c r="K8" s="47"/>
      <c r="L8" s="47"/>
      <c r="M8" s="47">
        <f t="shared" si="4"/>
        <v>4237.5</v>
      </c>
      <c r="N8" s="57"/>
      <c r="O8" s="47"/>
      <c r="P8" s="47"/>
      <c r="Q8" s="47"/>
      <c r="R8" s="47"/>
      <c r="S8" s="47"/>
      <c r="T8" s="47"/>
      <c r="U8" s="47"/>
    </row>
    <row r="9" spans="2:21" ht="24.95" customHeight="1" x14ac:dyDescent="0.25">
      <c r="B9" t="s">
        <v>260</v>
      </c>
      <c r="D9" s="80" t="s">
        <v>261</v>
      </c>
      <c r="E9" s="81">
        <v>8620.85</v>
      </c>
      <c r="F9" s="81">
        <v>145.85</v>
      </c>
      <c r="G9" s="26"/>
      <c r="H9" s="47">
        <f t="shared" si="1"/>
        <v>4310.4250000000002</v>
      </c>
      <c r="I9" s="47">
        <f t="shared" si="2"/>
        <v>72.924999999999997</v>
      </c>
      <c r="J9" s="47"/>
      <c r="K9" s="47"/>
      <c r="L9" s="47"/>
      <c r="M9" s="47">
        <f t="shared" si="4"/>
        <v>4237.5</v>
      </c>
      <c r="N9" s="9"/>
    </row>
    <row r="10" spans="2:21" s="38" customFormat="1" ht="26.1" customHeight="1" x14ac:dyDescent="0.25">
      <c r="B10" s="38" t="s">
        <v>432</v>
      </c>
      <c r="C10"/>
      <c r="D10" s="80" t="s">
        <v>181</v>
      </c>
      <c r="E10" s="81">
        <v>8620.85</v>
      </c>
      <c r="F10" s="81">
        <v>145.85</v>
      </c>
      <c r="G10" s="26"/>
      <c r="H10" s="47">
        <f t="shared" si="1"/>
        <v>4310.4250000000002</v>
      </c>
      <c r="I10" s="47">
        <f t="shared" si="2"/>
        <v>72.924999999999997</v>
      </c>
      <c r="J10" s="47"/>
      <c r="K10" s="47"/>
      <c r="L10" s="47"/>
      <c r="M10" s="47">
        <f t="shared" si="4"/>
        <v>4237.5</v>
      </c>
      <c r="N10" s="57"/>
      <c r="O10" s="40"/>
    </row>
    <row r="11" spans="2:21" ht="24.95" customHeight="1" x14ac:dyDescent="0.2">
      <c r="B11" t="s">
        <v>262</v>
      </c>
      <c r="D11" s="80" t="s">
        <v>263</v>
      </c>
      <c r="E11" s="71">
        <v>7498.77</v>
      </c>
      <c r="F11" s="26">
        <v>23.77</v>
      </c>
      <c r="G11" s="26"/>
      <c r="H11" s="47">
        <f t="shared" si="1"/>
        <v>3749.3850000000002</v>
      </c>
      <c r="I11" s="47">
        <f t="shared" si="2"/>
        <v>11.885</v>
      </c>
      <c r="J11" s="47"/>
      <c r="K11" s="47"/>
      <c r="L11" s="47"/>
      <c r="M11" s="47">
        <f t="shared" si="4"/>
        <v>3737.5</v>
      </c>
      <c r="N11" s="9"/>
    </row>
    <row r="12" spans="2:21" ht="21.95" customHeight="1" x14ac:dyDescent="0.2">
      <c r="D12" s="21" t="s">
        <v>6</v>
      </c>
      <c r="E12" s="22">
        <f>SUM(E6:E11)</f>
        <v>56437.31</v>
      </c>
      <c r="F12" s="22">
        <f>SUM(F6:F11)</f>
        <v>2062.31</v>
      </c>
      <c r="G12" s="22"/>
      <c r="H12" s="22">
        <f>SUM(H6:H11)</f>
        <v>28218.654999999999</v>
      </c>
      <c r="I12" s="22">
        <f t="shared" ref="I12:M12" si="5">SUM(I6:I11)</f>
        <v>1031.155</v>
      </c>
      <c r="J12" s="22">
        <f t="shared" si="5"/>
        <v>0</v>
      </c>
      <c r="K12" s="22">
        <f t="shared" si="5"/>
        <v>0</v>
      </c>
      <c r="L12" s="22">
        <f t="shared" si="5"/>
        <v>0</v>
      </c>
      <c r="M12" s="22">
        <f t="shared" si="5"/>
        <v>27187.5</v>
      </c>
      <c r="N12" s="38"/>
    </row>
    <row r="13" spans="2:21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2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1" x14ac:dyDescent="0.2">
      <c r="B15" s="8"/>
      <c r="C15" s="8"/>
      <c r="D15" s="2"/>
      <c r="E15" s="5"/>
      <c r="J15" s="5"/>
    </row>
    <row r="16" spans="2:21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26"/>
  <sheetViews>
    <sheetView topLeftCell="B1" zoomScale="80" zoomScaleNormal="80" workbookViewId="0">
      <selection activeCell="N31" sqref="N31:N32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21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1" ht="15" x14ac:dyDescent="0.25">
      <c r="E2" s="13" t="s">
        <v>386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21" x14ac:dyDescent="0.2">
      <c r="E3" s="29" t="str">
        <f>PRESIDENCIA!E3</f>
        <v>PRIMER QUINCENA DE FEBRERO DE 2025</v>
      </c>
      <c r="F3" s="47"/>
      <c r="G3" s="47"/>
      <c r="H3" s="11"/>
      <c r="I3" s="11"/>
      <c r="J3" s="30"/>
      <c r="K3" s="11"/>
      <c r="L3" s="11"/>
      <c r="M3" s="11"/>
    </row>
    <row r="4" spans="2:21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1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2" t="s">
        <v>454</v>
      </c>
      <c r="L5" s="73" t="s">
        <v>455</v>
      </c>
      <c r="M5" s="16" t="s">
        <v>4</v>
      </c>
      <c r="N5" s="15" t="s">
        <v>5</v>
      </c>
    </row>
    <row r="6" spans="2:21" ht="24.95" customHeight="1" x14ac:dyDescent="0.2">
      <c r="B6" s="38" t="s">
        <v>430</v>
      </c>
      <c r="D6" s="80" t="s">
        <v>265</v>
      </c>
      <c r="E6" s="71">
        <v>10865.02</v>
      </c>
      <c r="F6" s="26">
        <v>865.02</v>
      </c>
      <c r="G6" s="26"/>
      <c r="H6" s="47">
        <f t="shared" ref="H6:J6" si="0">E6/2</f>
        <v>5432.51</v>
      </c>
      <c r="I6" s="47">
        <f t="shared" si="0"/>
        <v>432.51</v>
      </c>
      <c r="J6" s="47">
        <f t="shared" si="0"/>
        <v>0</v>
      </c>
      <c r="K6" s="47"/>
      <c r="L6" s="47"/>
      <c r="M6" s="47">
        <f>H6-I6+J6-K6-L6</f>
        <v>5000</v>
      </c>
      <c r="N6" s="9"/>
      <c r="O6" s="20"/>
      <c r="P6" s="20"/>
    </row>
    <row r="7" spans="2:21" ht="24.95" customHeight="1" x14ac:dyDescent="0.25">
      <c r="B7" t="s">
        <v>267</v>
      </c>
      <c r="D7" s="80" t="s">
        <v>160</v>
      </c>
      <c r="E7" s="81">
        <v>8620.85</v>
      </c>
      <c r="F7" s="81">
        <v>145.85</v>
      </c>
      <c r="G7" s="26"/>
      <c r="H7" s="47">
        <f t="shared" ref="H7:J11" si="1">E7/2</f>
        <v>4310.4250000000002</v>
      </c>
      <c r="I7" s="47">
        <f t="shared" si="1"/>
        <v>72.924999999999997</v>
      </c>
      <c r="J7" s="47">
        <f t="shared" si="1"/>
        <v>0</v>
      </c>
      <c r="K7" s="47"/>
      <c r="L7" s="47"/>
      <c r="M7" s="47">
        <f t="shared" ref="M7:M11" si="2">H7-I7+J7-K7-L7</f>
        <v>4237.5</v>
      </c>
      <c r="N7" s="9"/>
    </row>
    <row r="8" spans="2:21" s="38" customFormat="1" ht="29.25" customHeight="1" x14ac:dyDescent="0.2">
      <c r="B8" t="s">
        <v>271</v>
      </c>
      <c r="C8"/>
      <c r="D8" s="80" t="s">
        <v>272</v>
      </c>
      <c r="E8" s="71">
        <v>8620.85</v>
      </c>
      <c r="F8" s="26">
        <v>145.85</v>
      </c>
      <c r="G8" s="26"/>
      <c r="H8" s="47">
        <f t="shared" si="1"/>
        <v>4310.4250000000002</v>
      </c>
      <c r="I8" s="47">
        <f t="shared" si="1"/>
        <v>72.924999999999997</v>
      </c>
      <c r="J8" s="47">
        <f t="shared" si="1"/>
        <v>0</v>
      </c>
      <c r="K8" s="47"/>
      <c r="L8" s="47"/>
      <c r="M8" s="47">
        <f t="shared" si="2"/>
        <v>4237.5</v>
      </c>
      <c r="N8" s="57"/>
      <c r="O8" s="47"/>
      <c r="P8" s="47"/>
      <c r="Q8" s="47"/>
      <c r="R8" s="47"/>
      <c r="S8" s="47"/>
      <c r="T8" s="47"/>
      <c r="U8" s="47"/>
    </row>
    <row r="9" spans="2:21" ht="24.95" customHeight="1" x14ac:dyDescent="0.2">
      <c r="B9" t="s">
        <v>266</v>
      </c>
      <c r="D9" s="80" t="s">
        <v>160</v>
      </c>
      <c r="E9" s="71">
        <v>8895.58</v>
      </c>
      <c r="F9" s="26">
        <v>175.74</v>
      </c>
      <c r="G9" s="26"/>
      <c r="H9" s="47">
        <f t="shared" si="1"/>
        <v>4447.79</v>
      </c>
      <c r="I9" s="47">
        <f t="shared" si="1"/>
        <v>87.87</v>
      </c>
      <c r="J9" s="47">
        <f t="shared" si="1"/>
        <v>0</v>
      </c>
      <c r="K9" s="47"/>
      <c r="L9" s="47"/>
      <c r="M9" s="47">
        <f t="shared" si="2"/>
        <v>4359.92</v>
      </c>
      <c r="N9" s="9"/>
    </row>
    <row r="10" spans="2:21" s="38" customFormat="1" ht="26.1" customHeight="1" x14ac:dyDescent="0.2">
      <c r="B10" t="s">
        <v>428</v>
      </c>
      <c r="C10"/>
      <c r="D10" s="80" t="s">
        <v>268</v>
      </c>
      <c r="E10" s="71">
        <v>8620.85</v>
      </c>
      <c r="F10" s="26">
        <v>145.85</v>
      </c>
      <c r="G10" s="26"/>
      <c r="H10" s="47">
        <f t="shared" si="1"/>
        <v>4310.4250000000002</v>
      </c>
      <c r="I10" s="47">
        <f t="shared" si="1"/>
        <v>72.924999999999997</v>
      </c>
      <c r="J10" s="47">
        <f t="shared" si="1"/>
        <v>0</v>
      </c>
      <c r="K10" s="47"/>
      <c r="L10" s="47"/>
      <c r="M10" s="47">
        <f t="shared" si="2"/>
        <v>4237.5</v>
      </c>
      <c r="N10" s="57"/>
      <c r="O10" s="40"/>
    </row>
    <row r="11" spans="2:21" ht="24.95" customHeight="1" x14ac:dyDescent="0.2">
      <c r="B11" t="s">
        <v>269</v>
      </c>
      <c r="D11" s="80" t="s">
        <v>270</v>
      </c>
      <c r="E11" s="71">
        <v>8620.85</v>
      </c>
      <c r="F11" s="26">
        <v>145.85</v>
      </c>
      <c r="G11" s="26"/>
      <c r="H11" s="47">
        <f t="shared" si="1"/>
        <v>4310.4250000000002</v>
      </c>
      <c r="I11" s="47">
        <f t="shared" si="1"/>
        <v>72.924999999999997</v>
      </c>
      <c r="J11" s="47">
        <f t="shared" si="1"/>
        <v>0</v>
      </c>
      <c r="K11" s="47"/>
      <c r="L11" s="47"/>
      <c r="M11" s="47">
        <f t="shared" si="2"/>
        <v>4237.5</v>
      </c>
      <c r="N11" s="9"/>
    </row>
    <row r="12" spans="2:21" ht="21.95" customHeight="1" x14ac:dyDescent="0.2">
      <c r="D12" s="21" t="s">
        <v>6</v>
      </c>
      <c r="E12" s="22">
        <f>SUM(E6:E11)</f>
        <v>54244</v>
      </c>
      <c r="F12" s="22">
        <f>SUM(F6:F11)</f>
        <v>1624.1599999999999</v>
      </c>
      <c r="G12" s="22"/>
      <c r="H12" s="22">
        <f>SUM(H6:H11)</f>
        <v>27122</v>
      </c>
      <c r="I12" s="22">
        <f>SUM(I6:I11)</f>
        <v>812.07999999999993</v>
      </c>
      <c r="J12" s="22">
        <f t="shared" ref="J12:L12" si="3">SUM(J6:J11)</f>
        <v>0</v>
      </c>
      <c r="K12" s="22">
        <f t="shared" si="3"/>
        <v>0</v>
      </c>
      <c r="L12" s="22">
        <f t="shared" si="3"/>
        <v>0</v>
      </c>
      <c r="M12" s="22">
        <f>SUM(M6:M11)</f>
        <v>26309.919999999998</v>
      </c>
      <c r="N12" s="38"/>
    </row>
    <row r="13" spans="2:21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21" x14ac:dyDescent="0.2">
      <c r="B14" s="8"/>
      <c r="C14" s="8"/>
      <c r="D14" s="2"/>
      <c r="E14" s="5"/>
      <c r="J14" s="5"/>
    </row>
    <row r="15" spans="2:21" x14ac:dyDescent="0.2">
      <c r="B15" s="8"/>
      <c r="C15" s="8"/>
      <c r="D15" s="2"/>
      <c r="E15" s="5"/>
      <c r="J15" s="5"/>
    </row>
    <row r="16" spans="2:21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8"/>
  <sheetViews>
    <sheetView topLeftCell="B1" zoomScale="80" zoomScaleNormal="80" workbookViewId="0">
      <selection activeCell="O4" sqref="O4:V1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17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7" ht="15" x14ac:dyDescent="0.25">
      <c r="E2" s="13" t="s">
        <v>387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17" x14ac:dyDescent="0.2">
      <c r="E3" s="29" t="str">
        <f>PRESIDENCIA!E3</f>
        <v>PRIMER QUINCENA DE FEBRERO DE 2025</v>
      </c>
      <c r="F3" s="47"/>
      <c r="G3" s="47"/>
      <c r="H3" s="11"/>
      <c r="I3" s="11"/>
      <c r="J3" s="30"/>
      <c r="K3" s="11"/>
      <c r="L3" s="11"/>
      <c r="M3" s="11"/>
    </row>
    <row r="4" spans="2:17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7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7" t="s">
        <v>454</v>
      </c>
      <c r="L5" s="73" t="s">
        <v>455</v>
      </c>
      <c r="M5" s="16" t="s">
        <v>4</v>
      </c>
      <c r="N5" s="15" t="s">
        <v>5</v>
      </c>
    </row>
    <row r="6" spans="2:17" ht="24.95" customHeight="1" x14ac:dyDescent="0.25">
      <c r="B6" t="s">
        <v>273</v>
      </c>
      <c r="D6" s="80" t="s">
        <v>186</v>
      </c>
      <c r="E6" s="81">
        <v>14455.14</v>
      </c>
      <c r="F6" s="81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>H6-I6+J6-K6-L6</f>
        <v>6500</v>
      </c>
      <c r="N6" s="9"/>
    </row>
    <row r="7" spans="2:17" ht="24.95" customHeight="1" x14ac:dyDescent="0.2">
      <c r="B7" t="s">
        <v>278</v>
      </c>
      <c r="D7" s="80" t="s">
        <v>160</v>
      </c>
      <c r="E7" s="71">
        <v>7498.77</v>
      </c>
      <c r="F7" s="26">
        <v>23.77</v>
      </c>
      <c r="G7" s="26"/>
      <c r="H7" s="47">
        <f t="shared" ref="H7:J13" si="1">E7/2</f>
        <v>3749.3850000000002</v>
      </c>
      <c r="I7" s="47">
        <f t="shared" si="1"/>
        <v>11.885</v>
      </c>
      <c r="J7" s="47">
        <f t="shared" si="1"/>
        <v>0</v>
      </c>
      <c r="K7" s="47"/>
      <c r="L7" s="47"/>
      <c r="M7" s="47">
        <f t="shared" ref="M7:M13" si="2">H7-I7+J7-K7-L7</f>
        <v>3737.5</v>
      </c>
      <c r="N7" s="9"/>
    </row>
    <row r="8" spans="2:17" ht="24.95" customHeight="1" x14ac:dyDescent="0.2">
      <c r="B8" t="s">
        <v>134</v>
      </c>
      <c r="D8" s="80" t="s">
        <v>9</v>
      </c>
      <c r="E8" s="71">
        <v>9358.69</v>
      </c>
      <c r="F8" s="26">
        <v>226.13</v>
      </c>
      <c r="G8" s="26"/>
      <c r="H8" s="5">
        <f t="shared" ref="H8:J9" si="3">+E8/2</f>
        <v>4679.3450000000003</v>
      </c>
      <c r="I8" s="5">
        <f t="shared" si="3"/>
        <v>113.065</v>
      </c>
      <c r="J8" s="5">
        <f t="shared" si="3"/>
        <v>0</v>
      </c>
      <c r="K8" s="18"/>
      <c r="L8" s="47"/>
      <c r="M8" s="47">
        <f t="shared" si="2"/>
        <v>4566.2800000000007</v>
      </c>
      <c r="N8" s="9"/>
    </row>
    <row r="9" spans="2:17" s="38" customFormat="1" ht="29.25" customHeight="1" x14ac:dyDescent="0.2">
      <c r="B9" t="s">
        <v>279</v>
      </c>
      <c r="C9"/>
      <c r="D9" s="80" t="s">
        <v>9</v>
      </c>
      <c r="E9" s="71">
        <v>9938.18</v>
      </c>
      <c r="F9" s="26">
        <v>289.18</v>
      </c>
      <c r="G9" s="26"/>
      <c r="H9" s="5">
        <f t="shared" si="3"/>
        <v>4969.09</v>
      </c>
      <c r="I9" s="5">
        <f t="shared" si="3"/>
        <v>144.59</v>
      </c>
      <c r="J9" s="5">
        <f t="shared" si="3"/>
        <v>0</v>
      </c>
      <c r="K9" s="18"/>
      <c r="L9" s="47"/>
      <c r="M9" s="47">
        <f t="shared" si="2"/>
        <v>4824.5</v>
      </c>
      <c r="N9" s="57"/>
      <c r="O9" s="47"/>
      <c r="P9" s="47"/>
      <c r="Q9" s="47"/>
    </row>
    <row r="10" spans="2:17" s="38" customFormat="1" ht="29.25" customHeight="1" x14ac:dyDescent="0.2">
      <c r="B10" t="s">
        <v>487</v>
      </c>
      <c r="C10"/>
      <c r="D10" s="80" t="s">
        <v>488</v>
      </c>
      <c r="E10" s="71">
        <v>9742.93</v>
      </c>
      <c r="F10" s="26">
        <v>267.93</v>
      </c>
      <c r="G10" s="26"/>
      <c r="H10" s="5">
        <f t="shared" ref="H10" si="4">+E10/2</f>
        <v>4871.4650000000001</v>
      </c>
      <c r="I10" s="5">
        <f t="shared" ref="I10" si="5">+F10/2</f>
        <v>133.965</v>
      </c>
      <c r="J10" s="5">
        <f t="shared" ref="J10" si="6">+G10/2</f>
        <v>0</v>
      </c>
      <c r="K10" s="18"/>
      <c r="L10" s="47"/>
      <c r="M10" s="47">
        <f t="shared" ref="M10" si="7">H10-I10+J10-K10-L10</f>
        <v>4737.5</v>
      </c>
      <c r="N10" s="57"/>
      <c r="O10" s="47"/>
      <c r="P10" s="47"/>
      <c r="Q10" s="47"/>
    </row>
    <row r="11" spans="2:17" s="38" customFormat="1" ht="29.25" customHeight="1" x14ac:dyDescent="0.2">
      <c r="B11" t="s">
        <v>499</v>
      </c>
      <c r="C11"/>
      <c r="D11" s="80" t="s">
        <v>500</v>
      </c>
      <c r="E11" s="71">
        <v>5604.45</v>
      </c>
      <c r="F11" s="26"/>
      <c r="G11" s="26">
        <v>149.74</v>
      </c>
      <c r="H11" s="5">
        <f t="shared" ref="H11" si="8">+E11/2</f>
        <v>2802.2249999999999</v>
      </c>
      <c r="I11" s="5">
        <f t="shared" ref="I11" si="9">+F11/2</f>
        <v>0</v>
      </c>
      <c r="J11" s="5">
        <f t="shared" ref="J11" si="10">+G11/2</f>
        <v>74.87</v>
      </c>
      <c r="K11" s="18"/>
      <c r="L11" s="47"/>
      <c r="M11" s="47">
        <f t="shared" ref="M11" si="11">H11-I11+J11-K11-L11</f>
        <v>2877.0949999999998</v>
      </c>
      <c r="N11" s="57"/>
      <c r="O11" s="47"/>
      <c r="P11" s="47"/>
      <c r="Q11" s="47"/>
    </row>
    <row r="12" spans="2:17" s="38" customFormat="1" ht="26.1" customHeight="1" x14ac:dyDescent="0.2">
      <c r="B12" t="s">
        <v>274</v>
      </c>
      <c r="C12"/>
      <c r="D12" s="80" t="s">
        <v>275</v>
      </c>
      <c r="E12" s="71">
        <v>8620.85</v>
      </c>
      <c r="F12" s="26">
        <v>145.85</v>
      </c>
      <c r="G12" s="26"/>
      <c r="H12" s="47">
        <f t="shared" si="1"/>
        <v>4310.4250000000002</v>
      </c>
      <c r="I12" s="47">
        <f t="shared" si="1"/>
        <v>72.924999999999997</v>
      </c>
      <c r="J12" s="47">
        <f t="shared" si="1"/>
        <v>0</v>
      </c>
      <c r="K12" s="47"/>
      <c r="L12" s="47"/>
      <c r="M12" s="47">
        <f t="shared" si="2"/>
        <v>4237.5</v>
      </c>
      <c r="N12" s="57"/>
    </row>
    <row r="13" spans="2:17" ht="24.95" customHeight="1" x14ac:dyDescent="0.2">
      <c r="B13" t="s">
        <v>276</v>
      </c>
      <c r="D13" s="80" t="s">
        <v>277</v>
      </c>
      <c r="E13" s="71">
        <v>8620.85</v>
      </c>
      <c r="F13" s="26">
        <v>145.85</v>
      </c>
      <c r="G13" s="26"/>
      <c r="H13" s="47">
        <f t="shared" si="1"/>
        <v>4310.4250000000002</v>
      </c>
      <c r="I13" s="47">
        <f t="shared" si="1"/>
        <v>72.924999999999997</v>
      </c>
      <c r="J13" s="47">
        <f t="shared" si="1"/>
        <v>0</v>
      </c>
      <c r="K13" s="47"/>
      <c r="L13" s="47"/>
      <c r="M13" s="47">
        <f t="shared" si="2"/>
        <v>4237.5</v>
      </c>
      <c r="N13" s="9"/>
    </row>
    <row r="14" spans="2:17" ht="21.95" customHeight="1" x14ac:dyDescent="0.2">
      <c r="D14" s="21" t="s">
        <v>6</v>
      </c>
      <c r="E14" s="22">
        <f>SUM(E6:E13)</f>
        <v>73839.86</v>
      </c>
      <c r="F14" s="22">
        <f>SUM(F6:F13)</f>
        <v>2553.85</v>
      </c>
      <c r="G14" s="22"/>
      <c r="H14" s="22">
        <f>SUM(H6:H13)</f>
        <v>36919.93</v>
      </c>
      <c r="I14" s="22">
        <f>SUM(I6:I13)</f>
        <v>1276.925</v>
      </c>
      <c r="J14" s="22">
        <f>SUM(J6:J13)</f>
        <v>74.87</v>
      </c>
      <c r="K14" s="22">
        <f t="shared" ref="K14:L14" si="12">SUM(K6:K13)</f>
        <v>0</v>
      </c>
      <c r="L14" s="22">
        <f t="shared" si="12"/>
        <v>0</v>
      </c>
      <c r="M14" s="22">
        <f>SUM(M6:M13)</f>
        <v>35717.875</v>
      </c>
      <c r="N14" s="38"/>
    </row>
    <row r="15" spans="2:17" ht="21.95" customHeight="1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17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</row>
    <row r="17" spans="2:14" x14ac:dyDescent="0.2">
      <c r="B17" s="8"/>
      <c r="C17" s="8"/>
      <c r="D17" s="2"/>
      <c r="E17" s="5"/>
      <c r="H17" s="38"/>
      <c r="I17" s="38"/>
      <c r="J17" s="5"/>
      <c r="K17" s="38"/>
      <c r="L17" s="38"/>
      <c r="M17" s="38"/>
      <c r="N17" s="38"/>
    </row>
    <row r="18" spans="2:14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4" x14ac:dyDescent="0.2">
      <c r="B19" s="8"/>
      <c r="C19" s="4"/>
      <c r="D19" s="5"/>
      <c r="E19" s="5"/>
      <c r="F19" s="5"/>
      <c r="G19" s="5"/>
      <c r="H19" s="5"/>
      <c r="I19" s="5"/>
      <c r="J19" s="5"/>
      <c r="K19" s="5"/>
      <c r="L19" s="5"/>
    </row>
    <row r="20" spans="2:14" x14ac:dyDescent="0.2">
      <c r="B20" s="8"/>
      <c r="C20" s="8"/>
      <c r="D20" s="2"/>
      <c r="E20" s="5"/>
      <c r="J20" s="5"/>
    </row>
    <row r="21" spans="2:14" x14ac:dyDescent="0.2">
      <c r="B21" s="8"/>
      <c r="C21" s="8"/>
      <c r="D21" s="2"/>
      <c r="E21" s="5"/>
      <c r="J21" s="5"/>
    </row>
    <row r="22" spans="2:14" x14ac:dyDescent="0.2">
      <c r="B22" s="8"/>
      <c r="C22" s="8"/>
      <c r="D22" s="2"/>
      <c r="E22" s="5"/>
      <c r="J22" s="5"/>
    </row>
    <row r="23" spans="2:14" x14ac:dyDescent="0.2">
      <c r="B23" s="8"/>
      <c r="C23" s="8"/>
      <c r="D23" s="2"/>
      <c r="E23" s="5"/>
      <c r="J23" s="5"/>
    </row>
    <row r="24" spans="2:14" x14ac:dyDescent="0.2">
      <c r="B24" s="8"/>
      <c r="C24" s="8"/>
      <c r="D24" s="2"/>
      <c r="E24" s="5"/>
      <c r="J24" s="5"/>
    </row>
    <row r="25" spans="2:14" x14ac:dyDescent="0.2">
      <c r="B25" s="8"/>
      <c r="C25" s="8"/>
      <c r="D25" s="2"/>
      <c r="E25" s="5"/>
      <c r="J25" s="5"/>
    </row>
    <row r="26" spans="2:14" x14ac:dyDescent="0.2">
      <c r="B26" s="8"/>
      <c r="C26" s="8"/>
      <c r="D26" s="2"/>
      <c r="E26" s="5"/>
      <c r="J26" s="5"/>
    </row>
    <row r="28" spans="2:14" ht="18" x14ac:dyDescent="0.25">
      <c r="B28" s="36"/>
    </row>
  </sheetData>
  <sortState ref="A7:Z13">
    <sortCondition ref="B7:B13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7"/>
  <sheetViews>
    <sheetView topLeftCell="B1" zoomScale="80" zoomScaleNormal="80" workbookViewId="0">
      <selection activeCell="B2" sqref="B2:B17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5703125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2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2" ht="15" x14ac:dyDescent="0.25">
      <c r="E2" s="13" t="s">
        <v>388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22" x14ac:dyDescent="0.2">
      <c r="E3" s="29" t="str">
        <f>PRESIDENCIA!E3</f>
        <v>PRIMER QUINCENA DE FEBRERO DE 2025</v>
      </c>
      <c r="F3" s="47"/>
      <c r="G3" s="47"/>
      <c r="H3" s="11"/>
      <c r="I3" s="11"/>
      <c r="J3" s="30"/>
      <c r="K3" s="11"/>
      <c r="L3" s="11"/>
      <c r="M3" s="11"/>
    </row>
    <row r="4" spans="2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7" t="s">
        <v>454</v>
      </c>
      <c r="L5" s="73" t="s">
        <v>455</v>
      </c>
      <c r="M5" s="16" t="s">
        <v>4</v>
      </c>
      <c r="N5" s="15" t="s">
        <v>5</v>
      </c>
    </row>
    <row r="6" spans="2:22" ht="24.95" customHeight="1" x14ac:dyDescent="0.25">
      <c r="B6" t="s">
        <v>280</v>
      </c>
      <c r="D6" s="80" t="s">
        <v>186</v>
      </c>
      <c r="E6" s="81">
        <v>14455.14</v>
      </c>
      <c r="F6" s="81">
        <v>1455.14</v>
      </c>
      <c r="G6" s="26"/>
      <c r="H6" s="47">
        <f t="shared" ref="H6" si="0">E6/2</f>
        <v>7227.57</v>
      </c>
      <c r="I6" s="47">
        <f t="shared" ref="I6" si="1">F6/2</f>
        <v>727.57</v>
      </c>
      <c r="J6" s="47">
        <f t="shared" ref="J6" si="2">G6/2</f>
        <v>0</v>
      </c>
      <c r="K6" s="47"/>
      <c r="L6" s="47"/>
      <c r="M6" s="47">
        <f>H6-I6+J6-K6-L6</f>
        <v>6500</v>
      </c>
      <c r="N6" s="9"/>
      <c r="O6" s="20"/>
      <c r="P6" s="20"/>
    </row>
    <row r="7" spans="2:22" ht="24.95" customHeight="1" x14ac:dyDescent="0.2">
      <c r="B7" t="s">
        <v>408</v>
      </c>
      <c r="D7" s="80" t="s">
        <v>160</v>
      </c>
      <c r="E7" s="71">
        <v>8620.85</v>
      </c>
      <c r="F7" s="26">
        <v>145.85</v>
      </c>
      <c r="G7" s="26"/>
      <c r="H7" s="47">
        <f t="shared" ref="H7:H12" si="3">E7/2</f>
        <v>4310.4250000000002</v>
      </c>
      <c r="I7" s="47">
        <f t="shared" ref="I7:I12" si="4">F7/2</f>
        <v>72.924999999999997</v>
      </c>
      <c r="J7" s="47">
        <f t="shared" ref="J7:J12" si="5">G7/2</f>
        <v>0</v>
      </c>
      <c r="K7" s="47"/>
      <c r="L7" s="47"/>
      <c r="M7" s="47">
        <f t="shared" ref="M7:M12" si="6">H7-I7+J7-K7-L7</f>
        <v>4237.5</v>
      </c>
      <c r="N7" s="9"/>
      <c r="O7" s="20"/>
    </row>
    <row r="8" spans="2:22" ht="24.95" customHeight="1" x14ac:dyDescent="0.2">
      <c r="B8" t="s">
        <v>285</v>
      </c>
      <c r="D8" s="80" t="s">
        <v>282</v>
      </c>
      <c r="E8" s="71">
        <v>9742.93</v>
      </c>
      <c r="F8" s="26">
        <v>267.93</v>
      </c>
      <c r="G8" s="26"/>
      <c r="H8" s="47">
        <f t="shared" si="3"/>
        <v>4871.4650000000001</v>
      </c>
      <c r="I8" s="47">
        <f t="shared" si="4"/>
        <v>133.965</v>
      </c>
      <c r="J8" s="47">
        <f t="shared" si="5"/>
        <v>0</v>
      </c>
      <c r="K8" s="47"/>
      <c r="L8" s="47"/>
      <c r="M8" s="47">
        <f t="shared" si="6"/>
        <v>4737.5</v>
      </c>
      <c r="N8" s="9"/>
      <c r="O8" s="20"/>
    </row>
    <row r="9" spans="2:22" ht="24.95" customHeight="1" x14ac:dyDescent="0.2">
      <c r="B9" t="s">
        <v>283</v>
      </c>
      <c r="D9" s="80" t="s">
        <v>284</v>
      </c>
      <c r="E9" s="71">
        <v>12039.46</v>
      </c>
      <c r="F9" s="26">
        <v>1039.46</v>
      </c>
      <c r="G9" s="26"/>
      <c r="H9" s="47">
        <f t="shared" si="3"/>
        <v>6019.73</v>
      </c>
      <c r="I9" s="47">
        <f t="shared" si="4"/>
        <v>519.73</v>
      </c>
      <c r="J9" s="47">
        <f t="shared" si="5"/>
        <v>0</v>
      </c>
      <c r="K9" s="47"/>
      <c r="L9" s="47"/>
      <c r="M9" s="47">
        <f t="shared" si="6"/>
        <v>5500</v>
      </c>
      <c r="N9" s="9"/>
      <c r="O9" s="20"/>
    </row>
    <row r="10" spans="2:22" s="38" customFormat="1" ht="29.25" customHeight="1" x14ac:dyDescent="0.2">
      <c r="B10" t="s">
        <v>290</v>
      </c>
      <c r="C10"/>
      <c r="D10" s="80" t="s">
        <v>287</v>
      </c>
      <c r="E10" s="70">
        <v>11622.091</v>
      </c>
      <c r="F10" s="26">
        <v>972.68</v>
      </c>
      <c r="G10" s="26"/>
      <c r="H10" s="47">
        <f t="shared" si="3"/>
        <v>5811.0455000000002</v>
      </c>
      <c r="I10" s="47">
        <f t="shared" si="4"/>
        <v>486.34</v>
      </c>
      <c r="J10" s="47">
        <f t="shared" ref="J10" si="7">+G10/2</f>
        <v>0</v>
      </c>
      <c r="K10" s="47">
        <f t="shared" ref="K10" si="8">+H10*0.115</f>
        <v>668.27023250000002</v>
      </c>
      <c r="L10" s="47">
        <v>1066</v>
      </c>
      <c r="M10" s="47">
        <f t="shared" si="6"/>
        <v>3590.4352675</v>
      </c>
      <c r="N10" s="57"/>
      <c r="O10" s="47"/>
      <c r="P10" s="47"/>
      <c r="Q10" s="47"/>
      <c r="R10" s="47"/>
      <c r="S10" s="47"/>
      <c r="T10" s="47"/>
      <c r="U10" s="47"/>
      <c r="V10" s="47"/>
    </row>
    <row r="11" spans="2:22" ht="24.95" customHeight="1" x14ac:dyDescent="0.2">
      <c r="B11" t="s">
        <v>288</v>
      </c>
      <c r="D11" s="80" t="s">
        <v>282</v>
      </c>
      <c r="E11" s="71">
        <v>9742.93</v>
      </c>
      <c r="F11" s="26">
        <v>267.93</v>
      </c>
      <c r="G11" s="26"/>
      <c r="H11" s="47">
        <f t="shared" si="3"/>
        <v>4871.4650000000001</v>
      </c>
      <c r="I11" s="47">
        <f t="shared" si="4"/>
        <v>133.965</v>
      </c>
      <c r="J11" s="47">
        <f t="shared" si="5"/>
        <v>0</v>
      </c>
      <c r="K11" s="47"/>
      <c r="L11" s="47"/>
      <c r="M11" s="47">
        <f t="shared" si="6"/>
        <v>4737.5</v>
      </c>
      <c r="N11" s="9"/>
      <c r="O11" s="20"/>
    </row>
    <row r="12" spans="2:22" s="38" customFormat="1" ht="26.1" customHeight="1" x14ac:dyDescent="0.2">
      <c r="B12" t="s">
        <v>281</v>
      </c>
      <c r="C12"/>
      <c r="D12" s="80" t="s">
        <v>282</v>
      </c>
      <c r="E12" s="71">
        <v>9742.93</v>
      </c>
      <c r="F12" s="26">
        <v>267.93</v>
      </c>
      <c r="G12" s="26"/>
      <c r="H12" s="47">
        <f t="shared" si="3"/>
        <v>4871.4650000000001</v>
      </c>
      <c r="I12" s="47">
        <f t="shared" si="4"/>
        <v>133.965</v>
      </c>
      <c r="J12" s="47">
        <f t="shared" si="5"/>
        <v>0</v>
      </c>
      <c r="K12" s="47"/>
      <c r="L12" s="47"/>
      <c r="M12" s="47">
        <f t="shared" si="6"/>
        <v>4737.5</v>
      </c>
      <c r="N12" s="57"/>
      <c r="O12" s="47"/>
      <c r="P12" s="40"/>
    </row>
    <row r="13" spans="2:22" ht="21.95" customHeight="1" x14ac:dyDescent="0.2">
      <c r="D13" s="21" t="s">
        <v>6</v>
      </c>
      <c r="E13" s="22">
        <f>SUM(E6:E12)</f>
        <v>75966.331000000006</v>
      </c>
      <c r="F13" s="22">
        <f>SUM(F6:F12)</f>
        <v>4416.92</v>
      </c>
      <c r="G13" s="22"/>
      <c r="H13" s="22">
        <f t="shared" ref="H13:M13" si="9">SUM(H6:H12)</f>
        <v>37983.165500000003</v>
      </c>
      <c r="I13" s="22">
        <f t="shared" si="9"/>
        <v>2208.46</v>
      </c>
      <c r="J13" s="22">
        <f t="shared" si="9"/>
        <v>0</v>
      </c>
      <c r="K13" s="22">
        <f t="shared" si="9"/>
        <v>668.27023250000002</v>
      </c>
      <c r="L13" s="22">
        <f t="shared" si="9"/>
        <v>1066</v>
      </c>
      <c r="M13" s="22">
        <f t="shared" si="9"/>
        <v>34040.435267499997</v>
      </c>
      <c r="N13" s="38"/>
    </row>
    <row r="14" spans="2:22" ht="21.95" customHeight="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2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22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</row>
    <row r="17" spans="2:14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M17" s="38"/>
      <c r="N17" s="38"/>
    </row>
    <row r="18" spans="2:14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4" x14ac:dyDescent="0.2">
      <c r="B19" s="8"/>
      <c r="C19" s="8"/>
      <c r="D19" s="2"/>
      <c r="E19" s="5"/>
      <c r="J19" s="5"/>
    </row>
    <row r="20" spans="2:14" x14ac:dyDescent="0.2">
      <c r="B20" s="8"/>
      <c r="C20" s="8"/>
      <c r="D20" s="2"/>
      <c r="E20" s="5"/>
      <c r="J20" s="5"/>
    </row>
    <row r="21" spans="2:14" x14ac:dyDescent="0.2">
      <c r="B21" s="8"/>
      <c r="C21" s="8"/>
      <c r="D21" s="2"/>
      <c r="E21" s="5"/>
      <c r="J21" s="5"/>
    </row>
    <row r="22" spans="2:14" x14ac:dyDescent="0.2">
      <c r="B22" s="8"/>
      <c r="C22" s="8"/>
      <c r="D22" s="2"/>
      <c r="E22" s="5"/>
      <c r="J22" s="5"/>
    </row>
    <row r="23" spans="2:14" x14ac:dyDescent="0.2">
      <c r="B23" s="8"/>
      <c r="C23" s="8"/>
      <c r="D23" s="2"/>
      <c r="E23" s="5"/>
      <c r="J23" s="5"/>
    </row>
    <row r="24" spans="2:14" x14ac:dyDescent="0.2">
      <c r="B24" s="8"/>
      <c r="C24" s="8"/>
      <c r="D24" s="2"/>
      <c r="E24" s="5"/>
      <c r="J24" s="5"/>
    </row>
    <row r="25" spans="2:14" x14ac:dyDescent="0.2">
      <c r="B25" s="8"/>
      <c r="C25" s="8"/>
      <c r="D25" s="2"/>
      <c r="E25" s="5"/>
      <c r="J25" s="5"/>
    </row>
    <row r="27" spans="2:14" ht="18" x14ac:dyDescent="0.25">
      <c r="B27" s="36"/>
    </row>
  </sheetData>
  <sortState ref="A7:Z12">
    <sortCondition ref="B7:B12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Normal="100" workbookViewId="0">
      <selection activeCell="O3" sqref="O3:Q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2.42578125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389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16" x14ac:dyDescent="0.2">
      <c r="E3" s="29" t="str">
        <f>PRESIDENCIA!E3</f>
        <v>PRIMER QUINCENA DE FEBRERO DE 2025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7"/>
      <c r="L5" s="78"/>
      <c r="M5" s="16" t="s">
        <v>4</v>
      </c>
      <c r="N5" s="15" t="s">
        <v>5</v>
      </c>
    </row>
    <row r="6" spans="2:16" ht="24.95" customHeight="1" x14ac:dyDescent="0.25">
      <c r="B6" t="s">
        <v>409</v>
      </c>
      <c r="C6" s="80" t="s">
        <v>233</v>
      </c>
      <c r="D6" s="80" t="s">
        <v>233</v>
      </c>
      <c r="E6" s="81">
        <v>14455.14</v>
      </c>
      <c r="F6" s="81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 t="shared" ref="M6" si="1">H6-I6+J6-K6-L6</f>
        <v>6500</v>
      </c>
      <c r="N6" s="9"/>
      <c r="O6" s="20"/>
      <c r="P6" s="20"/>
    </row>
    <row r="7" spans="2:16" ht="24.95" customHeight="1" x14ac:dyDescent="0.2">
      <c r="B7" t="s">
        <v>401</v>
      </c>
      <c r="C7" s="80" t="s">
        <v>402</v>
      </c>
      <c r="D7" s="80" t="s">
        <v>402</v>
      </c>
      <c r="E7" s="71">
        <v>10111.719999999999</v>
      </c>
      <c r="F7" s="26">
        <v>308.06</v>
      </c>
      <c r="G7" s="26"/>
      <c r="H7" s="47">
        <f t="shared" ref="H7:J11" si="2">E7/2</f>
        <v>5055.8599999999997</v>
      </c>
      <c r="I7" s="47">
        <f t="shared" si="2"/>
        <v>154.03</v>
      </c>
      <c r="J7" s="47">
        <f t="shared" si="2"/>
        <v>0</v>
      </c>
      <c r="K7" s="47"/>
      <c r="L7" s="47"/>
      <c r="M7" s="47">
        <f>H7-I7+J7-K7-L7</f>
        <v>4901.83</v>
      </c>
      <c r="N7" s="9"/>
      <c r="O7" s="20"/>
    </row>
    <row r="8" spans="2:16" ht="24.95" customHeight="1" x14ac:dyDescent="0.2">
      <c r="B8" t="s">
        <v>311</v>
      </c>
      <c r="D8" s="65" t="s">
        <v>421</v>
      </c>
      <c r="E8" s="71">
        <v>8620.85</v>
      </c>
      <c r="F8" s="26">
        <v>145.85</v>
      </c>
      <c r="G8" s="26"/>
      <c r="H8" s="47">
        <f t="shared" si="2"/>
        <v>4310.4250000000002</v>
      </c>
      <c r="I8" s="47">
        <f t="shared" si="2"/>
        <v>72.924999999999997</v>
      </c>
      <c r="J8" s="47">
        <f t="shared" si="2"/>
        <v>0</v>
      </c>
      <c r="K8" s="47"/>
      <c r="L8" s="47"/>
      <c r="M8" s="47">
        <f>H8-I8+J8-K8-L8</f>
        <v>4237.5</v>
      </c>
      <c r="N8" s="9"/>
      <c r="O8" s="20"/>
    </row>
    <row r="9" spans="2:16" ht="24.95" customHeight="1" x14ac:dyDescent="0.2">
      <c r="B9" t="s">
        <v>399</v>
      </c>
      <c r="C9" s="80" t="s">
        <v>400</v>
      </c>
      <c r="D9" s="80" t="s">
        <v>400</v>
      </c>
      <c r="E9" s="71">
        <v>9742.93</v>
      </c>
      <c r="F9" s="26">
        <v>267.93</v>
      </c>
      <c r="G9" s="26"/>
      <c r="H9" s="47">
        <f t="shared" si="2"/>
        <v>4871.4650000000001</v>
      </c>
      <c r="I9" s="47">
        <f t="shared" si="2"/>
        <v>133.965</v>
      </c>
      <c r="J9" s="47">
        <f t="shared" si="2"/>
        <v>0</v>
      </c>
      <c r="K9" s="47"/>
      <c r="L9" s="47"/>
      <c r="M9" s="47">
        <f>H9-I9+J9-K9-L9</f>
        <v>4737.5</v>
      </c>
      <c r="N9" s="9"/>
      <c r="O9" s="20"/>
    </row>
    <row r="10" spans="2:16" ht="24.95" customHeight="1" x14ac:dyDescent="0.2">
      <c r="B10" t="s">
        <v>397</v>
      </c>
      <c r="C10" s="80" t="s">
        <v>398</v>
      </c>
      <c r="D10" s="80" t="s">
        <v>398</v>
      </c>
      <c r="E10" s="71">
        <v>9742.93</v>
      </c>
      <c r="F10" s="26">
        <v>267.93</v>
      </c>
      <c r="G10" s="26"/>
      <c r="H10" s="47">
        <f t="shared" si="2"/>
        <v>4871.4650000000001</v>
      </c>
      <c r="I10" s="47">
        <f t="shared" si="2"/>
        <v>133.965</v>
      </c>
      <c r="J10" s="47">
        <f t="shared" si="2"/>
        <v>0</v>
      </c>
      <c r="K10" s="47"/>
      <c r="L10" s="47"/>
      <c r="M10" s="47">
        <f>H10-I10+J10-K10-L10</f>
        <v>4737.5</v>
      </c>
      <c r="N10" s="9"/>
      <c r="O10" s="20"/>
    </row>
    <row r="11" spans="2:16" ht="24.95" customHeight="1" x14ac:dyDescent="0.2">
      <c r="B11" t="s">
        <v>395</v>
      </c>
      <c r="C11" s="80" t="s">
        <v>396</v>
      </c>
      <c r="D11" s="80" t="s">
        <v>396</v>
      </c>
      <c r="E11" s="71">
        <v>9742.93</v>
      </c>
      <c r="F11" s="26">
        <v>267.93</v>
      </c>
      <c r="G11" s="26"/>
      <c r="H11" s="47">
        <f t="shared" si="2"/>
        <v>4871.4650000000001</v>
      </c>
      <c r="I11" s="47">
        <f t="shared" si="2"/>
        <v>133.965</v>
      </c>
      <c r="J11" s="47">
        <f t="shared" si="2"/>
        <v>0</v>
      </c>
      <c r="K11" s="47"/>
      <c r="L11" s="47"/>
      <c r="M11" s="47">
        <f>H11-I11+J11-K11-L11</f>
        <v>4737.5</v>
      </c>
      <c r="N11" s="9"/>
      <c r="O11" s="20"/>
    </row>
    <row r="12" spans="2:16" ht="21.95" customHeight="1" x14ac:dyDescent="0.2">
      <c r="D12" s="21" t="s">
        <v>6</v>
      </c>
      <c r="E12" s="22">
        <f>SUM(E6:E11)</f>
        <v>62416.5</v>
      </c>
      <c r="F12" s="22">
        <f>SUM(F6:F11)</f>
        <v>2712.8399999999997</v>
      </c>
      <c r="G12" s="22"/>
      <c r="H12" s="22">
        <f>SUM(H6:H11)</f>
        <v>31208.25</v>
      </c>
      <c r="I12" s="22">
        <f>SUM(I6:I11)</f>
        <v>1356.4199999999998</v>
      </c>
      <c r="J12" s="22">
        <f>SUM(J6:J11)</f>
        <v>0</v>
      </c>
      <c r="K12" s="22"/>
      <c r="L12" s="22"/>
      <c r="M12" s="22">
        <f>SUM(M6:M11)</f>
        <v>29851.83</v>
      </c>
      <c r="N12" s="38"/>
    </row>
    <row r="13" spans="2:16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6" x14ac:dyDescent="0.2">
      <c r="B14" s="8"/>
      <c r="C14" s="8"/>
      <c r="D14" s="2"/>
      <c r="E14" s="5"/>
      <c r="J14" s="5"/>
    </row>
    <row r="15" spans="2:16" x14ac:dyDescent="0.2">
      <c r="B15" s="8"/>
      <c r="C15" s="8"/>
      <c r="D15" s="2"/>
      <c r="E15" s="5"/>
      <c r="J15" s="5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37"/>
  <sheetViews>
    <sheetView topLeftCell="B1" zoomScale="90" zoomScaleNormal="90" workbookViewId="0">
      <selection activeCell="O3" sqref="O3:S31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140625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2:15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5" ht="15" x14ac:dyDescent="0.25">
      <c r="E2" s="13" t="s">
        <v>390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15" x14ac:dyDescent="0.2">
      <c r="E3" s="29" t="str">
        <f>PRESIDENCIA!E3</f>
        <v>PRIMER QUINCENA DE FEBRERO DE 2025</v>
      </c>
      <c r="F3" s="47"/>
      <c r="G3" s="47"/>
      <c r="H3" s="11"/>
      <c r="I3" s="11"/>
      <c r="J3" s="30"/>
      <c r="K3" s="11"/>
      <c r="L3" s="11"/>
      <c r="M3" s="11"/>
    </row>
    <row r="4" spans="2:15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5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7" t="s">
        <v>454</v>
      </c>
      <c r="L5" s="73" t="s">
        <v>455</v>
      </c>
      <c r="M5" s="16" t="s">
        <v>4</v>
      </c>
      <c r="N5" s="15" t="s">
        <v>5</v>
      </c>
    </row>
    <row r="6" spans="2:15" ht="40.5" customHeight="1" x14ac:dyDescent="0.25">
      <c r="B6" t="s">
        <v>303</v>
      </c>
      <c r="D6" s="80" t="s">
        <v>476</v>
      </c>
      <c r="E6" s="81">
        <v>14455.14</v>
      </c>
      <c r="F6" s="81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>H6-I6+J6-K6-L6</f>
        <v>6500</v>
      </c>
      <c r="N6" s="9"/>
    </row>
    <row r="7" spans="2:15" ht="30" customHeight="1" x14ac:dyDescent="0.2">
      <c r="B7" t="s">
        <v>509</v>
      </c>
      <c r="D7" s="79" t="s">
        <v>510</v>
      </c>
      <c r="E7" s="71">
        <v>13236.82</v>
      </c>
      <c r="F7" s="26">
        <v>1236.82</v>
      </c>
      <c r="G7" s="26"/>
      <c r="H7" s="47">
        <f t="shared" ref="H7:H22" si="0">E7/2</f>
        <v>6618.41</v>
      </c>
      <c r="I7" s="47">
        <f t="shared" ref="I7:J22" si="1">F7/2</f>
        <v>618.41</v>
      </c>
      <c r="J7" s="47">
        <f>G7/2</f>
        <v>0</v>
      </c>
      <c r="K7" s="47"/>
      <c r="L7" s="47"/>
      <c r="M7" s="47">
        <f>H7-I7+J7-K7-L7</f>
        <v>6000</v>
      </c>
      <c r="N7" s="9"/>
    </row>
    <row r="8" spans="2:15" ht="24.95" customHeight="1" x14ac:dyDescent="0.2">
      <c r="B8" t="s">
        <v>450</v>
      </c>
      <c r="D8" s="80" t="s">
        <v>292</v>
      </c>
      <c r="E8" s="70">
        <v>7268.19</v>
      </c>
      <c r="F8" s="26"/>
      <c r="G8" s="26">
        <v>1.32</v>
      </c>
      <c r="H8" s="47">
        <f t="shared" si="0"/>
        <v>3634.0949999999998</v>
      </c>
      <c r="I8" s="47">
        <f t="shared" si="1"/>
        <v>0</v>
      </c>
      <c r="J8" s="5">
        <f t="shared" ref="J8:J12" si="2">+G8/2</f>
        <v>0.66</v>
      </c>
      <c r="K8" s="18"/>
      <c r="L8" s="18"/>
      <c r="M8" s="47">
        <f t="shared" ref="M8:M22" si="3">H8-I8+J8-K8-L8</f>
        <v>3634.7549999999997</v>
      </c>
      <c r="N8" s="9"/>
      <c r="O8" s="20"/>
    </row>
    <row r="9" spans="2:15" ht="24.95" customHeight="1" x14ac:dyDescent="0.2">
      <c r="B9" t="s">
        <v>298</v>
      </c>
      <c r="D9" s="80" t="s">
        <v>292</v>
      </c>
      <c r="E9" s="71">
        <v>13530.24</v>
      </c>
      <c r="F9" s="26">
        <v>1289.4000000000001</v>
      </c>
      <c r="G9" s="26"/>
      <c r="H9" s="47">
        <f t="shared" si="0"/>
        <v>6765.12</v>
      </c>
      <c r="I9" s="47">
        <f t="shared" si="1"/>
        <v>644.70000000000005</v>
      </c>
      <c r="J9" s="5">
        <f t="shared" si="2"/>
        <v>0</v>
      </c>
      <c r="K9" s="18"/>
      <c r="L9" s="47"/>
      <c r="M9" s="47">
        <f t="shared" si="3"/>
        <v>6120.42</v>
      </c>
      <c r="N9" s="9"/>
    </row>
    <row r="10" spans="2:15" ht="24.95" customHeight="1" x14ac:dyDescent="0.2">
      <c r="B10" t="s">
        <v>295</v>
      </c>
      <c r="D10" s="80" t="s">
        <v>292</v>
      </c>
      <c r="E10" s="71">
        <v>10385.93</v>
      </c>
      <c r="F10" s="26">
        <v>812.89</v>
      </c>
      <c r="G10" s="26"/>
      <c r="H10" s="47">
        <f t="shared" si="0"/>
        <v>5192.9650000000001</v>
      </c>
      <c r="I10" s="47">
        <f t="shared" si="1"/>
        <v>406.44499999999999</v>
      </c>
      <c r="J10" s="5">
        <f t="shared" si="2"/>
        <v>0</v>
      </c>
      <c r="K10" s="18"/>
      <c r="L10" s="47"/>
      <c r="M10" s="47">
        <f t="shared" si="3"/>
        <v>4786.5200000000004</v>
      </c>
      <c r="N10" s="9"/>
    </row>
    <row r="11" spans="2:15" ht="24.95" customHeight="1" x14ac:dyDescent="0.2">
      <c r="B11" s="8" t="s">
        <v>437</v>
      </c>
      <c r="C11" s="35"/>
      <c r="D11" s="41" t="s">
        <v>51</v>
      </c>
      <c r="E11" s="70">
        <v>8638.69</v>
      </c>
      <c r="F11" s="26">
        <v>147.79</v>
      </c>
      <c r="G11" s="26"/>
      <c r="H11" s="47">
        <f t="shared" si="0"/>
        <v>4319.3450000000003</v>
      </c>
      <c r="I11" s="47">
        <f t="shared" si="1"/>
        <v>73.894999999999996</v>
      </c>
      <c r="J11" s="5">
        <f t="shared" si="2"/>
        <v>0</v>
      </c>
      <c r="K11" s="18"/>
      <c r="L11" s="18"/>
      <c r="M11" s="47">
        <f t="shared" si="3"/>
        <v>4245.45</v>
      </c>
      <c r="N11" s="9"/>
      <c r="O11" s="20"/>
    </row>
    <row r="12" spans="2:15" ht="24.95" customHeight="1" x14ac:dyDescent="0.2">
      <c r="B12" s="8" t="s">
        <v>505</v>
      </c>
      <c r="C12" s="35"/>
      <c r="D12" s="41" t="s">
        <v>160</v>
      </c>
      <c r="E12" s="71">
        <v>8620.85</v>
      </c>
      <c r="F12" s="26">
        <v>145.85</v>
      </c>
      <c r="G12" s="26"/>
      <c r="H12" s="47">
        <f t="shared" si="0"/>
        <v>4310.4250000000002</v>
      </c>
      <c r="I12" s="47">
        <f t="shared" si="1"/>
        <v>72.924999999999997</v>
      </c>
      <c r="J12" s="5">
        <f t="shared" si="2"/>
        <v>0</v>
      </c>
      <c r="K12" s="5"/>
      <c r="L12" s="5"/>
      <c r="M12" s="47">
        <f t="shared" si="3"/>
        <v>4237.5</v>
      </c>
      <c r="N12" s="9"/>
      <c r="O12" s="20"/>
    </row>
    <row r="13" spans="2:15" ht="24.95" customHeight="1" x14ac:dyDescent="0.2">
      <c r="B13" t="s">
        <v>297</v>
      </c>
      <c r="D13" s="80" t="s">
        <v>181</v>
      </c>
      <c r="E13" s="71">
        <v>6059.77</v>
      </c>
      <c r="F13" s="26"/>
      <c r="G13" s="26">
        <v>120.6</v>
      </c>
      <c r="H13" s="47">
        <f t="shared" si="0"/>
        <v>3029.8850000000002</v>
      </c>
      <c r="I13" s="47">
        <f t="shared" si="1"/>
        <v>0</v>
      </c>
      <c r="J13" s="47">
        <f t="shared" si="1"/>
        <v>60.3</v>
      </c>
      <c r="K13" s="47"/>
      <c r="L13" s="47"/>
      <c r="M13" s="47">
        <f t="shared" si="3"/>
        <v>3090.1850000000004</v>
      </c>
      <c r="N13" s="9"/>
    </row>
    <row r="14" spans="2:15" ht="24.95" customHeight="1" x14ac:dyDescent="0.2">
      <c r="B14" t="s">
        <v>294</v>
      </c>
      <c r="D14" s="80" t="s">
        <v>292</v>
      </c>
      <c r="E14" s="70">
        <v>13762.45</v>
      </c>
      <c r="F14" s="26">
        <v>1331.01</v>
      </c>
      <c r="G14" s="26"/>
      <c r="H14" s="47">
        <f t="shared" si="0"/>
        <v>6881.2250000000004</v>
      </c>
      <c r="I14" s="47">
        <f t="shared" si="1"/>
        <v>665.505</v>
      </c>
      <c r="J14" s="5">
        <f t="shared" ref="J14" si="4">+G14/2</f>
        <v>0</v>
      </c>
      <c r="K14" s="18">
        <v>441.03</v>
      </c>
      <c r="L14" s="18">
        <v>640</v>
      </c>
      <c r="M14" s="47">
        <f t="shared" si="3"/>
        <v>5134.6900000000005</v>
      </c>
      <c r="N14" s="9"/>
    </row>
    <row r="15" spans="2:15" ht="24.95" customHeight="1" x14ac:dyDescent="0.2">
      <c r="B15" t="s">
        <v>291</v>
      </c>
      <c r="D15" s="80" t="s">
        <v>292</v>
      </c>
      <c r="E15" s="71">
        <v>8638.69</v>
      </c>
      <c r="F15" s="26">
        <v>147.79</v>
      </c>
      <c r="G15" s="26"/>
      <c r="H15" s="47">
        <f t="shared" si="0"/>
        <v>4319.3450000000003</v>
      </c>
      <c r="I15" s="47">
        <f t="shared" si="1"/>
        <v>73.894999999999996</v>
      </c>
      <c r="J15" s="47">
        <f>G15/2</f>
        <v>0</v>
      </c>
      <c r="K15" s="47"/>
      <c r="L15" s="47"/>
      <c r="M15" s="47">
        <f t="shared" si="3"/>
        <v>4245.45</v>
      </c>
      <c r="N15" s="9"/>
    </row>
    <row r="16" spans="2:15" ht="24.95" customHeight="1" x14ac:dyDescent="0.2">
      <c r="B16" t="s">
        <v>299</v>
      </c>
      <c r="D16" s="80" t="s">
        <v>292</v>
      </c>
      <c r="E16" s="70">
        <v>15844.9305</v>
      </c>
      <c r="F16" s="26">
        <v>1716.48</v>
      </c>
      <c r="G16" s="26"/>
      <c r="H16" s="47">
        <f t="shared" si="0"/>
        <v>7922.4652500000002</v>
      </c>
      <c r="I16" s="47">
        <f t="shared" si="1"/>
        <v>858.24</v>
      </c>
      <c r="J16" s="5">
        <f t="shared" ref="J16:J17" si="5">+G16/2</f>
        <v>0</v>
      </c>
      <c r="K16" s="18">
        <f t="shared" ref="K16" si="6">+H16*0.115</f>
        <v>911.08350375000009</v>
      </c>
      <c r="L16" s="18">
        <v>477</v>
      </c>
      <c r="M16" s="47">
        <f t="shared" si="3"/>
        <v>5676.1417462500003</v>
      </c>
      <c r="N16" s="9"/>
    </row>
    <row r="17" spans="1:14" ht="24.95" customHeight="1" x14ac:dyDescent="0.2">
      <c r="B17" t="s">
        <v>492</v>
      </c>
      <c r="D17" s="80" t="s">
        <v>292</v>
      </c>
      <c r="E17" s="71">
        <v>8620.85</v>
      </c>
      <c r="F17" s="26">
        <v>145.85</v>
      </c>
      <c r="G17" s="26"/>
      <c r="H17" s="47">
        <f t="shared" si="0"/>
        <v>4310.4250000000002</v>
      </c>
      <c r="I17" s="47">
        <f t="shared" si="1"/>
        <v>72.924999999999997</v>
      </c>
      <c r="J17" s="5">
        <f t="shared" si="5"/>
        <v>0</v>
      </c>
      <c r="K17" s="5"/>
      <c r="L17" s="5"/>
      <c r="M17" s="47">
        <f t="shared" ref="M17" si="7">H17-I17+J17-K17-L17</f>
        <v>4237.5</v>
      </c>
      <c r="N17" s="9"/>
    </row>
    <row r="18" spans="1:14" ht="24.95" customHeight="1" x14ac:dyDescent="0.2">
      <c r="B18" s="1" t="s">
        <v>439</v>
      </c>
      <c r="C18" s="4"/>
      <c r="D18" s="24" t="s">
        <v>108</v>
      </c>
      <c r="E18" s="71">
        <v>12039.46</v>
      </c>
      <c r="F18" s="26">
        <v>1039.47</v>
      </c>
      <c r="G18" s="26"/>
      <c r="H18" s="47">
        <f t="shared" si="0"/>
        <v>6019.73</v>
      </c>
      <c r="I18" s="47">
        <f t="shared" si="1"/>
        <v>519.73500000000001</v>
      </c>
      <c r="J18" s="5">
        <f t="shared" ref="J18:J20" si="8">+G18/2</f>
        <v>0</v>
      </c>
      <c r="K18" s="5"/>
      <c r="L18" s="5"/>
      <c r="M18" s="47">
        <f t="shared" si="3"/>
        <v>5499.9949999999999</v>
      </c>
      <c r="N18" s="9"/>
    </row>
    <row r="19" spans="1:14" ht="24.95" customHeight="1" x14ac:dyDescent="0.2">
      <c r="B19" s="1" t="s">
        <v>518</v>
      </c>
      <c r="C19" s="4"/>
      <c r="D19" s="24" t="s">
        <v>161</v>
      </c>
      <c r="E19" s="71">
        <v>10865.02</v>
      </c>
      <c r="F19" s="26">
        <v>865.02</v>
      </c>
      <c r="G19" s="26"/>
      <c r="H19" s="47">
        <f t="shared" ref="H19" si="9">E19/2</f>
        <v>5432.51</v>
      </c>
      <c r="I19" s="47">
        <f t="shared" ref="I19" si="10">F19/2</f>
        <v>432.51</v>
      </c>
      <c r="J19" s="5">
        <f t="shared" ref="J19" si="11">+G19/2</f>
        <v>0</v>
      </c>
      <c r="K19" s="5"/>
      <c r="L19" s="5"/>
      <c r="M19" s="47">
        <f t="shared" ref="M19" si="12">H19-I19+J19-K19-L19</f>
        <v>5000</v>
      </c>
      <c r="N19" s="9"/>
    </row>
    <row r="20" spans="1:14" ht="24.95" customHeight="1" x14ac:dyDescent="0.2">
      <c r="B20" s="1" t="s">
        <v>501</v>
      </c>
      <c r="C20" s="4"/>
      <c r="D20" s="80" t="s">
        <v>292</v>
      </c>
      <c r="E20" s="71">
        <v>8620.85</v>
      </c>
      <c r="F20" s="26">
        <v>145.85</v>
      </c>
      <c r="G20" s="26"/>
      <c r="H20" s="47">
        <f t="shared" si="0"/>
        <v>4310.4250000000002</v>
      </c>
      <c r="I20" s="47">
        <f t="shared" si="1"/>
        <v>72.924999999999997</v>
      </c>
      <c r="J20" s="5">
        <f t="shared" si="8"/>
        <v>0</v>
      </c>
      <c r="K20" s="5"/>
      <c r="L20" s="5"/>
      <c r="M20" s="47">
        <f t="shared" si="3"/>
        <v>4237.5</v>
      </c>
      <c r="N20" s="9"/>
    </row>
    <row r="21" spans="1:14" ht="24.95" customHeight="1" x14ac:dyDescent="0.2">
      <c r="A21" s="61"/>
      <c r="B21" s="1" t="s">
        <v>448</v>
      </c>
      <c r="C21" s="4"/>
      <c r="D21" s="41" t="s">
        <v>449</v>
      </c>
      <c r="E21" s="70">
        <v>8638.69</v>
      </c>
      <c r="F21" s="26">
        <v>147.79</v>
      </c>
      <c r="G21" s="26"/>
      <c r="H21" s="47">
        <f t="shared" si="0"/>
        <v>4319.3450000000003</v>
      </c>
      <c r="I21" s="47">
        <f t="shared" si="1"/>
        <v>73.894999999999996</v>
      </c>
      <c r="J21" s="5">
        <f t="shared" ref="J21" si="13">+G21/2</f>
        <v>0</v>
      </c>
      <c r="K21" s="18"/>
      <c r="L21" s="18"/>
      <c r="M21" s="47">
        <f t="shared" si="3"/>
        <v>4245.45</v>
      </c>
      <c r="N21" s="9"/>
    </row>
    <row r="22" spans="1:14" ht="24.95" customHeight="1" x14ac:dyDescent="0.2">
      <c r="B22" t="s">
        <v>293</v>
      </c>
      <c r="D22" s="80" t="s">
        <v>292</v>
      </c>
      <c r="E22" s="71">
        <v>8971.2000000000007</v>
      </c>
      <c r="F22" s="26">
        <v>183.97</v>
      </c>
      <c r="G22" s="26"/>
      <c r="H22" s="47">
        <f t="shared" si="0"/>
        <v>4485.6000000000004</v>
      </c>
      <c r="I22" s="47">
        <f t="shared" si="1"/>
        <v>91.984999999999999</v>
      </c>
      <c r="J22" s="47"/>
      <c r="K22" s="47"/>
      <c r="L22" s="47"/>
      <c r="M22" s="47">
        <f t="shared" si="3"/>
        <v>4393.6150000000007</v>
      </c>
      <c r="N22" s="9"/>
    </row>
    <row r="23" spans="1:14" ht="21.95" customHeight="1" x14ac:dyDescent="0.2">
      <c r="D23" s="21" t="s">
        <v>6</v>
      </c>
      <c r="E23" s="22">
        <f>SUM(E6:E22)</f>
        <v>178197.77050000001</v>
      </c>
      <c r="F23" s="22">
        <f>SUM(F6:F22)</f>
        <v>10811.12</v>
      </c>
      <c r="G23" s="22"/>
      <c r="H23" s="22">
        <f t="shared" ref="H23:M23" si="14">SUM(H6:H22)</f>
        <v>89098.885250000007</v>
      </c>
      <c r="I23" s="22">
        <f t="shared" si="14"/>
        <v>5405.56</v>
      </c>
      <c r="J23" s="22">
        <f t="shared" si="14"/>
        <v>60.959999999999994</v>
      </c>
      <c r="K23" s="22">
        <f t="shared" si="14"/>
        <v>1352.1135037500001</v>
      </c>
      <c r="L23" s="22">
        <f t="shared" si="14"/>
        <v>1117</v>
      </c>
      <c r="M23" s="22">
        <f t="shared" si="14"/>
        <v>81285.171746250009</v>
      </c>
      <c r="N23" s="38"/>
    </row>
    <row r="24" spans="1:14" ht="21.95" customHeight="1" x14ac:dyDescent="0.2">
      <c r="B24" s="8"/>
      <c r="C24" s="8"/>
      <c r="D24" s="2"/>
      <c r="E24" s="5"/>
      <c r="H24" s="38"/>
      <c r="I24" s="38"/>
      <c r="J24" s="5"/>
      <c r="K24" s="38"/>
      <c r="L24" s="38"/>
      <c r="M24" s="38"/>
      <c r="N24" s="38"/>
    </row>
    <row r="25" spans="1:14" x14ac:dyDescent="0.2">
      <c r="B25" s="8"/>
      <c r="C25" s="8"/>
      <c r="D25" s="2"/>
      <c r="E25" s="5"/>
      <c r="J25" s="5"/>
    </row>
    <row r="26" spans="1:14" x14ac:dyDescent="0.2">
      <c r="B26" s="8"/>
      <c r="C26" s="8"/>
      <c r="D26" s="2"/>
      <c r="E26" s="5"/>
      <c r="J26" s="5"/>
    </row>
    <row r="27" spans="1:14" x14ac:dyDescent="0.2">
      <c r="B27" s="8"/>
      <c r="C27" s="4"/>
      <c r="D27" s="5"/>
      <c r="E27" s="5"/>
      <c r="F27" s="5"/>
      <c r="G27" s="5"/>
      <c r="H27" s="5"/>
      <c r="I27" s="5"/>
      <c r="J27" s="5"/>
      <c r="K27" s="5"/>
      <c r="L27" s="5"/>
    </row>
    <row r="28" spans="1:14" x14ac:dyDescent="0.2">
      <c r="B28" s="8"/>
      <c r="C28" s="4"/>
      <c r="D28" s="5"/>
      <c r="E28" s="5"/>
      <c r="F28" s="5"/>
      <c r="G28" s="5"/>
      <c r="H28" s="5"/>
      <c r="I28" s="5"/>
      <c r="J28" s="5"/>
      <c r="K28" s="5"/>
      <c r="L28" s="5"/>
    </row>
    <row r="29" spans="1:14" x14ac:dyDescent="0.2">
      <c r="B29" s="8"/>
      <c r="C29" s="8"/>
      <c r="D29" s="2"/>
      <c r="E29" s="5"/>
      <c r="J29" s="5"/>
    </row>
    <row r="30" spans="1:14" x14ac:dyDescent="0.2">
      <c r="B30" s="8"/>
      <c r="C30" s="8"/>
      <c r="D30" s="2"/>
      <c r="E30" s="5"/>
      <c r="J30" s="5"/>
    </row>
    <row r="31" spans="1:14" x14ac:dyDescent="0.2">
      <c r="B31" s="8"/>
      <c r="C31" s="8"/>
      <c r="D31" s="2"/>
      <c r="E31" s="5"/>
      <c r="J31" s="5"/>
    </row>
    <row r="32" spans="1:14" x14ac:dyDescent="0.2">
      <c r="B32" s="8"/>
      <c r="C32" s="8"/>
      <c r="D32" s="2"/>
      <c r="E32" s="5"/>
      <c r="J32" s="5"/>
    </row>
    <row r="33" spans="2:10" x14ac:dyDescent="0.2">
      <c r="B33" s="8"/>
      <c r="C33" s="8"/>
      <c r="D33" s="2"/>
      <c r="E33" s="5"/>
      <c r="J33" s="5"/>
    </row>
    <row r="34" spans="2:10" x14ac:dyDescent="0.2">
      <c r="B34" s="8"/>
      <c r="C34" s="8"/>
      <c r="D34" s="2"/>
      <c r="E34" s="5"/>
      <c r="J34" s="5"/>
    </row>
    <row r="35" spans="2:10" x14ac:dyDescent="0.2">
      <c r="B35" s="8"/>
      <c r="C35" s="8"/>
      <c r="D35" s="2"/>
      <c r="E35" s="5"/>
      <c r="J35" s="5"/>
    </row>
    <row r="37" spans="2:10" ht="18" x14ac:dyDescent="0.25">
      <c r="B37" s="36"/>
    </row>
  </sheetData>
  <sortState ref="A9:T22">
    <sortCondition ref="B9:B22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0.79998168889431442"/>
    <pageSetUpPr fitToPage="1"/>
  </sheetPr>
  <dimension ref="A1:N15"/>
  <sheetViews>
    <sheetView tabSelected="1" topLeftCell="B1" zoomScale="80" zoomScaleNormal="80" workbookViewId="0">
      <pane ySplit="5" topLeftCell="A6" activePane="bottomLeft" state="frozen"/>
      <selection activeCell="F18" sqref="F18"/>
      <selection pane="bottomLeft" activeCell="N21" sqref="N21"/>
    </sheetView>
  </sheetViews>
  <sheetFormatPr baseColWidth="10" defaultRowHeight="12.75" x14ac:dyDescent="0.2"/>
  <cols>
    <col min="1" max="1" width="2.140625" hidden="1" customWidth="1"/>
    <col min="2" max="2" width="36.85546875" style="38" customWidth="1"/>
    <col min="3" max="3" width="1.5703125" style="38" hidden="1" customWidth="1"/>
    <col min="4" max="4" width="18.85546875" style="38" customWidth="1"/>
    <col min="5" max="7" width="1" style="47" customWidth="1"/>
    <col min="8" max="8" width="13" style="47" customWidth="1"/>
    <col min="9" max="9" width="11.140625" style="47" customWidth="1"/>
    <col min="10" max="10" width="11.28515625" style="47" customWidth="1"/>
    <col min="11" max="11" width="11.7109375" style="47" bestFit="1" customWidth="1"/>
    <col min="12" max="12" width="6.140625" style="47" customWidth="1"/>
    <col min="13" max="13" width="12.140625" style="47" bestFit="1" customWidth="1"/>
    <col min="14" max="14" width="26.7109375" style="38" customWidth="1"/>
    <col min="15" max="16384" width="11.42578125" style="38"/>
  </cols>
  <sheetData>
    <row r="1" spans="1:14" x14ac:dyDescent="0.2">
      <c r="E1" s="29" t="s">
        <v>0</v>
      </c>
      <c r="J1" s="29"/>
      <c r="N1" s="37" t="s">
        <v>1</v>
      </c>
    </row>
    <row r="2" spans="1:14" x14ac:dyDescent="0.2">
      <c r="E2" s="64" t="s">
        <v>27</v>
      </c>
      <c r="J2" s="64"/>
      <c r="N2" s="14" t="s">
        <v>520</v>
      </c>
    </row>
    <row r="3" spans="1:14" x14ac:dyDescent="0.2">
      <c r="E3" s="29" t="s">
        <v>519</v>
      </c>
      <c r="J3" s="29"/>
    </row>
    <row r="4" spans="1:14" x14ac:dyDescent="0.2">
      <c r="E4" s="29" t="s">
        <v>19</v>
      </c>
      <c r="J4" s="29"/>
    </row>
    <row r="5" spans="1:14" ht="25.5" x14ac:dyDescent="0.2">
      <c r="B5" s="63" t="s">
        <v>2</v>
      </c>
      <c r="C5" s="63"/>
      <c r="D5" s="63" t="s">
        <v>8</v>
      </c>
      <c r="E5" s="31" t="s">
        <v>3</v>
      </c>
      <c r="F5" s="31" t="s">
        <v>21</v>
      </c>
      <c r="G5" s="31"/>
      <c r="H5" s="32" t="s">
        <v>3</v>
      </c>
      <c r="I5" s="32" t="s">
        <v>21</v>
      </c>
      <c r="J5" s="32" t="s">
        <v>24</v>
      </c>
      <c r="K5" s="72" t="s">
        <v>454</v>
      </c>
      <c r="L5" s="73" t="s">
        <v>455</v>
      </c>
      <c r="M5" s="32" t="s">
        <v>4</v>
      </c>
      <c r="N5" s="63" t="s">
        <v>5</v>
      </c>
    </row>
    <row r="6" spans="1:14" x14ac:dyDescent="0.2">
      <c r="B6" s="37"/>
      <c r="C6" s="37"/>
      <c r="D6" s="37"/>
      <c r="E6" s="74"/>
      <c r="F6" s="74"/>
      <c r="G6" s="74"/>
      <c r="H6" s="55"/>
      <c r="I6" s="55"/>
      <c r="J6" s="55"/>
      <c r="K6" s="55"/>
      <c r="L6" s="55"/>
      <c r="M6" s="55"/>
      <c r="N6" s="37"/>
    </row>
    <row r="7" spans="1:14" ht="24.95" customHeight="1" x14ac:dyDescent="0.2">
      <c r="B7" s="1" t="s">
        <v>140</v>
      </c>
      <c r="C7" s="58"/>
      <c r="D7" s="65" t="s">
        <v>30</v>
      </c>
      <c r="E7" s="71">
        <v>58472.874600000003</v>
      </c>
      <c r="F7" s="26">
        <v>12008.85</v>
      </c>
      <c r="H7" s="5">
        <f t="shared" ref="H7:J12" si="0">E7/2</f>
        <v>29236.437300000001</v>
      </c>
      <c r="I7" s="5">
        <f t="shared" si="0"/>
        <v>6004.4250000000002</v>
      </c>
      <c r="J7" s="5"/>
      <c r="K7" s="5"/>
      <c r="M7" s="47">
        <f t="shared" ref="M7:M12" si="1">H7-I7+J7-K7-L7</f>
        <v>23232.012300000002</v>
      </c>
      <c r="N7" s="57"/>
    </row>
    <row r="8" spans="1:14" ht="24.95" customHeight="1" x14ac:dyDescent="0.2">
      <c r="A8" s="38"/>
      <c r="B8" s="38" t="s">
        <v>103</v>
      </c>
      <c r="C8" s="58"/>
      <c r="D8" s="41" t="s">
        <v>160</v>
      </c>
      <c r="E8" s="70">
        <v>13762.45615</v>
      </c>
      <c r="F8" s="26">
        <v>1331.01</v>
      </c>
      <c r="G8" s="26"/>
      <c r="H8" s="5">
        <f t="shared" si="0"/>
        <v>6881.228075</v>
      </c>
      <c r="I8" s="5">
        <f t="shared" si="0"/>
        <v>665.505</v>
      </c>
      <c r="J8" s="47">
        <f t="shared" si="0"/>
        <v>0</v>
      </c>
      <c r="K8" s="18"/>
      <c r="L8" s="18"/>
      <c r="M8" s="47">
        <f t="shared" si="1"/>
        <v>6215.7230749999999</v>
      </c>
      <c r="N8" s="57"/>
    </row>
    <row r="9" spans="1:14" ht="24.95" customHeight="1" x14ac:dyDescent="0.2">
      <c r="A9" s="38"/>
      <c r="B9" s="38" t="s">
        <v>427</v>
      </c>
      <c r="C9" s="58"/>
      <c r="D9" s="80" t="s">
        <v>161</v>
      </c>
      <c r="E9" s="70">
        <v>10865.02</v>
      </c>
      <c r="F9" s="26">
        <v>865.02</v>
      </c>
      <c r="G9" s="26"/>
      <c r="H9" s="5">
        <f t="shared" si="0"/>
        <v>5432.51</v>
      </c>
      <c r="I9" s="5">
        <f t="shared" si="0"/>
        <v>432.51</v>
      </c>
      <c r="J9" s="47">
        <f>G9/2</f>
        <v>0</v>
      </c>
      <c r="K9" s="18"/>
      <c r="L9" s="18"/>
      <c r="M9" s="47">
        <f t="shared" si="1"/>
        <v>5000</v>
      </c>
      <c r="N9" s="57"/>
    </row>
    <row r="10" spans="1:14" ht="24.95" customHeight="1" x14ac:dyDescent="0.2">
      <c r="A10" s="38"/>
      <c r="B10" s="38" t="s">
        <v>413</v>
      </c>
      <c r="C10" s="58"/>
      <c r="D10" s="65" t="s">
        <v>414</v>
      </c>
      <c r="E10" s="71">
        <v>5604.45</v>
      </c>
      <c r="F10" s="26"/>
      <c r="G10" s="71">
        <v>149.74</v>
      </c>
      <c r="H10" s="5">
        <f t="shared" si="0"/>
        <v>2802.2249999999999</v>
      </c>
      <c r="I10" s="5">
        <f t="shared" si="0"/>
        <v>0</v>
      </c>
      <c r="J10" s="47">
        <f t="shared" si="0"/>
        <v>74.87</v>
      </c>
      <c r="M10" s="47">
        <f t="shared" si="1"/>
        <v>2877.0949999999998</v>
      </c>
      <c r="N10" s="57"/>
    </row>
    <row r="11" spans="1:14" ht="24.95" customHeight="1" x14ac:dyDescent="0.2">
      <c r="A11" s="38"/>
      <c r="B11" s="38" t="s">
        <v>149</v>
      </c>
      <c r="C11" s="58"/>
      <c r="D11" s="80" t="s">
        <v>159</v>
      </c>
      <c r="E11" s="71">
        <v>25854.53</v>
      </c>
      <c r="F11" s="26">
        <v>3854.53</v>
      </c>
      <c r="G11" s="71"/>
      <c r="H11" s="5">
        <f t="shared" si="0"/>
        <v>12927.264999999999</v>
      </c>
      <c r="I11" s="5">
        <f t="shared" si="0"/>
        <v>1927.2650000000001</v>
      </c>
      <c r="J11" s="47">
        <f>G11/2</f>
        <v>0</v>
      </c>
      <c r="M11" s="47">
        <f t="shared" si="1"/>
        <v>11000</v>
      </c>
      <c r="N11" s="57"/>
    </row>
    <row r="12" spans="1:14" ht="24.95" customHeight="1" x14ac:dyDescent="0.2">
      <c r="A12" s="38"/>
      <c r="B12" t="s">
        <v>525</v>
      </c>
      <c r="C12" s="80" t="s">
        <v>162</v>
      </c>
      <c r="D12" s="80" t="s">
        <v>162</v>
      </c>
      <c r="E12" s="70">
        <v>14455.14</v>
      </c>
      <c r="F12" s="26">
        <v>1455.14</v>
      </c>
      <c r="G12" s="26"/>
      <c r="H12" s="5">
        <f t="shared" si="0"/>
        <v>7227.57</v>
      </c>
      <c r="I12" s="5">
        <f t="shared" si="0"/>
        <v>727.57</v>
      </c>
      <c r="J12" s="47">
        <f>G12/2</f>
        <v>0</v>
      </c>
      <c r="K12" s="18"/>
      <c r="L12" s="18"/>
      <c r="M12" s="47">
        <f t="shared" si="1"/>
        <v>6500</v>
      </c>
      <c r="N12" s="57"/>
    </row>
    <row r="13" spans="1:14" ht="21.95" customHeight="1" x14ac:dyDescent="0.2">
      <c r="D13" s="21" t="s">
        <v>6</v>
      </c>
      <c r="E13" s="22">
        <f t="shared" ref="E13:L13" si="2">SUM(E7:E12)</f>
        <v>129014.47075000001</v>
      </c>
      <c r="F13" s="22">
        <f t="shared" si="2"/>
        <v>19514.55</v>
      </c>
      <c r="G13" s="22">
        <f t="shared" si="2"/>
        <v>149.74</v>
      </c>
      <c r="H13" s="22">
        <f t="shared" si="2"/>
        <v>64507.235375000004</v>
      </c>
      <c r="I13" s="22">
        <f t="shared" si="2"/>
        <v>9757.2749999999996</v>
      </c>
      <c r="J13" s="22">
        <f t="shared" si="2"/>
        <v>74.87</v>
      </c>
      <c r="K13" s="22">
        <f t="shared" si="2"/>
        <v>0</v>
      </c>
      <c r="L13" s="22">
        <f t="shared" si="2"/>
        <v>0</v>
      </c>
      <c r="M13" s="22">
        <f>SUM(M7:M12)</f>
        <v>54824.830375000005</v>
      </c>
      <c r="N13" s="66"/>
    </row>
    <row r="15" spans="1:14" x14ac:dyDescent="0.2">
      <c r="B15" s="38" t="s">
        <v>19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</row>
  </sheetData>
  <sortState ref="A8:T12">
    <sortCondition ref="B8:B12"/>
  </sortState>
  <phoneticPr fontId="0" type="noConversion"/>
  <pageMargins left="0.11811023622047245" right="0.19685039370078741" top="0.78740157480314965" bottom="0.98425196850393704" header="0" footer="0"/>
  <pageSetup scale="82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6"/>
  <sheetViews>
    <sheetView topLeftCell="B1" zoomScale="80" zoomScaleNormal="80" workbookViewId="0">
      <selection activeCell="O2" sqref="O2:V15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.28515625" customWidth="1"/>
    <col min="13" max="13" width="12.85546875" bestFit="1" customWidth="1"/>
    <col min="14" max="14" width="24.85546875" customWidth="1"/>
  </cols>
  <sheetData>
    <row r="1" spans="2:19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9" ht="15" x14ac:dyDescent="0.25">
      <c r="E2" s="13" t="s">
        <v>391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19" x14ac:dyDescent="0.2">
      <c r="E3" s="29" t="str">
        <f>PRESIDENCIA!E3</f>
        <v>PRIMER QUINCENA DE FEBRERO DE 2025</v>
      </c>
      <c r="F3" s="47"/>
      <c r="G3" s="47"/>
      <c r="H3" s="11"/>
      <c r="I3" s="11"/>
      <c r="J3" s="30"/>
      <c r="K3" s="11"/>
      <c r="L3" s="11"/>
      <c r="M3" s="11"/>
    </row>
    <row r="4" spans="2:19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9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7"/>
      <c r="L5" s="78"/>
      <c r="M5" s="16" t="s">
        <v>4</v>
      </c>
      <c r="N5" s="15" t="s">
        <v>5</v>
      </c>
    </row>
    <row r="6" spans="2:19" ht="24.95" customHeight="1" x14ac:dyDescent="0.25">
      <c r="B6" t="s">
        <v>300</v>
      </c>
      <c r="D6" s="80" t="s">
        <v>186</v>
      </c>
      <c r="E6" s="81">
        <v>14455.14</v>
      </c>
      <c r="F6" s="81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 t="shared" ref="M6" si="0">H6-I6+J6-K6-L6</f>
        <v>6500</v>
      </c>
      <c r="N6" s="9"/>
    </row>
    <row r="7" spans="2:19" ht="24.95" customHeight="1" x14ac:dyDescent="0.2">
      <c r="B7" t="s">
        <v>504</v>
      </c>
      <c r="D7" s="80" t="s">
        <v>13</v>
      </c>
      <c r="E7" s="71">
        <v>8620.85</v>
      </c>
      <c r="F7" s="26">
        <v>145.85</v>
      </c>
      <c r="G7" s="26"/>
      <c r="H7" s="47">
        <f t="shared" ref="H7:H11" si="1">E7/2</f>
        <v>4310.4250000000002</v>
      </c>
      <c r="I7" s="47">
        <f t="shared" ref="I7:I11" si="2">F7/2</f>
        <v>72.924999999999997</v>
      </c>
      <c r="J7" s="47"/>
      <c r="K7" s="47"/>
      <c r="L7" s="47"/>
      <c r="M7" s="47">
        <f>H7-I7+J7-K7-L7</f>
        <v>4237.5</v>
      </c>
      <c r="N7" s="9"/>
    </row>
    <row r="8" spans="2:19" ht="24.95" customHeight="1" x14ac:dyDescent="0.2">
      <c r="B8" t="s">
        <v>301</v>
      </c>
      <c r="D8" s="80" t="s">
        <v>13</v>
      </c>
      <c r="E8" s="71">
        <v>8620.85</v>
      </c>
      <c r="F8" s="26">
        <v>145.85</v>
      </c>
      <c r="G8" s="26"/>
      <c r="H8" s="47">
        <f>E8/2/15*14</f>
        <v>4023.0633333333335</v>
      </c>
      <c r="I8" s="47">
        <f>F8/2/15*14</f>
        <v>68.063333333333333</v>
      </c>
      <c r="J8" s="47"/>
      <c r="K8" s="47"/>
      <c r="L8" s="47"/>
      <c r="M8" s="47">
        <f>H8-I8+J8-K8-L8</f>
        <v>3955</v>
      </c>
      <c r="N8" s="9"/>
    </row>
    <row r="9" spans="2:19" ht="24.95" customHeight="1" x14ac:dyDescent="0.2">
      <c r="B9" t="s">
        <v>467</v>
      </c>
      <c r="C9" s="83"/>
      <c r="D9" s="86" t="s">
        <v>468</v>
      </c>
      <c r="E9" s="70">
        <v>2773.26</v>
      </c>
      <c r="F9" s="26"/>
      <c r="G9" s="26">
        <v>330.94</v>
      </c>
      <c r="H9" s="47">
        <f t="shared" si="1"/>
        <v>1386.63</v>
      </c>
      <c r="I9" s="47">
        <f t="shared" si="2"/>
        <v>0</v>
      </c>
      <c r="J9" s="5">
        <f t="shared" ref="J9" si="3">+G9/2</f>
        <v>165.47</v>
      </c>
      <c r="K9" s="18"/>
      <c r="L9" s="18"/>
      <c r="M9" s="5">
        <f t="shared" ref="M9" si="4">H9-I9+J9-K9-L9</f>
        <v>1552.1000000000001</v>
      </c>
      <c r="N9" s="9"/>
      <c r="O9" s="38"/>
      <c r="P9" s="38"/>
      <c r="Q9" s="38"/>
      <c r="R9" s="38"/>
      <c r="S9" s="38"/>
    </row>
    <row r="10" spans="2:19" ht="24.95" customHeight="1" x14ac:dyDescent="0.2">
      <c r="B10" t="s">
        <v>512</v>
      </c>
      <c r="C10" s="83"/>
      <c r="D10" s="86" t="s">
        <v>13</v>
      </c>
      <c r="E10" s="71">
        <v>8620.85</v>
      </c>
      <c r="F10" s="26">
        <v>145.85</v>
      </c>
      <c r="G10" s="26"/>
      <c r="H10" s="47">
        <f t="shared" ref="H10" si="5">E10/2</f>
        <v>4310.4250000000002</v>
      </c>
      <c r="I10" s="47">
        <f t="shared" ref="I10" si="6">F10/2</f>
        <v>72.924999999999997</v>
      </c>
      <c r="J10" s="47"/>
      <c r="K10" s="47"/>
      <c r="L10" s="47"/>
      <c r="M10" s="47">
        <f>H10-I10+J10-K10-L10</f>
        <v>4237.5</v>
      </c>
      <c r="N10" s="9"/>
      <c r="O10" s="38"/>
      <c r="P10" s="38"/>
      <c r="Q10" s="38"/>
      <c r="R10" s="38"/>
      <c r="S10" s="38"/>
    </row>
    <row r="11" spans="2:19" ht="24.95" customHeight="1" x14ac:dyDescent="0.2">
      <c r="B11" t="s">
        <v>302</v>
      </c>
      <c r="D11" s="80" t="s">
        <v>13</v>
      </c>
      <c r="E11" s="70">
        <v>8411.27</v>
      </c>
      <c r="F11" s="26">
        <v>123.05</v>
      </c>
      <c r="G11" s="26"/>
      <c r="H11" s="47">
        <f t="shared" si="1"/>
        <v>4205.6350000000002</v>
      </c>
      <c r="I11" s="47">
        <f t="shared" si="2"/>
        <v>61.524999999999999</v>
      </c>
      <c r="J11" s="5">
        <f t="shared" ref="J11" si="7">+G11/2</f>
        <v>0</v>
      </c>
      <c r="K11" s="5"/>
      <c r="L11" s="47"/>
      <c r="M11" s="47">
        <f>H11-I11+J11-K11-L11</f>
        <v>4144.1100000000006</v>
      </c>
      <c r="N11" s="9"/>
    </row>
    <row r="12" spans="2:19" ht="21.95" customHeight="1" x14ac:dyDescent="0.2">
      <c r="D12" s="21" t="s">
        <v>6</v>
      </c>
      <c r="E12" s="22">
        <f>SUM(E6:E11)</f>
        <v>51502.22</v>
      </c>
      <c r="F12" s="22">
        <f>SUM(F6:F11)</f>
        <v>2015.7399999999998</v>
      </c>
      <c r="G12" s="22"/>
      <c r="H12" s="22">
        <f>SUM(H6:H11)</f>
        <v>25463.748333333329</v>
      </c>
      <c r="I12" s="22">
        <f>SUM(I6:I11)</f>
        <v>1003.0083333333333</v>
      </c>
      <c r="J12" s="22">
        <f>SUM(J6:J11)</f>
        <v>165.47</v>
      </c>
      <c r="K12" s="22"/>
      <c r="L12" s="22"/>
      <c r="M12" s="22">
        <f>SUM(M6:M11)</f>
        <v>24626.21</v>
      </c>
      <c r="N12" s="38"/>
    </row>
    <row r="13" spans="2:19" ht="21.95" customHeight="1" x14ac:dyDescent="0.2">
      <c r="B13" s="8"/>
      <c r="C13" s="8"/>
      <c r="D13" s="2"/>
      <c r="E13" s="5"/>
      <c r="J13" s="5"/>
    </row>
    <row r="14" spans="2:19" x14ac:dyDescent="0.2">
      <c r="B14" s="8"/>
      <c r="C14" s="8"/>
      <c r="D14" s="2"/>
      <c r="E14" s="5"/>
      <c r="J14" s="5"/>
    </row>
    <row r="15" spans="2:19" x14ac:dyDescent="0.2">
      <c r="B15" s="8"/>
      <c r="C15" s="8"/>
      <c r="D15" s="2"/>
      <c r="E15" s="5"/>
      <c r="J15" s="5"/>
    </row>
    <row r="16" spans="2:19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8:T11">
    <sortCondition ref="B8:B11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O3" sqref="O3:Q13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28515625" customWidth="1"/>
    <col min="12" max="12" width="10.42578125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392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16" x14ac:dyDescent="0.2">
      <c r="E3" s="29" t="str">
        <f>PRESIDENCIA!E3</f>
        <v>PRIMER QUINCENA DE FEBRERO DE 2025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4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7" t="s">
        <v>454</v>
      </c>
      <c r="L5" s="73" t="s">
        <v>455</v>
      </c>
      <c r="M5" s="16" t="s">
        <v>4</v>
      </c>
      <c r="N5" s="15" t="s">
        <v>5</v>
      </c>
    </row>
    <row r="6" spans="2:16" ht="24.95" customHeight="1" x14ac:dyDescent="0.25">
      <c r="D6" s="80"/>
      <c r="E6" s="81"/>
      <c r="F6" s="81"/>
      <c r="G6" s="26"/>
      <c r="H6" s="47">
        <f t="shared" ref="H6:J6" si="0">E6/2</f>
        <v>0</v>
      </c>
      <c r="I6" s="47">
        <f t="shared" si="0"/>
        <v>0</v>
      </c>
      <c r="J6" s="47">
        <f t="shared" si="0"/>
        <v>0</v>
      </c>
      <c r="K6" s="47"/>
      <c r="L6" s="47"/>
      <c r="M6" s="47">
        <f>H6-I6+J6-K6-L6</f>
        <v>0</v>
      </c>
      <c r="N6" s="9"/>
      <c r="O6" s="20"/>
      <c r="P6" s="20"/>
    </row>
    <row r="7" spans="2:16" ht="24.95" customHeight="1" x14ac:dyDescent="0.25">
      <c r="B7" t="s">
        <v>308</v>
      </c>
      <c r="D7" s="80" t="s">
        <v>305</v>
      </c>
      <c r="E7" s="81">
        <v>10865.02</v>
      </c>
      <c r="F7" s="81">
        <v>865.02</v>
      </c>
      <c r="G7" s="26"/>
      <c r="H7" s="47">
        <f t="shared" ref="H7:J7" si="1">E7/2</f>
        <v>5432.51</v>
      </c>
      <c r="I7" s="47">
        <f t="shared" si="1"/>
        <v>432.51</v>
      </c>
      <c r="J7" s="47">
        <f t="shared" si="1"/>
        <v>0</v>
      </c>
      <c r="K7" s="47"/>
      <c r="L7" s="47"/>
      <c r="M7" s="47">
        <f t="shared" ref="M7:M11" si="2">H7-I7+J7-K7-L7</f>
        <v>5000</v>
      </c>
      <c r="N7" s="9"/>
      <c r="O7" s="20"/>
    </row>
    <row r="8" spans="2:16" ht="24.95" customHeight="1" x14ac:dyDescent="0.2">
      <c r="B8" t="s">
        <v>304</v>
      </c>
      <c r="D8" s="80" t="s">
        <v>305</v>
      </c>
      <c r="E8" s="71">
        <v>9918.5717000000004</v>
      </c>
      <c r="F8" s="26">
        <v>287.04000000000002</v>
      </c>
      <c r="G8" s="26"/>
      <c r="H8" s="5">
        <f t="shared" ref="H8:J9" si="3">+E8/2</f>
        <v>4959.2858500000002</v>
      </c>
      <c r="I8" s="5">
        <f t="shared" si="3"/>
        <v>143.52000000000001</v>
      </c>
      <c r="J8" s="5">
        <f t="shared" si="3"/>
        <v>0</v>
      </c>
      <c r="K8" s="18">
        <v>492.17</v>
      </c>
      <c r="L8" s="18">
        <v>816</v>
      </c>
      <c r="M8" s="47">
        <f t="shared" si="2"/>
        <v>3507.5958499999997</v>
      </c>
      <c r="N8" s="9"/>
      <c r="O8" s="20"/>
    </row>
    <row r="9" spans="2:16" ht="24.95" customHeight="1" x14ac:dyDescent="0.2">
      <c r="B9" t="s">
        <v>116</v>
      </c>
      <c r="D9" s="80" t="s">
        <v>305</v>
      </c>
      <c r="E9" s="71">
        <v>8620.85</v>
      </c>
      <c r="F9" s="26">
        <v>145.85</v>
      </c>
      <c r="G9" s="26"/>
      <c r="H9" s="5">
        <f t="shared" si="3"/>
        <v>4310.4250000000002</v>
      </c>
      <c r="I9" s="5">
        <f t="shared" si="3"/>
        <v>72.924999999999997</v>
      </c>
      <c r="J9" s="5">
        <f t="shared" si="3"/>
        <v>0</v>
      </c>
      <c r="K9" s="18"/>
      <c r="L9" s="18"/>
      <c r="M9" s="47">
        <f t="shared" si="2"/>
        <v>4237.5</v>
      </c>
      <c r="N9" s="9"/>
      <c r="O9" s="20"/>
    </row>
    <row r="10" spans="2:16" ht="24.95" customHeight="1" x14ac:dyDescent="0.25">
      <c r="B10" t="s">
        <v>307</v>
      </c>
      <c r="D10" s="80" t="s">
        <v>305</v>
      </c>
      <c r="E10" s="81">
        <v>10865.02</v>
      </c>
      <c r="F10" s="81">
        <v>865.02</v>
      </c>
      <c r="G10" s="26"/>
      <c r="H10" s="47">
        <f t="shared" ref="H10:J11" si="4">E10/2</f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 t="shared" si="2"/>
        <v>5000</v>
      </c>
      <c r="N10" s="9"/>
      <c r="O10" s="20"/>
    </row>
    <row r="11" spans="2:16" ht="24.95" customHeight="1" x14ac:dyDescent="0.2">
      <c r="B11" t="s">
        <v>306</v>
      </c>
      <c r="D11" s="80" t="s">
        <v>181</v>
      </c>
      <c r="E11" s="71">
        <v>8620.85</v>
      </c>
      <c r="F11" s="26">
        <v>145.85</v>
      </c>
      <c r="G11" s="26"/>
      <c r="H11" s="47">
        <f t="shared" si="4"/>
        <v>4310.4250000000002</v>
      </c>
      <c r="I11" s="47">
        <f t="shared" si="4"/>
        <v>72.924999999999997</v>
      </c>
      <c r="J11" s="47">
        <f t="shared" si="4"/>
        <v>0</v>
      </c>
      <c r="K11" s="47"/>
      <c r="L11" s="47"/>
      <c r="M11" s="47">
        <f t="shared" si="2"/>
        <v>4237.5</v>
      </c>
      <c r="N11" s="9"/>
      <c r="O11" s="20"/>
    </row>
    <row r="12" spans="2:16" ht="21.95" customHeight="1" x14ac:dyDescent="0.2">
      <c r="D12" s="21" t="s">
        <v>6</v>
      </c>
      <c r="E12" s="22">
        <f>SUM(E6:E11)</f>
        <v>48890.311699999998</v>
      </c>
      <c r="F12" s="22">
        <f>SUM(F6:F11)</f>
        <v>2308.7799999999997</v>
      </c>
      <c r="G12" s="22"/>
      <c r="H12" s="22">
        <f>SUM(H6:H11)</f>
        <v>24445.155849999999</v>
      </c>
      <c r="I12" s="22">
        <f>SUM(I6:I11)</f>
        <v>1154.3899999999999</v>
      </c>
      <c r="J12" s="22">
        <f t="shared" ref="J12:L12" si="5">SUM(J6:J11)</f>
        <v>0</v>
      </c>
      <c r="K12" s="22">
        <f t="shared" si="5"/>
        <v>492.17</v>
      </c>
      <c r="L12" s="22">
        <f t="shared" si="5"/>
        <v>816</v>
      </c>
      <c r="M12" s="22">
        <f>SUM(M6:M11)</f>
        <v>21982.595849999998</v>
      </c>
      <c r="N12" s="38"/>
    </row>
    <row r="13" spans="2:16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6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16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M16" s="38"/>
      <c r="N16" s="38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9"/>
  <sheetViews>
    <sheetView topLeftCell="B1" zoomScale="80" zoomScaleNormal="80" workbookViewId="0">
      <selection activeCell="O3" sqref="O3:Q17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3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393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16" x14ac:dyDescent="0.2">
      <c r="E3" s="29" t="str">
        <f>PRESIDENCIA!E3</f>
        <v>PRIMER QUINCENA DE FEBRERO DE 2025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2" t="s">
        <v>454</v>
      </c>
      <c r="L5" s="73" t="s">
        <v>455</v>
      </c>
      <c r="M5" s="16" t="s">
        <v>4</v>
      </c>
      <c r="N5" s="15" t="s">
        <v>5</v>
      </c>
    </row>
    <row r="6" spans="2:16" ht="27" customHeight="1" x14ac:dyDescent="0.2">
      <c r="B6" s="49" t="s">
        <v>491</v>
      </c>
      <c r="C6" s="12"/>
      <c r="D6" s="12" t="s">
        <v>184</v>
      </c>
      <c r="E6" s="71">
        <v>12039.46</v>
      </c>
      <c r="F6" s="26">
        <v>1039.47</v>
      </c>
      <c r="G6" s="74"/>
      <c r="H6" s="47">
        <f t="shared" ref="H6:J8" si="0">E6/2</f>
        <v>6019.73</v>
      </c>
      <c r="I6" s="47">
        <f t="shared" si="0"/>
        <v>519.73500000000001</v>
      </c>
      <c r="J6" s="47">
        <f t="shared" si="0"/>
        <v>0</v>
      </c>
      <c r="K6" s="47"/>
      <c r="L6" s="47"/>
      <c r="M6" s="47">
        <f>H6-I6+J6-K6-L6</f>
        <v>5499.9949999999999</v>
      </c>
      <c r="N6" s="9"/>
    </row>
    <row r="7" spans="2:16" ht="24.95" customHeight="1" x14ac:dyDescent="0.2">
      <c r="B7" t="s">
        <v>309</v>
      </c>
      <c r="D7" s="80" t="s">
        <v>310</v>
      </c>
      <c r="E7" s="71">
        <v>8620.85</v>
      </c>
      <c r="F7" s="26">
        <v>145.85</v>
      </c>
      <c r="G7" s="26"/>
      <c r="H7" s="47">
        <f t="shared" si="0"/>
        <v>4310.4250000000002</v>
      </c>
      <c r="I7" s="47">
        <f t="shared" si="0"/>
        <v>72.924999999999997</v>
      </c>
      <c r="J7" s="47">
        <f t="shared" si="0"/>
        <v>0</v>
      </c>
      <c r="K7" s="47"/>
      <c r="L7" s="47"/>
      <c r="M7" s="47">
        <f>H7-I7+J7-K7-L7</f>
        <v>4237.5</v>
      </c>
      <c r="N7" s="9"/>
      <c r="O7" s="20"/>
      <c r="P7" s="20"/>
    </row>
    <row r="8" spans="2:16" ht="24.95" customHeight="1" x14ac:dyDescent="0.25">
      <c r="B8" t="s">
        <v>316</v>
      </c>
      <c r="D8" s="80" t="s">
        <v>317</v>
      </c>
      <c r="E8" s="81">
        <v>3829.18</v>
      </c>
      <c r="F8" s="81">
        <v>-170.82</v>
      </c>
      <c r="G8" s="26">
        <v>263.36</v>
      </c>
      <c r="H8" s="47">
        <f t="shared" ref="H8:J14" si="1">E8/2</f>
        <v>1914.59</v>
      </c>
      <c r="I8" s="47"/>
      <c r="J8" s="47">
        <f t="shared" si="0"/>
        <v>131.68</v>
      </c>
      <c r="K8" s="47"/>
      <c r="L8" s="47"/>
      <c r="M8" s="47">
        <f t="shared" ref="M8:M14" si="2">H8-I8+J8-K8-L8</f>
        <v>2046.27</v>
      </c>
      <c r="N8" s="9"/>
      <c r="O8" s="20"/>
    </row>
    <row r="9" spans="2:16" ht="24.95" customHeight="1" x14ac:dyDescent="0.2">
      <c r="B9" t="s">
        <v>318</v>
      </c>
      <c r="D9" s="80" t="s">
        <v>315</v>
      </c>
      <c r="E9" s="70">
        <v>8638.69</v>
      </c>
      <c r="F9" s="26">
        <v>147.79</v>
      </c>
      <c r="G9" s="26"/>
      <c r="H9" s="47">
        <f t="shared" si="1"/>
        <v>4319.3450000000003</v>
      </c>
      <c r="I9" s="47">
        <f t="shared" si="1"/>
        <v>73.894999999999996</v>
      </c>
      <c r="J9" s="47">
        <f t="shared" si="1"/>
        <v>0</v>
      </c>
      <c r="K9" s="47"/>
      <c r="L9" s="47"/>
      <c r="M9" s="47">
        <f t="shared" si="2"/>
        <v>4245.45</v>
      </c>
      <c r="N9" s="9"/>
      <c r="O9" s="20"/>
    </row>
    <row r="10" spans="2:16" ht="24.95" customHeight="1" x14ac:dyDescent="0.25">
      <c r="B10" t="s">
        <v>424</v>
      </c>
      <c r="D10" s="80" t="s">
        <v>419</v>
      </c>
      <c r="E10" s="81">
        <v>10865.02</v>
      </c>
      <c r="F10" s="81">
        <v>865.02</v>
      </c>
      <c r="G10" s="26"/>
      <c r="H10" s="47">
        <f t="shared" si="1"/>
        <v>5432.51</v>
      </c>
      <c r="I10" s="47">
        <f t="shared" ref="I10:J14" si="3">F10/2</f>
        <v>432.51</v>
      </c>
      <c r="J10" s="47">
        <f t="shared" si="3"/>
        <v>0</v>
      </c>
      <c r="K10" s="47"/>
      <c r="L10" s="47"/>
      <c r="M10" s="47">
        <f t="shared" si="2"/>
        <v>5000</v>
      </c>
      <c r="N10" s="9"/>
      <c r="O10" s="20"/>
    </row>
    <row r="11" spans="2:16" ht="24.95" customHeight="1" x14ac:dyDescent="0.2">
      <c r="B11" t="s">
        <v>447</v>
      </c>
      <c r="D11" s="80" t="s">
        <v>315</v>
      </c>
      <c r="E11" s="70">
        <v>8638.69</v>
      </c>
      <c r="F11" s="26">
        <v>147.79</v>
      </c>
      <c r="G11" s="26"/>
      <c r="H11" s="47">
        <f t="shared" si="1"/>
        <v>4319.3450000000003</v>
      </c>
      <c r="I11" s="47">
        <f t="shared" si="3"/>
        <v>73.894999999999996</v>
      </c>
      <c r="J11" s="47">
        <f t="shared" si="3"/>
        <v>0</v>
      </c>
      <c r="K11" s="47"/>
      <c r="L11" s="47"/>
      <c r="M11" s="47">
        <f t="shared" si="2"/>
        <v>4245.45</v>
      </c>
      <c r="N11" s="9"/>
      <c r="O11" s="20"/>
    </row>
    <row r="12" spans="2:16" ht="24.95" customHeight="1" x14ac:dyDescent="0.2">
      <c r="B12" t="s">
        <v>497</v>
      </c>
      <c r="D12" s="80" t="s">
        <v>498</v>
      </c>
      <c r="E12" s="70">
        <v>1710.34</v>
      </c>
      <c r="F12" s="26"/>
      <c r="G12" s="26">
        <v>398.97</v>
      </c>
      <c r="H12" s="47">
        <f t="shared" si="1"/>
        <v>855.17</v>
      </c>
      <c r="I12" s="47"/>
      <c r="J12" s="47">
        <f t="shared" si="3"/>
        <v>199.48500000000001</v>
      </c>
      <c r="K12" s="47"/>
      <c r="L12" s="47"/>
      <c r="M12" s="47">
        <f t="shared" si="2"/>
        <v>1054.655</v>
      </c>
      <c r="N12" s="9"/>
      <c r="O12" s="20"/>
    </row>
    <row r="13" spans="2:16" ht="24.95" customHeight="1" x14ac:dyDescent="0.25">
      <c r="B13" t="s">
        <v>314</v>
      </c>
      <c r="D13" s="80" t="s">
        <v>315</v>
      </c>
      <c r="E13" s="81">
        <v>3829.18</v>
      </c>
      <c r="F13" s="81">
        <v>-170.82</v>
      </c>
      <c r="G13" s="26">
        <v>263.36</v>
      </c>
      <c r="H13" s="47">
        <f t="shared" si="1"/>
        <v>1914.59</v>
      </c>
      <c r="I13" s="47"/>
      <c r="J13" s="47">
        <f t="shared" si="3"/>
        <v>131.68</v>
      </c>
      <c r="K13" s="47"/>
      <c r="L13" s="47"/>
      <c r="M13" s="47">
        <f t="shared" si="2"/>
        <v>2046.27</v>
      </c>
      <c r="N13" s="9"/>
      <c r="O13" s="20"/>
    </row>
    <row r="14" spans="2:16" ht="24.95" customHeight="1" x14ac:dyDescent="0.25">
      <c r="B14" t="s">
        <v>312</v>
      </c>
      <c r="D14" s="80" t="s">
        <v>313</v>
      </c>
      <c r="E14" s="81">
        <v>3829.18</v>
      </c>
      <c r="F14" s="81">
        <v>-170.82</v>
      </c>
      <c r="G14" s="26">
        <v>263.36</v>
      </c>
      <c r="H14" s="47">
        <f t="shared" si="1"/>
        <v>1914.59</v>
      </c>
      <c r="I14" s="47"/>
      <c r="J14" s="47">
        <f t="shared" si="3"/>
        <v>131.68</v>
      </c>
      <c r="K14" s="47"/>
      <c r="L14" s="47"/>
      <c r="M14" s="47">
        <f t="shared" si="2"/>
        <v>2046.27</v>
      </c>
      <c r="N14" s="9"/>
      <c r="O14" s="20"/>
    </row>
    <row r="15" spans="2:16" ht="21.95" customHeight="1" x14ac:dyDescent="0.2">
      <c r="D15" s="21" t="s">
        <v>6</v>
      </c>
      <c r="E15" s="22">
        <f>SUM(E7:E14)</f>
        <v>49961.13</v>
      </c>
      <c r="F15" s="22">
        <f>SUM(F7:F14)</f>
        <v>793.99</v>
      </c>
      <c r="G15" s="22"/>
      <c r="H15" s="22">
        <f>SUM(H6:H14)</f>
        <v>31000.294999999998</v>
      </c>
      <c r="I15" s="22">
        <f t="shared" ref="I15:M15" si="4">SUM(I6:I14)</f>
        <v>1172.96</v>
      </c>
      <c r="J15" s="22">
        <f t="shared" si="4"/>
        <v>594.52500000000009</v>
      </c>
      <c r="K15" s="22">
        <f t="shared" si="4"/>
        <v>0</v>
      </c>
      <c r="L15" s="22">
        <f t="shared" si="4"/>
        <v>0</v>
      </c>
      <c r="M15" s="22">
        <f t="shared" si="4"/>
        <v>30421.86</v>
      </c>
      <c r="N15" s="38"/>
    </row>
    <row r="16" spans="2:16" ht="21.95" customHeight="1" x14ac:dyDescent="0.2">
      <c r="B16" s="8"/>
      <c r="C16" s="8"/>
      <c r="D16" s="2"/>
      <c r="E16" s="5"/>
      <c r="J16" s="5"/>
    </row>
    <row r="17" spans="2:12" x14ac:dyDescent="0.2">
      <c r="B17" s="8"/>
      <c r="C17" s="8"/>
      <c r="D17" s="2"/>
      <c r="E17" s="5"/>
      <c r="J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4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">
      <c r="B20" s="8"/>
      <c r="C20" s="4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5" spans="2:12" x14ac:dyDescent="0.2">
      <c r="B25" s="8"/>
      <c r="C25" s="8"/>
      <c r="D25" s="2"/>
      <c r="E25" s="5"/>
      <c r="J25" s="5"/>
    </row>
    <row r="26" spans="2:12" x14ac:dyDescent="0.2">
      <c r="B26" s="8"/>
      <c r="C26" s="8"/>
      <c r="D26" s="2"/>
      <c r="E26" s="5"/>
      <c r="J26" s="5"/>
    </row>
    <row r="27" spans="2:12" x14ac:dyDescent="0.2">
      <c r="B27" s="8"/>
      <c r="C27" s="8"/>
      <c r="D27" s="2"/>
      <c r="E27" s="5"/>
      <c r="J27" s="5"/>
    </row>
    <row r="29" spans="2:12" ht="18" x14ac:dyDescent="0.25">
      <c r="B29" s="36"/>
    </row>
  </sheetData>
  <sortState ref="A8:T14">
    <sortCondition ref="B8:B14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-0.249977111117893"/>
    <pageSetUpPr fitToPage="1"/>
  </sheetPr>
  <dimension ref="A1:N55"/>
  <sheetViews>
    <sheetView topLeftCell="B1" zoomScale="80" zoomScaleNormal="80" workbookViewId="0">
      <selection activeCell="O3" sqref="O3:U49"/>
    </sheetView>
  </sheetViews>
  <sheetFormatPr baseColWidth="10" defaultRowHeight="12.75" x14ac:dyDescent="0.2"/>
  <cols>
    <col min="1" max="1" width="2" hidden="1" customWidth="1"/>
    <col min="2" max="2" width="43.42578125" bestFit="1" customWidth="1"/>
    <col min="3" max="3" width="4.140625" hidden="1" customWidth="1"/>
    <col min="4" max="4" width="15.85546875" customWidth="1"/>
    <col min="5" max="5" width="0.7109375" style="38" customWidth="1"/>
    <col min="6" max="7" width="1.28515625" customWidth="1"/>
    <col min="8" max="9" width="12" customWidth="1"/>
    <col min="10" max="10" width="10.28515625" customWidth="1"/>
    <col min="11" max="11" width="11.5703125" customWidth="1"/>
    <col min="12" max="12" width="5.5703125" bestFit="1" customWidth="1"/>
    <col min="13" max="13" width="11.5703125" customWidth="1"/>
    <col min="14" max="14" width="24.85546875" customWidth="1"/>
  </cols>
  <sheetData>
    <row r="1" spans="2:14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4" ht="15" x14ac:dyDescent="0.25">
      <c r="E2" s="13" t="s">
        <v>394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14" x14ac:dyDescent="0.2">
      <c r="E3" s="29" t="str">
        <f>PRESIDENCIA!E3</f>
        <v>PRIMER QUINCENA DE FEBRERO DE 2025</v>
      </c>
      <c r="F3" s="11"/>
      <c r="G3" s="11"/>
      <c r="H3" s="11"/>
      <c r="I3" s="11"/>
      <c r="J3" s="30"/>
      <c r="K3" s="11"/>
      <c r="L3" s="11"/>
      <c r="M3" s="11"/>
    </row>
    <row r="4" spans="2:14" x14ac:dyDescent="0.2">
      <c r="E4" s="29"/>
      <c r="F4" s="11"/>
      <c r="G4" s="11"/>
      <c r="H4" s="11"/>
      <c r="I4" s="11"/>
      <c r="J4" s="30"/>
      <c r="K4" s="11"/>
      <c r="L4" s="11"/>
      <c r="M4" s="11"/>
    </row>
    <row r="5" spans="2:14" ht="32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7" t="s">
        <v>454</v>
      </c>
      <c r="L5" s="73" t="s">
        <v>455</v>
      </c>
      <c r="M5" s="16" t="s">
        <v>4</v>
      </c>
      <c r="N5" s="15" t="s">
        <v>5</v>
      </c>
    </row>
    <row r="7" spans="2:14" ht="24.95" customHeight="1" x14ac:dyDescent="0.2">
      <c r="B7" t="s">
        <v>325</v>
      </c>
      <c r="D7" s="80" t="s">
        <v>420</v>
      </c>
      <c r="E7" s="23">
        <v>12039.46</v>
      </c>
      <c r="F7" s="26">
        <v>1039.46</v>
      </c>
      <c r="G7" s="23"/>
      <c r="H7" s="5">
        <f t="shared" ref="H7" si="0">+E7/2</f>
        <v>6019.73</v>
      </c>
      <c r="I7" s="5">
        <f>+F7/2</f>
        <v>519.73</v>
      </c>
      <c r="J7" s="5">
        <f>+G7/2</f>
        <v>0</v>
      </c>
      <c r="K7" s="5"/>
      <c r="L7" s="5"/>
      <c r="M7" s="5">
        <f>+H7-I7+J7-K7-L7</f>
        <v>5500</v>
      </c>
      <c r="N7" s="9"/>
    </row>
    <row r="8" spans="2:14" ht="24.95" customHeight="1" x14ac:dyDescent="0.2">
      <c r="B8" t="s">
        <v>438</v>
      </c>
      <c r="D8" s="80" t="s">
        <v>319</v>
      </c>
      <c r="E8" s="71">
        <v>7498.77</v>
      </c>
      <c r="F8" s="26">
        <v>23.77</v>
      </c>
      <c r="G8" s="23"/>
      <c r="H8" s="5">
        <f t="shared" ref="H8:H34" si="1">+E8/2</f>
        <v>3749.3850000000002</v>
      </c>
      <c r="I8" s="5">
        <f t="shared" ref="I8:I34" si="2">+F8/2</f>
        <v>11.885</v>
      </c>
      <c r="J8" s="5">
        <f t="shared" ref="J8:J34" si="3">+G8/2</f>
        <v>0</v>
      </c>
      <c r="K8" s="5"/>
      <c r="L8" s="5"/>
      <c r="M8" s="5">
        <f t="shared" ref="M8:M33" si="4">+H8-I8+J8-K8-L8</f>
        <v>3737.5</v>
      </c>
      <c r="N8" s="9"/>
    </row>
    <row r="9" spans="2:14" ht="24.95" customHeight="1" x14ac:dyDescent="0.2">
      <c r="B9" t="s">
        <v>339</v>
      </c>
      <c r="D9" s="80" t="s">
        <v>329</v>
      </c>
      <c r="E9" s="23">
        <v>4959.08</v>
      </c>
      <c r="F9" s="26"/>
      <c r="G9" s="23">
        <v>191.05</v>
      </c>
      <c r="H9" s="5">
        <f t="shared" si="1"/>
        <v>2479.54</v>
      </c>
      <c r="I9" s="5">
        <f t="shared" si="2"/>
        <v>0</v>
      </c>
      <c r="J9" s="5">
        <f t="shared" si="3"/>
        <v>95.525000000000006</v>
      </c>
      <c r="K9" s="5"/>
      <c r="L9" s="5"/>
      <c r="M9" s="5">
        <f t="shared" si="4"/>
        <v>2575.0650000000001</v>
      </c>
      <c r="N9" s="9"/>
    </row>
    <row r="10" spans="2:14" ht="24.95" customHeight="1" x14ac:dyDescent="0.2">
      <c r="B10" t="s">
        <v>341</v>
      </c>
      <c r="D10" s="80" t="s">
        <v>342</v>
      </c>
      <c r="E10" s="23">
        <v>6225.12</v>
      </c>
      <c r="F10" s="26"/>
      <c r="G10" s="26">
        <v>110.02</v>
      </c>
      <c r="H10" s="5">
        <f t="shared" si="1"/>
        <v>3112.56</v>
      </c>
      <c r="I10" s="5">
        <f t="shared" si="2"/>
        <v>0</v>
      </c>
      <c r="J10" s="5">
        <f t="shared" si="3"/>
        <v>55.01</v>
      </c>
      <c r="K10" s="18"/>
      <c r="L10" s="5"/>
      <c r="M10" s="5">
        <f t="shared" si="4"/>
        <v>3167.57</v>
      </c>
      <c r="N10" s="9"/>
    </row>
    <row r="11" spans="2:14" ht="24.95" customHeight="1" x14ac:dyDescent="0.2">
      <c r="B11" s="38" t="s">
        <v>493</v>
      </c>
      <c r="D11" s="80" t="s">
        <v>343</v>
      </c>
      <c r="E11" s="23">
        <v>3883.67</v>
      </c>
      <c r="F11" s="26"/>
      <c r="G11" s="23">
        <v>259.87</v>
      </c>
      <c r="H11" s="5">
        <f t="shared" si="1"/>
        <v>1941.835</v>
      </c>
      <c r="I11" s="5">
        <f t="shared" si="2"/>
        <v>0</v>
      </c>
      <c r="J11" s="5">
        <f t="shared" si="3"/>
        <v>129.935</v>
      </c>
      <c r="K11" s="18"/>
      <c r="L11" s="5"/>
      <c r="M11" s="5">
        <f t="shared" si="4"/>
        <v>2071.77</v>
      </c>
      <c r="N11" s="9"/>
    </row>
    <row r="12" spans="2:14" ht="24.95" customHeight="1" x14ac:dyDescent="0.25">
      <c r="B12" t="s">
        <v>445</v>
      </c>
      <c r="D12" s="80" t="s">
        <v>319</v>
      </c>
      <c r="E12" s="81">
        <v>8620.85</v>
      </c>
      <c r="F12" s="81">
        <v>145.85</v>
      </c>
      <c r="G12" s="23"/>
      <c r="H12" s="5">
        <f t="shared" si="1"/>
        <v>4310.4250000000002</v>
      </c>
      <c r="I12" s="5">
        <f t="shared" si="2"/>
        <v>72.924999999999997</v>
      </c>
      <c r="J12" s="5">
        <f t="shared" si="3"/>
        <v>0</v>
      </c>
      <c r="K12" s="18"/>
      <c r="L12" s="5"/>
      <c r="M12" s="5">
        <f t="shared" si="4"/>
        <v>4237.5</v>
      </c>
      <c r="N12" s="9"/>
    </row>
    <row r="13" spans="2:14" ht="24.95" customHeight="1" x14ac:dyDescent="0.2">
      <c r="B13" t="s">
        <v>336</v>
      </c>
      <c r="D13" s="80" t="s">
        <v>337</v>
      </c>
      <c r="E13" s="23">
        <v>3883.67</v>
      </c>
      <c r="F13" s="26"/>
      <c r="G13" s="23">
        <v>259.87</v>
      </c>
      <c r="H13" s="5">
        <f t="shared" si="1"/>
        <v>1941.835</v>
      </c>
      <c r="I13" s="5">
        <f t="shared" si="2"/>
        <v>0</v>
      </c>
      <c r="J13" s="5">
        <f t="shared" si="3"/>
        <v>129.935</v>
      </c>
      <c r="K13" s="5"/>
      <c r="L13" s="5"/>
      <c r="M13" s="5">
        <f t="shared" si="4"/>
        <v>2071.77</v>
      </c>
      <c r="N13" s="9"/>
    </row>
    <row r="14" spans="2:14" ht="24.95" customHeight="1" x14ac:dyDescent="0.2">
      <c r="B14" t="s">
        <v>330</v>
      </c>
      <c r="D14" s="80" t="s">
        <v>329</v>
      </c>
      <c r="E14" s="23">
        <v>4959.08</v>
      </c>
      <c r="F14" s="26"/>
      <c r="G14" s="23">
        <v>191.05</v>
      </c>
      <c r="H14" s="5">
        <f t="shared" si="1"/>
        <v>2479.54</v>
      </c>
      <c r="I14" s="5">
        <f t="shared" si="2"/>
        <v>0</v>
      </c>
      <c r="J14" s="5">
        <f t="shared" si="3"/>
        <v>95.525000000000006</v>
      </c>
      <c r="K14" s="5"/>
      <c r="L14" s="5"/>
      <c r="M14" s="5">
        <f t="shared" si="4"/>
        <v>2575.0650000000001</v>
      </c>
      <c r="N14" s="9"/>
    </row>
    <row r="15" spans="2:14" ht="24.95" customHeight="1" x14ac:dyDescent="0.2">
      <c r="B15" t="s">
        <v>453</v>
      </c>
      <c r="D15" s="80" t="s">
        <v>319</v>
      </c>
      <c r="E15" s="23">
        <v>8845.27</v>
      </c>
      <c r="F15" s="26">
        <v>170.27</v>
      </c>
      <c r="G15" s="23"/>
      <c r="H15" s="5">
        <f t="shared" si="1"/>
        <v>4422.6350000000002</v>
      </c>
      <c r="I15" s="5">
        <f t="shared" si="2"/>
        <v>85.135000000000005</v>
      </c>
      <c r="J15" s="5">
        <f t="shared" si="3"/>
        <v>0</v>
      </c>
      <c r="K15" s="5"/>
      <c r="L15" s="5"/>
      <c r="M15" s="5">
        <f t="shared" si="4"/>
        <v>4337.5</v>
      </c>
      <c r="N15" s="9"/>
    </row>
    <row r="16" spans="2:14" ht="24.95" customHeight="1" x14ac:dyDescent="0.2">
      <c r="B16" t="s">
        <v>328</v>
      </c>
      <c r="D16" s="80" t="s">
        <v>329</v>
      </c>
      <c r="E16" s="23">
        <v>4959.08</v>
      </c>
      <c r="F16" s="26"/>
      <c r="G16" s="23">
        <v>191.05</v>
      </c>
      <c r="H16" s="5">
        <f t="shared" si="1"/>
        <v>2479.54</v>
      </c>
      <c r="I16" s="5">
        <f t="shared" si="2"/>
        <v>0</v>
      </c>
      <c r="J16" s="5">
        <f t="shared" si="3"/>
        <v>95.525000000000006</v>
      </c>
      <c r="K16" s="5"/>
      <c r="L16" s="5"/>
      <c r="M16" s="5">
        <f t="shared" si="4"/>
        <v>2575.0650000000001</v>
      </c>
      <c r="N16" s="9"/>
    </row>
    <row r="17" spans="2:14" ht="24.95" customHeight="1" x14ac:dyDescent="0.2">
      <c r="B17" t="s">
        <v>324</v>
      </c>
      <c r="D17" s="80" t="s">
        <v>319</v>
      </c>
      <c r="E17" s="23">
        <v>10094.01</v>
      </c>
      <c r="F17" s="26">
        <v>306.13</v>
      </c>
      <c r="G17" s="26"/>
      <c r="H17" s="5">
        <f t="shared" si="1"/>
        <v>5047.0050000000001</v>
      </c>
      <c r="I17" s="5">
        <f t="shared" si="2"/>
        <v>153.065</v>
      </c>
      <c r="J17" s="5">
        <f t="shared" si="3"/>
        <v>0</v>
      </c>
      <c r="K17" s="18"/>
      <c r="L17" s="5"/>
      <c r="M17" s="5">
        <f t="shared" si="4"/>
        <v>4893.9400000000005</v>
      </c>
      <c r="N17" s="9"/>
    </row>
    <row r="18" spans="2:14" ht="24.95" customHeight="1" x14ac:dyDescent="0.2">
      <c r="B18" t="s">
        <v>435</v>
      </c>
      <c r="D18" s="86" t="s">
        <v>436</v>
      </c>
      <c r="E18" s="70">
        <v>4036.13</v>
      </c>
      <c r="F18" s="26"/>
      <c r="G18" s="26">
        <v>250.11</v>
      </c>
      <c r="H18" s="5">
        <f t="shared" si="1"/>
        <v>2018.0650000000001</v>
      </c>
      <c r="I18" s="5">
        <f t="shared" si="2"/>
        <v>0</v>
      </c>
      <c r="J18" s="5">
        <f t="shared" si="3"/>
        <v>125.05500000000001</v>
      </c>
      <c r="K18" s="18"/>
      <c r="L18" s="18"/>
      <c r="M18" s="5">
        <f t="shared" si="4"/>
        <v>2143.12</v>
      </c>
      <c r="N18" s="9"/>
    </row>
    <row r="19" spans="2:14" ht="24.95" customHeight="1" x14ac:dyDescent="0.2">
      <c r="B19" t="s">
        <v>503</v>
      </c>
      <c r="D19" s="80" t="s">
        <v>319</v>
      </c>
      <c r="E19" s="23">
        <v>8638.69</v>
      </c>
      <c r="F19" s="26">
        <v>147.79</v>
      </c>
      <c r="G19" s="26"/>
      <c r="H19" s="5">
        <f t="shared" si="1"/>
        <v>4319.3450000000003</v>
      </c>
      <c r="I19" s="5">
        <f t="shared" si="2"/>
        <v>73.894999999999996</v>
      </c>
      <c r="J19" s="5">
        <f t="shared" si="3"/>
        <v>0</v>
      </c>
      <c r="K19" s="18"/>
      <c r="L19" s="5"/>
      <c r="M19" s="5">
        <f t="shared" ref="M19" si="5">+H19-I19+J19-K19-L19</f>
        <v>4245.45</v>
      </c>
      <c r="N19" s="9"/>
    </row>
    <row r="20" spans="2:14" ht="24.95" customHeight="1" x14ac:dyDescent="0.2">
      <c r="B20" t="s">
        <v>124</v>
      </c>
      <c r="D20" s="80" t="s">
        <v>9</v>
      </c>
      <c r="E20" s="23">
        <v>8638.69</v>
      </c>
      <c r="F20" s="26">
        <v>147.79</v>
      </c>
      <c r="G20" s="26"/>
      <c r="H20" s="5">
        <f t="shared" si="1"/>
        <v>4319.3450000000003</v>
      </c>
      <c r="I20" s="5">
        <f t="shared" si="2"/>
        <v>73.894999999999996</v>
      </c>
      <c r="J20" s="5">
        <f t="shared" si="3"/>
        <v>0</v>
      </c>
      <c r="K20" s="18"/>
      <c r="L20" s="5"/>
      <c r="M20" s="5">
        <f t="shared" si="4"/>
        <v>4245.45</v>
      </c>
      <c r="N20" s="9"/>
    </row>
    <row r="21" spans="2:14" ht="24.95" customHeight="1" x14ac:dyDescent="0.2">
      <c r="B21" t="s">
        <v>331</v>
      </c>
      <c r="D21" s="80" t="s">
        <v>332</v>
      </c>
      <c r="E21" s="23">
        <v>4959.08</v>
      </c>
      <c r="F21" s="26"/>
      <c r="G21" s="23">
        <v>191.05</v>
      </c>
      <c r="H21" s="5">
        <f t="shared" si="1"/>
        <v>2479.54</v>
      </c>
      <c r="I21" s="5">
        <f t="shared" si="2"/>
        <v>0</v>
      </c>
      <c r="J21" s="5">
        <f t="shared" si="3"/>
        <v>95.525000000000006</v>
      </c>
      <c r="K21" s="5"/>
      <c r="L21" s="5"/>
      <c r="M21" s="5">
        <f t="shared" si="4"/>
        <v>2575.0650000000001</v>
      </c>
      <c r="N21" s="9"/>
    </row>
    <row r="22" spans="2:14" ht="24.95" customHeight="1" x14ac:dyDescent="0.2">
      <c r="B22" t="s">
        <v>322</v>
      </c>
      <c r="D22" s="80" t="s">
        <v>319</v>
      </c>
      <c r="E22" s="71">
        <v>8620.85</v>
      </c>
      <c r="F22" s="26">
        <v>145.85</v>
      </c>
      <c r="G22" s="23"/>
      <c r="H22" s="5">
        <f t="shared" si="1"/>
        <v>4310.4250000000002</v>
      </c>
      <c r="I22" s="5">
        <f t="shared" si="2"/>
        <v>72.924999999999997</v>
      </c>
      <c r="J22" s="5">
        <f t="shared" si="3"/>
        <v>0</v>
      </c>
      <c r="K22" s="5"/>
      <c r="L22" s="5"/>
      <c r="M22" s="5">
        <f t="shared" si="4"/>
        <v>4237.5</v>
      </c>
      <c r="N22" s="9"/>
    </row>
    <row r="23" spans="2:14" ht="24.95" customHeight="1" x14ac:dyDescent="0.2">
      <c r="B23" s="38" t="s">
        <v>425</v>
      </c>
      <c r="D23" s="80" t="s">
        <v>335</v>
      </c>
      <c r="E23" s="23">
        <v>3883.67</v>
      </c>
      <c r="F23" s="26"/>
      <c r="G23" s="23">
        <v>259.87</v>
      </c>
      <c r="H23" s="5">
        <f t="shared" si="1"/>
        <v>1941.835</v>
      </c>
      <c r="I23" s="5">
        <f t="shared" si="2"/>
        <v>0</v>
      </c>
      <c r="J23" s="5">
        <f t="shared" si="3"/>
        <v>129.935</v>
      </c>
      <c r="K23" s="5"/>
      <c r="L23" s="5"/>
      <c r="M23" s="5">
        <f t="shared" si="4"/>
        <v>2071.77</v>
      </c>
      <c r="N23" s="9"/>
    </row>
    <row r="24" spans="2:14" ht="24.95" customHeight="1" x14ac:dyDescent="0.2">
      <c r="B24" t="s">
        <v>411</v>
      </c>
      <c r="D24" s="80" t="s">
        <v>334</v>
      </c>
      <c r="E24" s="23">
        <v>3376.02</v>
      </c>
      <c r="F24" s="26"/>
      <c r="G24" s="23">
        <v>292.36</v>
      </c>
      <c r="H24" s="5">
        <f t="shared" si="1"/>
        <v>1688.01</v>
      </c>
      <c r="I24" s="5">
        <f t="shared" si="2"/>
        <v>0</v>
      </c>
      <c r="J24" s="5">
        <f t="shared" si="3"/>
        <v>146.18</v>
      </c>
      <c r="K24" s="5"/>
      <c r="L24" s="5"/>
      <c r="M24" s="5">
        <f t="shared" si="4"/>
        <v>1834.19</v>
      </c>
      <c r="N24" s="9"/>
    </row>
    <row r="25" spans="2:14" ht="24.95" customHeight="1" x14ac:dyDescent="0.2">
      <c r="B25" t="s">
        <v>323</v>
      </c>
      <c r="D25" s="80" t="s">
        <v>9</v>
      </c>
      <c r="E25" s="23">
        <v>8620.85</v>
      </c>
      <c r="F25" s="26">
        <v>145.85</v>
      </c>
      <c r="G25" s="23"/>
      <c r="H25" s="5">
        <f t="shared" si="1"/>
        <v>4310.4250000000002</v>
      </c>
      <c r="I25" s="5">
        <f t="shared" si="2"/>
        <v>72.924999999999997</v>
      </c>
      <c r="J25" s="5">
        <f t="shared" si="3"/>
        <v>0</v>
      </c>
      <c r="K25" s="5"/>
      <c r="L25" s="5"/>
      <c r="M25" s="5">
        <f t="shared" si="4"/>
        <v>4237.5</v>
      </c>
      <c r="N25" s="9"/>
    </row>
    <row r="26" spans="2:14" ht="24.95" customHeight="1" x14ac:dyDescent="0.2">
      <c r="B26" t="s">
        <v>326</v>
      </c>
      <c r="D26" s="80" t="s">
        <v>327</v>
      </c>
      <c r="E26" s="23">
        <v>6059.77</v>
      </c>
      <c r="F26" s="26"/>
      <c r="G26" s="23">
        <v>120.6</v>
      </c>
      <c r="H26" s="5">
        <f t="shared" si="1"/>
        <v>3029.8850000000002</v>
      </c>
      <c r="I26" s="5">
        <f t="shared" si="2"/>
        <v>0</v>
      </c>
      <c r="J26" s="5">
        <f t="shared" si="3"/>
        <v>60.3</v>
      </c>
      <c r="K26" s="5"/>
      <c r="L26" s="5"/>
      <c r="M26" s="5">
        <f t="shared" si="4"/>
        <v>3090.1850000000004</v>
      </c>
      <c r="N26" s="9"/>
    </row>
    <row r="27" spans="2:14" ht="24.95" customHeight="1" x14ac:dyDescent="0.2">
      <c r="B27" s="38" t="s">
        <v>471</v>
      </c>
      <c r="D27" s="65" t="s">
        <v>461</v>
      </c>
      <c r="E27" s="23">
        <v>1692.9</v>
      </c>
      <c r="F27" s="26"/>
      <c r="G27" s="23">
        <v>400</v>
      </c>
      <c r="H27" s="5">
        <f t="shared" si="1"/>
        <v>846.45</v>
      </c>
      <c r="I27" s="5">
        <f t="shared" si="2"/>
        <v>0</v>
      </c>
      <c r="J27" s="5">
        <f t="shared" si="3"/>
        <v>200</v>
      </c>
      <c r="K27" s="5"/>
      <c r="L27" s="5"/>
      <c r="M27" s="5">
        <f t="shared" si="4"/>
        <v>1046.45</v>
      </c>
      <c r="N27" s="9"/>
    </row>
    <row r="28" spans="2:14" ht="24.95" customHeight="1" x14ac:dyDescent="0.2">
      <c r="B28" t="s">
        <v>125</v>
      </c>
      <c r="D28" s="80" t="s">
        <v>319</v>
      </c>
      <c r="E28" s="23">
        <v>8620.85</v>
      </c>
      <c r="F28" s="26">
        <v>145.85</v>
      </c>
      <c r="G28" s="23"/>
      <c r="H28" s="5">
        <f t="shared" si="1"/>
        <v>4310.4250000000002</v>
      </c>
      <c r="I28" s="5">
        <f t="shared" si="2"/>
        <v>72.924999999999997</v>
      </c>
      <c r="J28" s="5">
        <f t="shared" si="3"/>
        <v>0</v>
      </c>
      <c r="K28" s="5"/>
      <c r="L28" s="5"/>
      <c r="M28" s="5">
        <f t="shared" si="4"/>
        <v>4237.5</v>
      </c>
      <c r="N28" s="9"/>
    </row>
    <row r="29" spans="2:14" ht="24.95" customHeight="1" x14ac:dyDescent="0.2">
      <c r="B29" t="s">
        <v>429</v>
      </c>
      <c r="D29" s="80" t="s">
        <v>319</v>
      </c>
      <c r="E29" s="23">
        <v>8620.85</v>
      </c>
      <c r="F29" s="26">
        <v>145.85</v>
      </c>
      <c r="G29" s="23"/>
      <c r="H29" s="5">
        <f t="shared" si="1"/>
        <v>4310.4250000000002</v>
      </c>
      <c r="I29" s="5">
        <f t="shared" si="2"/>
        <v>72.924999999999997</v>
      </c>
      <c r="J29" s="5">
        <f t="shared" si="3"/>
        <v>0</v>
      </c>
      <c r="K29" s="5"/>
      <c r="L29" s="5"/>
      <c r="M29" s="5">
        <f t="shared" si="4"/>
        <v>4237.5</v>
      </c>
      <c r="N29" s="9"/>
    </row>
    <row r="30" spans="2:14" ht="24.95" customHeight="1" x14ac:dyDescent="0.2">
      <c r="B30" t="s">
        <v>344</v>
      </c>
      <c r="D30" s="80" t="s">
        <v>345</v>
      </c>
      <c r="E30" s="23">
        <v>3883.67</v>
      </c>
      <c r="F30" s="26"/>
      <c r="G30" s="23">
        <v>259.87</v>
      </c>
      <c r="H30" s="5">
        <f t="shared" si="1"/>
        <v>1941.835</v>
      </c>
      <c r="I30" s="5">
        <f t="shared" si="2"/>
        <v>0</v>
      </c>
      <c r="J30" s="5">
        <f t="shared" si="3"/>
        <v>129.935</v>
      </c>
      <c r="K30" s="5"/>
      <c r="L30" s="5"/>
      <c r="M30" s="5">
        <f t="shared" si="4"/>
        <v>2071.77</v>
      </c>
      <c r="N30" s="9"/>
    </row>
    <row r="31" spans="2:14" ht="24.95" customHeight="1" x14ac:dyDescent="0.2">
      <c r="B31" t="s">
        <v>136</v>
      </c>
      <c r="D31" s="80" t="s">
        <v>338</v>
      </c>
      <c r="E31" s="23">
        <v>3883.67</v>
      </c>
      <c r="F31" s="26"/>
      <c r="G31" s="23">
        <v>259.87</v>
      </c>
      <c r="H31" s="5">
        <f t="shared" si="1"/>
        <v>1941.835</v>
      </c>
      <c r="I31" s="5">
        <f t="shared" si="2"/>
        <v>0</v>
      </c>
      <c r="J31" s="5">
        <f t="shared" si="3"/>
        <v>129.935</v>
      </c>
      <c r="K31" s="18"/>
      <c r="L31" s="5"/>
      <c r="M31" s="5">
        <f t="shared" si="4"/>
        <v>2071.77</v>
      </c>
      <c r="N31" s="9"/>
    </row>
    <row r="32" spans="2:14" ht="24.95" customHeight="1" x14ac:dyDescent="0.2">
      <c r="B32" t="s">
        <v>115</v>
      </c>
      <c r="D32" s="80" t="s">
        <v>340</v>
      </c>
      <c r="E32" s="71">
        <v>7268.17</v>
      </c>
      <c r="F32" s="26"/>
      <c r="G32" s="26">
        <v>1.32</v>
      </c>
      <c r="H32" s="5">
        <f t="shared" si="1"/>
        <v>3634.085</v>
      </c>
      <c r="I32" s="5">
        <f t="shared" si="2"/>
        <v>0</v>
      </c>
      <c r="J32" s="5">
        <f t="shared" si="3"/>
        <v>0.66</v>
      </c>
      <c r="K32" s="18"/>
      <c r="L32" s="5"/>
      <c r="M32" s="5">
        <f t="shared" si="4"/>
        <v>3634.7449999999999</v>
      </c>
      <c r="N32" s="9"/>
    </row>
    <row r="33" spans="1:14" ht="24.95" customHeight="1" x14ac:dyDescent="0.2">
      <c r="A33" s="61">
        <v>43481</v>
      </c>
      <c r="B33" s="1" t="s">
        <v>433</v>
      </c>
      <c r="C33" s="4"/>
      <c r="D33" s="41" t="s">
        <v>434</v>
      </c>
      <c r="E33" s="71">
        <v>10887.37</v>
      </c>
      <c r="F33" s="26">
        <v>867.45</v>
      </c>
      <c r="G33" s="26"/>
      <c r="H33" s="5">
        <f t="shared" si="1"/>
        <v>5443.6850000000004</v>
      </c>
      <c r="I33" s="5">
        <f t="shared" si="2"/>
        <v>433.72500000000002</v>
      </c>
      <c r="J33" s="5">
        <f t="shared" si="3"/>
        <v>0</v>
      </c>
      <c r="K33" s="18"/>
      <c r="L33" s="18"/>
      <c r="M33" s="5">
        <f t="shared" si="4"/>
        <v>5009.96</v>
      </c>
      <c r="N33" s="9"/>
    </row>
    <row r="34" spans="1:14" ht="24.95" customHeight="1" x14ac:dyDescent="0.2">
      <c r="A34" s="61"/>
      <c r="B34" s="1" t="s">
        <v>460</v>
      </c>
      <c r="C34" s="4"/>
      <c r="D34" s="41" t="s">
        <v>461</v>
      </c>
      <c r="E34" s="23">
        <v>4959.08</v>
      </c>
      <c r="F34" s="26"/>
      <c r="G34" s="23">
        <v>191.05</v>
      </c>
      <c r="H34" s="5">
        <f t="shared" si="1"/>
        <v>2479.54</v>
      </c>
      <c r="I34" s="5">
        <f t="shared" si="2"/>
        <v>0</v>
      </c>
      <c r="J34" s="5">
        <f t="shared" si="3"/>
        <v>95.525000000000006</v>
      </c>
      <c r="K34" s="5"/>
      <c r="L34" s="5"/>
      <c r="M34" s="5">
        <f t="shared" ref="M34" si="6">+H34-I34+J34-K34-L34</f>
        <v>2575.0650000000001</v>
      </c>
      <c r="N34" s="9"/>
    </row>
    <row r="35" spans="1:14" ht="21.95" customHeight="1" x14ac:dyDescent="0.2">
      <c r="D35" s="21" t="s">
        <v>6</v>
      </c>
      <c r="E35" s="22">
        <f>SUM(E8:E34)</f>
        <v>170578.91000000003</v>
      </c>
      <c r="F35" s="28">
        <f>SUM(F8:F34)</f>
        <v>2392.4499999999998</v>
      </c>
      <c r="G35" s="28"/>
      <c r="H35" s="22">
        <f t="shared" ref="H35:M35" si="7">SUM(H7:H34)</f>
        <v>91309.185000000027</v>
      </c>
      <c r="I35" s="22">
        <f t="shared" si="7"/>
        <v>1715.9549999999999</v>
      </c>
      <c r="J35" s="22">
        <f t="shared" si="7"/>
        <v>1714.5050000000001</v>
      </c>
      <c r="K35" s="22">
        <f t="shared" si="7"/>
        <v>0</v>
      </c>
      <c r="L35" s="22">
        <f t="shared" si="7"/>
        <v>0</v>
      </c>
      <c r="M35" s="22">
        <f t="shared" si="7"/>
        <v>91307.735000000015</v>
      </c>
    </row>
    <row r="36" spans="1:14" ht="21.95" customHeight="1" x14ac:dyDescent="0.2">
      <c r="B36" s="8"/>
      <c r="C36" s="8"/>
      <c r="D36" s="2"/>
      <c r="E36" s="5"/>
      <c r="J36" s="5"/>
    </row>
    <row r="37" spans="1:14" x14ac:dyDescent="0.2">
      <c r="B37" s="8"/>
      <c r="C37" s="8"/>
      <c r="D37" s="2"/>
      <c r="E37" s="5"/>
      <c r="J37" s="5"/>
    </row>
    <row r="38" spans="1:14" x14ac:dyDescent="0.2">
      <c r="B38" s="8"/>
      <c r="C38" s="8"/>
      <c r="D38" s="2"/>
      <c r="E38" s="5"/>
      <c r="J38" s="5"/>
    </row>
    <row r="39" spans="1:14" x14ac:dyDescent="0.2">
      <c r="B39" s="8"/>
      <c r="C39" s="4"/>
      <c r="D39" s="5"/>
      <c r="E39" s="5"/>
      <c r="F39" s="5"/>
      <c r="G39" s="5"/>
      <c r="H39" s="5"/>
      <c r="I39" s="5"/>
      <c r="J39" s="5"/>
      <c r="K39" s="5"/>
      <c r="L39" s="5"/>
    </row>
    <row r="40" spans="1:14" x14ac:dyDescent="0.2">
      <c r="B40" s="8"/>
      <c r="C40" s="4"/>
      <c r="D40" s="5"/>
      <c r="E40" s="5"/>
      <c r="F40" s="5"/>
      <c r="G40" s="5"/>
      <c r="H40" s="5"/>
      <c r="I40" s="5"/>
      <c r="J40" s="5"/>
      <c r="K40" s="5"/>
      <c r="L40" s="5"/>
    </row>
    <row r="41" spans="1:14" x14ac:dyDescent="0.2">
      <c r="B41" s="8"/>
      <c r="C41" s="8"/>
      <c r="D41" s="2"/>
      <c r="E41" s="5"/>
      <c r="J41" s="5"/>
    </row>
    <row r="42" spans="1:14" x14ac:dyDescent="0.2">
      <c r="B42" s="8"/>
      <c r="C42" s="8"/>
      <c r="D42" s="2"/>
      <c r="E42" s="5"/>
      <c r="J42" s="5"/>
    </row>
    <row r="43" spans="1:14" x14ac:dyDescent="0.2">
      <c r="B43" s="8"/>
      <c r="C43" s="8"/>
      <c r="D43" s="2"/>
      <c r="E43" s="5"/>
      <c r="J43" s="5"/>
    </row>
    <row r="44" spans="1:14" x14ac:dyDescent="0.2">
      <c r="B44" s="8"/>
      <c r="C44" s="8"/>
      <c r="D44" s="2"/>
      <c r="E44" s="5"/>
      <c r="J44" s="5"/>
    </row>
    <row r="45" spans="1:14" x14ac:dyDescent="0.2">
      <c r="B45" s="8"/>
      <c r="C45" s="8"/>
      <c r="D45" s="2"/>
      <c r="E45" s="5"/>
      <c r="J45" s="5"/>
    </row>
    <row r="46" spans="1:14" x14ac:dyDescent="0.2">
      <c r="B46" s="8"/>
      <c r="C46" s="8"/>
      <c r="D46" s="2"/>
      <c r="E46" s="5"/>
      <c r="J46" s="5"/>
    </row>
    <row r="47" spans="1:14" x14ac:dyDescent="0.2">
      <c r="B47" s="8"/>
      <c r="C47" s="8"/>
      <c r="D47" s="2"/>
      <c r="E47" s="5"/>
      <c r="J47" s="5"/>
    </row>
    <row r="49" spans="2:13" ht="18" x14ac:dyDescent="0.25">
      <c r="B49" s="36"/>
    </row>
    <row r="55" spans="2:13" x14ac:dyDescent="0.2">
      <c r="K55" s="68"/>
      <c r="L55" s="68"/>
      <c r="M55" s="68"/>
    </row>
  </sheetData>
  <sortState ref="A8:U34">
    <sortCondition ref="B8:B34"/>
  </sortState>
  <pageMargins left="0.11811023622047245" right="0.23622047244094491" top="0.78740157480314965" bottom="0.98425196850393704" header="0" footer="0"/>
  <pageSetup scale="82" fitToHeight="2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B050"/>
    <pageSetUpPr fitToPage="1"/>
  </sheetPr>
  <dimension ref="A1:Q74"/>
  <sheetViews>
    <sheetView topLeftCell="B1" zoomScale="90" zoomScaleNormal="90" workbookViewId="0">
      <selection activeCell="O3" sqref="O3:U76"/>
    </sheetView>
  </sheetViews>
  <sheetFormatPr baseColWidth="10" defaultRowHeight="12.75" x14ac:dyDescent="0.2"/>
  <cols>
    <col min="1" max="1" width="1.7109375" hidden="1" customWidth="1"/>
    <col min="2" max="2" width="35.85546875" bestFit="1" customWidth="1"/>
    <col min="3" max="3" width="2.28515625" hidden="1" customWidth="1"/>
    <col min="4" max="4" width="16" customWidth="1"/>
    <col min="5" max="5" width="1" customWidth="1"/>
    <col min="6" max="6" width="0.85546875" customWidth="1"/>
    <col min="7" max="7" width="1.28515625" customWidth="1"/>
    <col min="8" max="8" width="12.140625" bestFit="1" customWidth="1"/>
    <col min="9" max="9" width="11.140625" bestFit="1" customWidth="1"/>
    <col min="10" max="10" width="11.85546875" customWidth="1"/>
    <col min="11" max="11" width="10.5703125" customWidth="1"/>
    <col min="12" max="12" width="9.140625" customWidth="1"/>
    <col min="13" max="13" width="12.140625" bestFit="1" customWidth="1"/>
    <col min="14" max="14" width="25.42578125" customWidth="1"/>
  </cols>
  <sheetData>
    <row r="1" spans="2:15" ht="18" x14ac:dyDescent="0.25">
      <c r="E1" s="43" t="s">
        <v>0</v>
      </c>
      <c r="F1" s="44"/>
      <c r="G1" s="44"/>
      <c r="H1" s="44"/>
      <c r="I1" s="44"/>
      <c r="J1" s="44"/>
      <c r="K1" s="44"/>
      <c r="L1" s="44"/>
      <c r="M1" s="44"/>
      <c r="N1" s="12" t="s">
        <v>1</v>
      </c>
    </row>
    <row r="2" spans="2:15" ht="15" x14ac:dyDescent="0.25">
      <c r="E2" s="45" t="s">
        <v>53</v>
      </c>
      <c r="F2" s="44"/>
      <c r="G2" s="44"/>
      <c r="H2" s="44"/>
      <c r="I2" s="44"/>
      <c r="J2" s="44"/>
      <c r="K2" s="44"/>
      <c r="L2" s="44"/>
      <c r="M2" s="44"/>
      <c r="N2" s="14" t="str">
        <f>PRESIDENCIA!N2</f>
        <v>15 DE FEBRERO DE 2025</v>
      </c>
    </row>
    <row r="3" spans="2:15" x14ac:dyDescent="0.2">
      <c r="E3" s="14" t="str">
        <f>PRESIDENCIA!E3</f>
        <v>PRIMER QUINCENA DE FEBRERO DE 2025</v>
      </c>
      <c r="F3" s="44"/>
      <c r="G3" s="44"/>
      <c r="H3" s="44"/>
      <c r="I3" s="44"/>
      <c r="J3" s="44"/>
      <c r="K3" s="44"/>
      <c r="L3" s="44"/>
      <c r="M3" s="44"/>
    </row>
    <row r="4" spans="2:15" x14ac:dyDescent="0.2">
      <c r="E4" s="33"/>
      <c r="F4" s="44"/>
      <c r="G4" s="44"/>
      <c r="H4" s="44"/>
      <c r="I4" s="44"/>
      <c r="J4" s="44"/>
      <c r="K4" s="44"/>
      <c r="L4" s="44"/>
      <c r="M4" s="44"/>
    </row>
    <row r="5" spans="2:15" ht="36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7" t="s">
        <v>454</v>
      </c>
      <c r="L5" s="73" t="s">
        <v>455</v>
      </c>
      <c r="M5" s="16" t="s">
        <v>4</v>
      </c>
      <c r="N5" s="15" t="s">
        <v>5</v>
      </c>
    </row>
    <row r="6" spans="2:15" ht="1.5" customHeight="1" x14ac:dyDescent="0.2">
      <c r="E6" s="26"/>
      <c r="F6" s="26"/>
      <c r="G6" s="26"/>
    </row>
    <row r="7" spans="2:15" x14ac:dyDescent="0.2">
      <c r="B7" s="8" t="s">
        <v>346</v>
      </c>
      <c r="C7" s="7"/>
      <c r="D7" s="41" t="s">
        <v>513</v>
      </c>
      <c r="E7" s="71">
        <v>20768.060000000001</v>
      </c>
      <c r="F7" s="26">
        <v>2768.06</v>
      </c>
      <c r="G7" s="75"/>
      <c r="H7" s="18">
        <f t="shared" ref="H7:J7" si="0">+E7/2</f>
        <v>10384.030000000001</v>
      </c>
      <c r="I7" s="18">
        <f t="shared" si="0"/>
        <v>1384.03</v>
      </c>
      <c r="J7" s="18">
        <f t="shared" si="0"/>
        <v>0</v>
      </c>
      <c r="K7" s="18"/>
      <c r="L7" s="18"/>
      <c r="M7" s="18">
        <f>H7-I7+J7-K7-L7</f>
        <v>9000</v>
      </c>
      <c r="N7" s="9"/>
    </row>
    <row r="8" spans="2:15" x14ac:dyDescent="0.2">
      <c r="B8" s="8" t="s">
        <v>347</v>
      </c>
      <c r="C8" s="7"/>
      <c r="D8" s="41" t="s">
        <v>348</v>
      </c>
      <c r="E8" s="88">
        <v>22644.49</v>
      </c>
      <c r="F8" s="26">
        <v>3168.87</v>
      </c>
      <c r="G8" s="75"/>
      <c r="H8" s="18">
        <f t="shared" ref="H8:H71" si="1">+E8/2</f>
        <v>11322.245000000001</v>
      </c>
      <c r="I8" s="18">
        <f t="shared" ref="I8:I71" si="2">+F8/2</f>
        <v>1584.4349999999999</v>
      </c>
      <c r="J8" s="18">
        <f t="shared" ref="J8:J71" si="3">+G8/2</f>
        <v>0</v>
      </c>
      <c r="K8" s="18"/>
      <c r="L8" s="18"/>
      <c r="M8" s="18">
        <f t="shared" ref="M8:M70" si="4">H8-I8+J8-K8-L8</f>
        <v>9737.8100000000013</v>
      </c>
      <c r="N8" s="9"/>
      <c r="O8" s="11"/>
    </row>
    <row r="9" spans="2:15" ht="24.95" customHeight="1" x14ac:dyDescent="0.2">
      <c r="B9" t="s">
        <v>353</v>
      </c>
      <c r="D9" s="83" t="s">
        <v>349</v>
      </c>
      <c r="E9" s="71">
        <v>11296.6</v>
      </c>
      <c r="F9" s="26">
        <v>920.6</v>
      </c>
      <c r="G9" s="70"/>
      <c r="H9" s="18">
        <f t="shared" si="1"/>
        <v>5648.3</v>
      </c>
      <c r="I9" s="18">
        <f t="shared" si="2"/>
        <v>460.3</v>
      </c>
      <c r="J9" s="18">
        <f t="shared" si="3"/>
        <v>0</v>
      </c>
      <c r="K9" s="18"/>
      <c r="L9" s="18"/>
      <c r="M9" s="18">
        <f t="shared" si="4"/>
        <v>5188</v>
      </c>
      <c r="N9" s="9"/>
    </row>
    <row r="10" spans="2:15" ht="24.95" customHeight="1" x14ac:dyDescent="0.2">
      <c r="B10" s="8" t="s">
        <v>350</v>
      </c>
      <c r="C10" s="7"/>
      <c r="D10" s="7" t="s">
        <v>349</v>
      </c>
      <c r="E10" s="71">
        <v>12455.08</v>
      </c>
      <c r="F10" s="26">
        <v>1105.96</v>
      </c>
      <c r="G10" s="71"/>
      <c r="H10" s="18">
        <f t="shared" si="1"/>
        <v>6227.54</v>
      </c>
      <c r="I10" s="18">
        <f t="shared" si="2"/>
        <v>552.98</v>
      </c>
      <c r="J10" s="18">
        <f t="shared" si="3"/>
        <v>0</v>
      </c>
      <c r="K10" s="18"/>
      <c r="L10" s="18"/>
      <c r="M10" s="18">
        <f t="shared" si="4"/>
        <v>5674.5599999999995</v>
      </c>
      <c r="N10" s="9"/>
    </row>
    <row r="11" spans="2:15" ht="24.95" customHeight="1" x14ac:dyDescent="0.2">
      <c r="B11" s="8" t="s">
        <v>120</v>
      </c>
      <c r="C11" s="7"/>
      <c r="D11" s="7" t="s">
        <v>349</v>
      </c>
      <c r="E11" s="71">
        <v>11296.6</v>
      </c>
      <c r="F11" s="26">
        <v>920.6</v>
      </c>
      <c r="G11" s="70"/>
      <c r="H11" s="18">
        <f t="shared" si="1"/>
        <v>5648.3</v>
      </c>
      <c r="I11" s="18">
        <f t="shared" si="2"/>
        <v>460.3</v>
      </c>
      <c r="J11" s="18">
        <f t="shared" si="3"/>
        <v>0</v>
      </c>
      <c r="K11" s="18"/>
      <c r="L11" s="18"/>
      <c r="M11" s="18">
        <f t="shared" si="4"/>
        <v>5188</v>
      </c>
      <c r="N11" s="9"/>
    </row>
    <row r="12" spans="2:15" ht="24.75" customHeight="1" x14ac:dyDescent="0.25">
      <c r="B12" t="s">
        <v>235</v>
      </c>
      <c r="D12" s="80" t="s">
        <v>463</v>
      </c>
      <c r="E12" s="81">
        <v>8620.85</v>
      </c>
      <c r="F12" s="81">
        <v>145.85</v>
      </c>
      <c r="G12" s="81"/>
      <c r="H12" s="18">
        <f t="shared" si="1"/>
        <v>4310.4250000000002</v>
      </c>
      <c r="I12" s="18">
        <f t="shared" si="2"/>
        <v>72.924999999999997</v>
      </c>
      <c r="J12" s="18">
        <f t="shared" si="3"/>
        <v>0</v>
      </c>
      <c r="K12" s="5"/>
      <c r="L12" s="5"/>
      <c r="M12" s="5">
        <f>+H12-I12+J12</f>
        <v>4237.5</v>
      </c>
      <c r="N12" s="9"/>
    </row>
    <row r="13" spans="2:15" ht="24.95" customHeight="1" x14ac:dyDescent="0.2">
      <c r="B13" s="38" t="s">
        <v>139</v>
      </c>
      <c r="D13" s="83" t="s">
        <v>349</v>
      </c>
      <c r="E13" s="71">
        <v>11296.6</v>
      </c>
      <c r="F13" s="26">
        <v>920.6</v>
      </c>
      <c r="G13" s="70"/>
      <c r="H13" s="18">
        <f t="shared" si="1"/>
        <v>5648.3</v>
      </c>
      <c r="I13" s="18">
        <f t="shared" si="2"/>
        <v>460.3</v>
      </c>
      <c r="J13" s="18">
        <f t="shared" si="3"/>
        <v>0</v>
      </c>
      <c r="K13" s="18"/>
      <c r="L13" s="18"/>
      <c r="M13" s="18">
        <f t="shared" si="4"/>
        <v>5188</v>
      </c>
      <c r="N13" s="9"/>
    </row>
    <row r="14" spans="2:15" ht="24.95" customHeight="1" x14ac:dyDescent="0.2">
      <c r="B14" t="s">
        <v>113</v>
      </c>
      <c r="D14" s="80" t="s">
        <v>463</v>
      </c>
      <c r="E14" s="71">
        <v>6395.85</v>
      </c>
      <c r="F14" s="26"/>
      <c r="G14" s="26">
        <v>96.23</v>
      </c>
      <c r="H14" s="18">
        <f t="shared" si="1"/>
        <v>3197.9250000000002</v>
      </c>
      <c r="I14" s="18">
        <f t="shared" si="2"/>
        <v>0</v>
      </c>
      <c r="J14" s="18">
        <f t="shared" si="3"/>
        <v>48.115000000000002</v>
      </c>
      <c r="K14" s="5"/>
      <c r="L14" s="5"/>
      <c r="M14" s="5">
        <f>H14-I14+J14-K14-L14</f>
        <v>3246.04</v>
      </c>
      <c r="N14" s="9"/>
    </row>
    <row r="15" spans="2:15" ht="24.95" customHeight="1" x14ac:dyDescent="0.2">
      <c r="B15" s="38" t="s">
        <v>483</v>
      </c>
      <c r="D15" s="83" t="s">
        <v>349</v>
      </c>
      <c r="E15" s="71">
        <v>11296.6</v>
      </c>
      <c r="F15" s="26">
        <v>920.6</v>
      </c>
      <c r="G15" s="70"/>
      <c r="H15" s="18">
        <f t="shared" si="1"/>
        <v>5648.3</v>
      </c>
      <c r="I15" s="18">
        <f t="shared" si="2"/>
        <v>460.3</v>
      </c>
      <c r="J15" s="18">
        <f t="shared" si="3"/>
        <v>0</v>
      </c>
      <c r="K15" s="18"/>
      <c r="L15" s="18"/>
      <c r="M15" s="18">
        <f t="shared" ref="M15" si="5">H15-I15+J15-K15-L15</f>
        <v>5188</v>
      </c>
      <c r="N15" s="9"/>
    </row>
    <row r="16" spans="2:15" ht="24.95" customHeight="1" x14ac:dyDescent="0.2">
      <c r="B16" s="2" t="s">
        <v>373</v>
      </c>
      <c r="C16" s="2"/>
      <c r="D16" s="24" t="s">
        <v>25</v>
      </c>
      <c r="E16" s="71">
        <v>11296.6</v>
      </c>
      <c r="F16" s="26">
        <v>920.6</v>
      </c>
      <c r="G16" s="70"/>
      <c r="H16" s="18">
        <f t="shared" si="1"/>
        <v>5648.3</v>
      </c>
      <c r="I16" s="18">
        <f t="shared" si="2"/>
        <v>460.3</v>
      </c>
      <c r="J16" s="18">
        <f t="shared" si="3"/>
        <v>0</v>
      </c>
      <c r="K16" s="18"/>
      <c r="L16" s="18"/>
      <c r="M16" s="18">
        <f t="shared" si="4"/>
        <v>5188</v>
      </c>
      <c r="N16" s="9"/>
    </row>
    <row r="17" spans="2:17" ht="24.95" customHeight="1" x14ac:dyDescent="0.2">
      <c r="B17" s="2" t="s">
        <v>130</v>
      </c>
      <c r="C17" s="2"/>
      <c r="D17" s="2" t="s">
        <v>362</v>
      </c>
      <c r="E17" s="71">
        <v>8638.69</v>
      </c>
      <c r="F17" s="26">
        <v>147.79</v>
      </c>
      <c r="G17" s="70"/>
      <c r="H17" s="18">
        <f t="shared" si="1"/>
        <v>4319.3450000000003</v>
      </c>
      <c r="I17" s="18">
        <f t="shared" si="2"/>
        <v>73.894999999999996</v>
      </c>
      <c r="J17" s="18">
        <f t="shared" si="3"/>
        <v>0</v>
      </c>
      <c r="K17" s="18"/>
      <c r="L17" s="18"/>
      <c r="M17" s="18">
        <f t="shared" si="4"/>
        <v>4245.45</v>
      </c>
      <c r="N17" s="9"/>
    </row>
    <row r="18" spans="2:17" ht="24.95" customHeight="1" x14ac:dyDescent="0.2">
      <c r="B18" s="2" t="s">
        <v>480</v>
      </c>
      <c r="C18" s="2"/>
      <c r="D18" s="2" t="s">
        <v>481</v>
      </c>
      <c r="E18" s="23">
        <v>6059.77</v>
      </c>
      <c r="F18" s="26"/>
      <c r="G18" s="23">
        <v>120.6</v>
      </c>
      <c r="H18" s="18">
        <f t="shared" si="1"/>
        <v>3029.8850000000002</v>
      </c>
      <c r="I18" s="18">
        <f t="shared" si="2"/>
        <v>0</v>
      </c>
      <c r="J18" s="18">
        <f t="shared" si="3"/>
        <v>60.3</v>
      </c>
      <c r="K18" s="5"/>
      <c r="L18" s="5"/>
      <c r="M18" s="5">
        <f t="shared" ref="M18" si="6">+H18-I18+J18-K18-L18</f>
        <v>3090.1850000000004</v>
      </c>
      <c r="N18" s="9"/>
    </row>
    <row r="19" spans="2:17" ht="24.95" customHeight="1" x14ac:dyDescent="0.2">
      <c r="B19" s="2" t="s">
        <v>440</v>
      </c>
      <c r="C19" s="2"/>
      <c r="D19" s="2" t="s">
        <v>362</v>
      </c>
      <c r="E19" s="71">
        <v>8638.69</v>
      </c>
      <c r="F19" s="26">
        <v>147.79</v>
      </c>
      <c r="G19" s="71"/>
      <c r="H19" s="18">
        <f t="shared" si="1"/>
        <v>4319.3450000000003</v>
      </c>
      <c r="I19" s="18">
        <f t="shared" si="2"/>
        <v>73.894999999999996</v>
      </c>
      <c r="J19" s="18">
        <f t="shared" si="3"/>
        <v>0</v>
      </c>
      <c r="K19" s="18"/>
      <c r="L19" s="18"/>
      <c r="M19" s="18">
        <f t="shared" si="4"/>
        <v>4245.45</v>
      </c>
      <c r="N19" s="9"/>
    </row>
    <row r="20" spans="2:17" ht="24.95" customHeight="1" x14ac:dyDescent="0.2">
      <c r="B20" s="8" t="s">
        <v>355</v>
      </c>
      <c r="C20" s="7"/>
      <c r="D20" s="83" t="s">
        <v>349</v>
      </c>
      <c r="E20" s="71">
        <v>12455.08</v>
      </c>
      <c r="F20" s="26">
        <v>1105.96</v>
      </c>
      <c r="G20" s="70"/>
      <c r="H20" s="18">
        <f t="shared" si="1"/>
        <v>6227.54</v>
      </c>
      <c r="I20" s="18">
        <f t="shared" si="2"/>
        <v>552.98</v>
      </c>
      <c r="J20" s="18">
        <f t="shared" si="3"/>
        <v>0</v>
      </c>
      <c r="K20" s="18"/>
      <c r="L20" s="18"/>
      <c r="M20" s="18">
        <f t="shared" si="4"/>
        <v>5674.5599999999995</v>
      </c>
      <c r="N20" s="9"/>
    </row>
    <row r="21" spans="2:17" ht="24.95" customHeight="1" x14ac:dyDescent="0.2">
      <c r="B21" t="s">
        <v>289</v>
      </c>
      <c r="D21" s="80" t="s">
        <v>464</v>
      </c>
      <c r="E21" s="71">
        <v>8620.85</v>
      </c>
      <c r="F21" s="26">
        <v>145.85</v>
      </c>
      <c r="G21" s="26"/>
      <c r="H21" s="18">
        <f t="shared" si="1"/>
        <v>4310.4250000000002</v>
      </c>
      <c r="I21" s="18">
        <f t="shared" si="2"/>
        <v>72.924999999999997</v>
      </c>
      <c r="J21" s="18">
        <f t="shared" si="3"/>
        <v>0</v>
      </c>
      <c r="K21" s="47"/>
      <c r="L21" s="47"/>
      <c r="M21" s="47">
        <f t="shared" si="4"/>
        <v>4237.5</v>
      </c>
      <c r="N21" s="9"/>
    </row>
    <row r="22" spans="2:17" ht="24.95" customHeight="1" x14ac:dyDescent="0.25">
      <c r="B22" s="1" t="s">
        <v>102</v>
      </c>
      <c r="C22" s="4"/>
      <c r="D22" s="62" t="s">
        <v>462</v>
      </c>
      <c r="E22" s="81">
        <v>11858.51</v>
      </c>
      <c r="F22" s="81">
        <v>1010.51</v>
      </c>
      <c r="G22" s="26"/>
      <c r="H22" s="18">
        <f t="shared" si="1"/>
        <v>5929.2550000000001</v>
      </c>
      <c r="I22" s="18">
        <f t="shared" si="2"/>
        <v>505.255</v>
      </c>
      <c r="J22" s="18">
        <f t="shared" si="3"/>
        <v>0</v>
      </c>
      <c r="K22" s="5"/>
      <c r="L22" s="5"/>
      <c r="M22" s="5">
        <f t="shared" si="4"/>
        <v>5424</v>
      </c>
      <c r="N22" s="9"/>
    </row>
    <row r="23" spans="2:17" ht="24.95" customHeight="1" x14ac:dyDescent="0.2">
      <c r="B23" s="8" t="s">
        <v>374</v>
      </c>
      <c r="C23" s="7"/>
      <c r="D23" s="7" t="s">
        <v>25</v>
      </c>
      <c r="E23" s="71">
        <v>11296.6</v>
      </c>
      <c r="F23" s="26">
        <v>920.6</v>
      </c>
      <c r="G23" s="71"/>
      <c r="H23" s="18">
        <f t="shared" si="1"/>
        <v>5648.3</v>
      </c>
      <c r="I23" s="18">
        <f t="shared" si="2"/>
        <v>460.3</v>
      </c>
      <c r="J23" s="18">
        <f t="shared" si="3"/>
        <v>0</v>
      </c>
      <c r="K23" s="18"/>
      <c r="L23" s="18"/>
      <c r="M23" s="18">
        <f t="shared" si="4"/>
        <v>5188</v>
      </c>
      <c r="N23" s="9"/>
    </row>
    <row r="24" spans="2:17" ht="24.95" customHeight="1" x14ac:dyDescent="0.2">
      <c r="B24" s="8" t="s">
        <v>118</v>
      </c>
      <c r="D24" s="83" t="s">
        <v>349</v>
      </c>
      <c r="E24" s="71">
        <v>11296.6</v>
      </c>
      <c r="F24" s="26">
        <v>920.6</v>
      </c>
      <c r="G24" s="70"/>
      <c r="H24" s="18">
        <f t="shared" si="1"/>
        <v>5648.3</v>
      </c>
      <c r="I24" s="18">
        <f t="shared" si="2"/>
        <v>460.3</v>
      </c>
      <c r="J24" s="18">
        <f t="shared" si="3"/>
        <v>0</v>
      </c>
      <c r="K24" s="18"/>
      <c r="L24" s="18"/>
      <c r="M24" s="18">
        <f t="shared" si="4"/>
        <v>5188</v>
      </c>
      <c r="N24" s="9"/>
    </row>
    <row r="25" spans="2:17" ht="24.95" customHeight="1" x14ac:dyDescent="0.2">
      <c r="B25" s="2" t="s">
        <v>370</v>
      </c>
      <c r="C25" s="2"/>
      <c r="D25" s="2" t="s">
        <v>25</v>
      </c>
      <c r="E25" s="71">
        <v>11296.6</v>
      </c>
      <c r="F25" s="26">
        <v>920.6</v>
      </c>
      <c r="G25" s="71"/>
      <c r="H25" s="18">
        <f t="shared" si="1"/>
        <v>5648.3</v>
      </c>
      <c r="I25" s="18">
        <f t="shared" si="2"/>
        <v>460.3</v>
      </c>
      <c r="J25" s="18">
        <f t="shared" si="3"/>
        <v>0</v>
      </c>
      <c r="K25" s="18"/>
      <c r="L25" s="18"/>
      <c r="M25" s="18">
        <f t="shared" si="4"/>
        <v>5188</v>
      </c>
      <c r="N25" s="9"/>
      <c r="O25" s="84"/>
      <c r="P25" s="84"/>
      <c r="Q25" s="84"/>
    </row>
    <row r="26" spans="2:17" ht="24.95" customHeight="1" x14ac:dyDescent="0.2">
      <c r="B26" s="8" t="s">
        <v>117</v>
      </c>
      <c r="C26" s="7"/>
      <c r="D26" s="83" t="s">
        <v>184</v>
      </c>
      <c r="E26" s="70">
        <v>7512.35</v>
      </c>
      <c r="F26" s="26">
        <v>25.25</v>
      </c>
      <c r="G26" s="70"/>
      <c r="H26" s="18">
        <f t="shared" si="1"/>
        <v>3756.1750000000002</v>
      </c>
      <c r="I26" s="18">
        <f t="shared" si="2"/>
        <v>12.625</v>
      </c>
      <c r="J26" s="18">
        <f t="shared" si="3"/>
        <v>0</v>
      </c>
      <c r="K26" s="18"/>
      <c r="L26" s="18"/>
      <c r="M26" s="18">
        <f t="shared" si="4"/>
        <v>3743.55</v>
      </c>
      <c r="N26" s="9"/>
    </row>
    <row r="27" spans="2:17" ht="24.95" customHeight="1" x14ac:dyDescent="0.2">
      <c r="B27" t="s">
        <v>96</v>
      </c>
      <c r="D27" s="83" t="s">
        <v>25</v>
      </c>
      <c r="E27" s="71">
        <v>11296.6</v>
      </c>
      <c r="F27" s="26">
        <v>920.6</v>
      </c>
      <c r="G27" s="70"/>
      <c r="H27" s="18">
        <f t="shared" si="1"/>
        <v>5648.3</v>
      </c>
      <c r="I27" s="18">
        <f t="shared" si="2"/>
        <v>460.3</v>
      </c>
      <c r="J27" s="18">
        <f t="shared" si="3"/>
        <v>0</v>
      </c>
      <c r="K27" s="18"/>
      <c r="L27" s="18"/>
      <c r="M27" s="18">
        <f t="shared" si="4"/>
        <v>5188</v>
      </c>
      <c r="N27" s="9"/>
    </row>
    <row r="28" spans="2:17" ht="24.95" customHeight="1" x14ac:dyDescent="0.2">
      <c r="B28" t="s">
        <v>333</v>
      </c>
      <c r="D28" s="80" t="s">
        <v>464</v>
      </c>
      <c r="E28" s="23">
        <v>6059.77</v>
      </c>
      <c r="F28" s="26"/>
      <c r="G28" s="23">
        <v>120.6</v>
      </c>
      <c r="H28" s="18">
        <f t="shared" si="1"/>
        <v>3029.8850000000002</v>
      </c>
      <c r="I28" s="18">
        <f t="shared" si="2"/>
        <v>0</v>
      </c>
      <c r="J28" s="18">
        <f t="shared" si="3"/>
        <v>60.3</v>
      </c>
      <c r="K28" s="5"/>
      <c r="L28" s="5"/>
      <c r="M28" s="5">
        <f t="shared" ref="M28" si="7">+H28-I28+J28-K28-L28</f>
        <v>3090.1850000000004</v>
      </c>
      <c r="N28" s="9"/>
    </row>
    <row r="29" spans="2:17" ht="24.95" customHeight="1" x14ac:dyDescent="0.2">
      <c r="B29" t="s">
        <v>356</v>
      </c>
      <c r="D29" s="83" t="s">
        <v>349</v>
      </c>
      <c r="E29" s="71">
        <v>11296.6</v>
      </c>
      <c r="F29" s="26">
        <v>920.6</v>
      </c>
      <c r="G29" s="70"/>
      <c r="H29" s="18">
        <f t="shared" si="1"/>
        <v>5648.3</v>
      </c>
      <c r="I29" s="18">
        <f t="shared" si="2"/>
        <v>460.3</v>
      </c>
      <c r="J29" s="18">
        <f t="shared" si="3"/>
        <v>0</v>
      </c>
      <c r="K29" s="18"/>
      <c r="L29" s="18"/>
      <c r="M29" s="18">
        <f t="shared" si="4"/>
        <v>5188</v>
      </c>
      <c r="N29" s="9"/>
    </row>
    <row r="30" spans="2:17" ht="24.95" customHeight="1" x14ac:dyDescent="0.2">
      <c r="B30" s="38" t="s">
        <v>371</v>
      </c>
      <c r="C30" s="58"/>
      <c r="D30" s="24" t="s">
        <v>25</v>
      </c>
      <c r="E30" s="70">
        <v>11275.62</v>
      </c>
      <c r="F30" s="26">
        <v>917.25</v>
      </c>
      <c r="G30" s="70"/>
      <c r="H30" s="18">
        <f t="shared" si="1"/>
        <v>5637.81</v>
      </c>
      <c r="I30" s="18">
        <f t="shared" si="2"/>
        <v>458.625</v>
      </c>
      <c r="J30" s="18">
        <f t="shared" si="3"/>
        <v>0</v>
      </c>
      <c r="K30" s="18"/>
      <c r="L30" s="18"/>
      <c r="M30" s="18">
        <f t="shared" si="4"/>
        <v>5179.1850000000004</v>
      </c>
      <c r="N30" s="9"/>
    </row>
    <row r="31" spans="2:17" ht="24.95" customHeight="1" x14ac:dyDescent="0.2">
      <c r="B31" t="s">
        <v>321</v>
      </c>
      <c r="D31" s="80" t="s">
        <v>464</v>
      </c>
      <c r="E31" s="71">
        <v>8620.85</v>
      </c>
      <c r="F31" s="26">
        <v>145.85</v>
      </c>
      <c r="G31" s="23"/>
      <c r="H31" s="18">
        <f t="shared" si="1"/>
        <v>4310.4250000000002</v>
      </c>
      <c r="I31" s="18">
        <f t="shared" si="2"/>
        <v>72.924999999999997</v>
      </c>
      <c r="J31" s="18">
        <f t="shared" si="3"/>
        <v>0</v>
      </c>
      <c r="K31" s="5"/>
      <c r="L31" s="5"/>
      <c r="M31" s="5">
        <f t="shared" ref="M31:M33" si="8">+H31-I31+J31-K31-L31</f>
        <v>4237.5</v>
      </c>
      <c r="N31" s="9"/>
    </row>
    <row r="32" spans="2:17" ht="24.95" customHeight="1" x14ac:dyDescent="0.2">
      <c r="B32" t="s">
        <v>320</v>
      </c>
      <c r="D32" s="80" t="s">
        <v>464</v>
      </c>
      <c r="E32" s="71">
        <v>8620.85</v>
      </c>
      <c r="F32" s="26">
        <v>145.85</v>
      </c>
      <c r="G32" s="23"/>
      <c r="H32" s="18">
        <f t="shared" si="1"/>
        <v>4310.4250000000002</v>
      </c>
      <c r="I32" s="18">
        <f t="shared" si="2"/>
        <v>72.924999999999997</v>
      </c>
      <c r="J32" s="18">
        <f t="shared" si="3"/>
        <v>0</v>
      </c>
      <c r="K32" s="5"/>
      <c r="L32" s="5"/>
      <c r="M32" s="5">
        <f t="shared" si="8"/>
        <v>4237.5</v>
      </c>
      <c r="N32" s="9"/>
    </row>
    <row r="33" spans="2:14" ht="24.95" customHeight="1" x14ac:dyDescent="0.2">
      <c r="B33" s="38" t="s">
        <v>472</v>
      </c>
      <c r="D33" s="65" t="s">
        <v>362</v>
      </c>
      <c r="E33" s="71">
        <v>8032.45</v>
      </c>
      <c r="F33" s="26">
        <v>81.83</v>
      </c>
      <c r="G33" s="23"/>
      <c r="H33" s="18">
        <f t="shared" si="1"/>
        <v>4016.2249999999999</v>
      </c>
      <c r="I33" s="18">
        <f t="shared" si="2"/>
        <v>40.914999999999999</v>
      </c>
      <c r="J33" s="18">
        <f t="shared" si="3"/>
        <v>0</v>
      </c>
      <c r="K33" s="5"/>
      <c r="L33" s="5"/>
      <c r="M33" s="5">
        <f t="shared" si="8"/>
        <v>3975.31</v>
      </c>
      <c r="N33" s="9"/>
    </row>
    <row r="34" spans="2:14" ht="24.95" customHeight="1" x14ac:dyDescent="0.2">
      <c r="B34" t="s">
        <v>359</v>
      </c>
      <c r="D34" s="83" t="s">
        <v>186</v>
      </c>
      <c r="E34" s="71">
        <v>13236.82</v>
      </c>
      <c r="F34" s="26">
        <v>1236.82</v>
      </c>
      <c r="G34" s="71"/>
      <c r="H34" s="18">
        <f t="shared" si="1"/>
        <v>6618.41</v>
      </c>
      <c r="I34" s="18">
        <f t="shared" si="2"/>
        <v>618.41</v>
      </c>
      <c r="J34" s="18">
        <f t="shared" si="3"/>
        <v>0</v>
      </c>
      <c r="K34" s="18"/>
      <c r="L34" s="18"/>
      <c r="M34" s="18">
        <f t="shared" si="4"/>
        <v>6000</v>
      </c>
      <c r="N34" s="9"/>
    </row>
    <row r="35" spans="2:14" ht="24.95" customHeight="1" x14ac:dyDescent="0.2">
      <c r="B35" t="s">
        <v>514</v>
      </c>
      <c r="D35" s="83" t="s">
        <v>349</v>
      </c>
      <c r="E35" s="71">
        <v>11296.6</v>
      </c>
      <c r="F35" s="26">
        <v>920.6</v>
      </c>
      <c r="G35" s="70"/>
      <c r="H35" s="18">
        <f t="shared" ref="H35" si="9">+E35/2</f>
        <v>5648.3</v>
      </c>
      <c r="I35" s="18">
        <f t="shared" ref="I35" si="10">+F35/2</f>
        <v>460.3</v>
      </c>
      <c r="J35" s="18">
        <f t="shared" ref="J35" si="11">+G35/2</f>
        <v>0</v>
      </c>
      <c r="K35" s="18"/>
      <c r="L35" s="18"/>
      <c r="M35" s="18">
        <f t="shared" ref="M35" si="12">H35-I35+J35-K35-L35</f>
        <v>5188</v>
      </c>
      <c r="N35" s="9"/>
    </row>
    <row r="36" spans="2:14" ht="24.95" customHeight="1" x14ac:dyDescent="0.2">
      <c r="B36" t="s">
        <v>128</v>
      </c>
      <c r="D36" s="83" t="s">
        <v>349</v>
      </c>
      <c r="E36" s="71">
        <v>11296.6</v>
      </c>
      <c r="F36" s="26">
        <v>920.6</v>
      </c>
      <c r="G36" s="70"/>
      <c r="H36" s="18">
        <f t="shared" si="1"/>
        <v>5648.3</v>
      </c>
      <c r="I36" s="18">
        <f t="shared" si="2"/>
        <v>460.3</v>
      </c>
      <c r="J36" s="18">
        <f t="shared" si="3"/>
        <v>0</v>
      </c>
      <c r="K36" s="18"/>
      <c r="L36" s="18"/>
      <c r="M36" s="18">
        <f t="shared" si="4"/>
        <v>5188</v>
      </c>
      <c r="N36" s="9"/>
    </row>
    <row r="37" spans="2:14" ht="24.95" customHeight="1" x14ac:dyDescent="0.2">
      <c r="B37" s="2" t="s">
        <v>137</v>
      </c>
      <c r="C37" s="2"/>
      <c r="D37" s="7" t="s">
        <v>349</v>
      </c>
      <c r="E37" s="71">
        <v>11296.6</v>
      </c>
      <c r="F37" s="26">
        <v>920.6</v>
      </c>
      <c r="G37" s="71"/>
      <c r="H37" s="18">
        <f t="shared" si="1"/>
        <v>5648.3</v>
      </c>
      <c r="I37" s="18">
        <f t="shared" si="2"/>
        <v>460.3</v>
      </c>
      <c r="J37" s="18">
        <f t="shared" si="3"/>
        <v>0</v>
      </c>
      <c r="K37" s="18"/>
      <c r="L37" s="18"/>
      <c r="M37" s="18">
        <f t="shared" si="4"/>
        <v>5188</v>
      </c>
      <c r="N37" s="9"/>
    </row>
    <row r="38" spans="2:14" ht="24.95" customHeight="1" x14ac:dyDescent="0.2">
      <c r="B38" s="59" t="s">
        <v>135</v>
      </c>
      <c r="C38" s="59"/>
      <c r="D38" s="59" t="s">
        <v>349</v>
      </c>
      <c r="E38" s="71">
        <v>11296.6</v>
      </c>
      <c r="F38" s="26">
        <v>920.6</v>
      </c>
      <c r="G38" s="70"/>
      <c r="H38" s="18">
        <f t="shared" si="1"/>
        <v>5648.3</v>
      </c>
      <c r="I38" s="18">
        <f t="shared" si="2"/>
        <v>460.3</v>
      </c>
      <c r="J38" s="18">
        <f t="shared" si="3"/>
        <v>0</v>
      </c>
      <c r="K38" s="18"/>
      <c r="L38" s="18"/>
      <c r="M38" s="18">
        <f t="shared" si="4"/>
        <v>5188</v>
      </c>
      <c r="N38" s="9"/>
    </row>
    <row r="39" spans="2:14" ht="24.95" customHeight="1" x14ac:dyDescent="0.2">
      <c r="B39" s="59" t="s">
        <v>466</v>
      </c>
      <c r="C39" s="59"/>
      <c r="D39" s="59" t="s">
        <v>362</v>
      </c>
      <c r="E39" s="71">
        <v>8638.69</v>
      </c>
      <c r="F39" s="26">
        <v>147.79</v>
      </c>
      <c r="G39" s="71"/>
      <c r="H39" s="18">
        <f t="shared" si="1"/>
        <v>4319.3450000000003</v>
      </c>
      <c r="I39" s="18">
        <f t="shared" si="2"/>
        <v>73.894999999999996</v>
      </c>
      <c r="J39" s="18">
        <f t="shared" si="3"/>
        <v>0</v>
      </c>
      <c r="K39" s="18"/>
      <c r="L39" s="18"/>
      <c r="M39" s="18">
        <f t="shared" ref="M39" si="13">H39-I39+J39-K39-L39</f>
        <v>4245.45</v>
      </c>
      <c r="N39" s="9"/>
    </row>
    <row r="40" spans="2:14" ht="24.95" customHeight="1" x14ac:dyDescent="0.2">
      <c r="B40" t="s">
        <v>131</v>
      </c>
      <c r="D40" s="83" t="s">
        <v>349</v>
      </c>
      <c r="E40" s="71">
        <v>11296.6</v>
      </c>
      <c r="F40" s="26">
        <v>920.6</v>
      </c>
      <c r="G40" s="70"/>
      <c r="H40" s="18">
        <f t="shared" si="1"/>
        <v>5648.3</v>
      </c>
      <c r="I40" s="18">
        <f t="shared" si="2"/>
        <v>460.3</v>
      </c>
      <c r="J40" s="18">
        <f t="shared" si="3"/>
        <v>0</v>
      </c>
      <c r="K40" s="18"/>
      <c r="L40" s="18"/>
      <c r="M40" s="18">
        <f t="shared" si="4"/>
        <v>5188</v>
      </c>
      <c r="N40" s="9"/>
    </row>
    <row r="41" spans="2:14" ht="24.95" customHeight="1" x14ac:dyDescent="0.2">
      <c r="B41" s="2" t="s">
        <v>372</v>
      </c>
      <c r="C41" s="2"/>
      <c r="D41" s="24" t="s">
        <v>25</v>
      </c>
      <c r="E41" s="71">
        <v>11296.6</v>
      </c>
      <c r="F41" s="26">
        <v>920.6</v>
      </c>
      <c r="G41" s="71"/>
      <c r="H41" s="18">
        <f t="shared" si="1"/>
        <v>5648.3</v>
      </c>
      <c r="I41" s="18">
        <f t="shared" si="2"/>
        <v>460.3</v>
      </c>
      <c r="J41" s="18">
        <f t="shared" si="3"/>
        <v>0</v>
      </c>
      <c r="K41" s="18"/>
      <c r="L41" s="18"/>
      <c r="M41" s="18">
        <f t="shared" si="4"/>
        <v>5188</v>
      </c>
      <c r="N41" s="9"/>
    </row>
    <row r="42" spans="2:14" ht="24.95" customHeight="1" x14ac:dyDescent="0.2">
      <c r="B42" s="8" t="s">
        <v>351</v>
      </c>
      <c r="C42" s="7"/>
      <c r="D42" s="83" t="s">
        <v>184</v>
      </c>
      <c r="E42" s="71">
        <v>11296.6</v>
      </c>
      <c r="F42" s="26">
        <v>920.6</v>
      </c>
      <c r="G42" s="71"/>
      <c r="H42" s="18">
        <f t="shared" si="1"/>
        <v>5648.3</v>
      </c>
      <c r="I42" s="18">
        <f t="shared" si="2"/>
        <v>460.3</v>
      </c>
      <c r="J42" s="18">
        <f t="shared" si="3"/>
        <v>0</v>
      </c>
      <c r="K42" s="18"/>
      <c r="L42" s="18"/>
      <c r="M42" s="18">
        <f t="shared" si="4"/>
        <v>5188</v>
      </c>
      <c r="N42" s="9"/>
    </row>
    <row r="43" spans="2:14" ht="24.95" customHeight="1" x14ac:dyDescent="0.2">
      <c r="B43" t="s">
        <v>187</v>
      </c>
      <c r="D43" s="62" t="s">
        <v>462</v>
      </c>
      <c r="E43" s="71">
        <v>12039.46</v>
      </c>
      <c r="F43" s="26">
        <v>1039.46</v>
      </c>
      <c r="G43" s="26"/>
      <c r="H43" s="18">
        <f t="shared" si="1"/>
        <v>6019.73</v>
      </c>
      <c r="I43" s="18">
        <f t="shared" si="2"/>
        <v>519.73</v>
      </c>
      <c r="J43" s="18">
        <f t="shared" si="3"/>
        <v>0</v>
      </c>
      <c r="K43" s="5"/>
      <c r="L43" s="5"/>
      <c r="M43" s="5">
        <f>H43-I43+J43-K43-L43</f>
        <v>5500</v>
      </c>
      <c r="N43" s="9"/>
    </row>
    <row r="44" spans="2:14" ht="24.95" customHeight="1" x14ac:dyDescent="0.2">
      <c r="B44" t="s">
        <v>296</v>
      </c>
      <c r="D44" s="80" t="s">
        <v>464</v>
      </c>
      <c r="E44" s="71">
        <v>8620.85</v>
      </c>
      <c r="F44" s="26">
        <v>145.85</v>
      </c>
      <c r="G44" s="26"/>
      <c r="H44" s="18">
        <f t="shared" si="1"/>
        <v>4310.4250000000002</v>
      </c>
      <c r="I44" s="18">
        <f t="shared" si="2"/>
        <v>72.924999999999997</v>
      </c>
      <c r="J44" s="18">
        <f t="shared" si="3"/>
        <v>0</v>
      </c>
      <c r="K44" s="47"/>
      <c r="L44" s="47"/>
      <c r="M44" s="47">
        <f t="shared" ref="M44" si="14">H44-I44+J44-K44-L44</f>
        <v>4237.5</v>
      </c>
      <c r="N44" s="9"/>
    </row>
    <row r="45" spans="2:14" ht="24.95" customHeight="1" x14ac:dyDescent="0.2">
      <c r="B45" s="38" t="s">
        <v>412</v>
      </c>
      <c r="D45" s="83" t="s">
        <v>349</v>
      </c>
      <c r="E45" s="71">
        <v>11296.6</v>
      </c>
      <c r="F45" s="26">
        <v>920.6</v>
      </c>
      <c r="G45" s="70"/>
      <c r="H45" s="18">
        <f t="shared" si="1"/>
        <v>5648.3</v>
      </c>
      <c r="I45" s="18">
        <f t="shared" si="2"/>
        <v>460.3</v>
      </c>
      <c r="J45" s="18">
        <f t="shared" si="3"/>
        <v>0</v>
      </c>
      <c r="K45" s="18"/>
      <c r="L45" s="18"/>
      <c r="M45" s="18">
        <f t="shared" si="4"/>
        <v>5188</v>
      </c>
      <c r="N45" s="9"/>
    </row>
    <row r="46" spans="2:14" ht="24.95" customHeight="1" x14ac:dyDescent="0.2">
      <c r="B46" s="8" t="s">
        <v>357</v>
      </c>
      <c r="C46" s="7"/>
      <c r="D46" s="7" t="s">
        <v>349</v>
      </c>
      <c r="E46" s="71">
        <v>11296.6</v>
      </c>
      <c r="F46" s="26">
        <v>920.6</v>
      </c>
      <c r="G46" s="70"/>
      <c r="H46" s="18">
        <f t="shared" si="1"/>
        <v>5648.3</v>
      </c>
      <c r="I46" s="18">
        <f t="shared" si="2"/>
        <v>460.3</v>
      </c>
      <c r="J46" s="18">
        <f t="shared" si="3"/>
        <v>0</v>
      </c>
      <c r="K46" s="18"/>
      <c r="L46" s="18"/>
      <c r="M46" s="18">
        <f t="shared" si="4"/>
        <v>5188</v>
      </c>
      <c r="N46" s="9"/>
    </row>
    <row r="47" spans="2:14" ht="24.95" customHeight="1" x14ac:dyDescent="0.2">
      <c r="B47" t="s">
        <v>410</v>
      </c>
      <c r="D47" s="80" t="s">
        <v>464</v>
      </c>
      <c r="E47" s="71">
        <v>10865.02</v>
      </c>
      <c r="F47" s="26">
        <v>865.02</v>
      </c>
      <c r="G47" s="26"/>
      <c r="H47" s="18">
        <f t="shared" si="1"/>
        <v>5432.51</v>
      </c>
      <c r="I47" s="18">
        <f t="shared" si="2"/>
        <v>432.51</v>
      </c>
      <c r="J47" s="18">
        <f t="shared" si="3"/>
        <v>0</v>
      </c>
      <c r="K47" s="47"/>
      <c r="L47" s="47"/>
      <c r="M47" s="47">
        <f t="shared" si="4"/>
        <v>5000</v>
      </c>
      <c r="N47" s="9"/>
    </row>
    <row r="48" spans="2:14" ht="24.95" customHeight="1" x14ac:dyDescent="0.2">
      <c r="B48" t="s">
        <v>286</v>
      </c>
      <c r="D48" s="80" t="s">
        <v>464</v>
      </c>
      <c r="E48" s="71">
        <v>8620.85</v>
      </c>
      <c r="F48" s="26">
        <v>145.85</v>
      </c>
      <c r="G48" s="26"/>
      <c r="H48" s="18">
        <f t="shared" si="1"/>
        <v>4310.4250000000002</v>
      </c>
      <c r="I48" s="18">
        <f t="shared" si="2"/>
        <v>72.924999999999997</v>
      </c>
      <c r="J48" s="18">
        <f t="shared" si="3"/>
        <v>0</v>
      </c>
      <c r="K48" s="47"/>
      <c r="L48" s="47"/>
      <c r="M48" s="47">
        <f t="shared" si="4"/>
        <v>4237.5</v>
      </c>
      <c r="N48" s="9"/>
    </row>
    <row r="49" spans="2:16" ht="24.95" customHeight="1" x14ac:dyDescent="0.2">
      <c r="B49" s="85" t="s">
        <v>127</v>
      </c>
      <c r="D49" s="83" t="s">
        <v>349</v>
      </c>
      <c r="E49" s="71">
        <v>11296.6</v>
      </c>
      <c r="F49" s="26">
        <v>920.6</v>
      </c>
      <c r="G49" s="70"/>
      <c r="H49" s="18">
        <f t="shared" si="1"/>
        <v>5648.3</v>
      </c>
      <c r="I49" s="18">
        <f t="shared" si="2"/>
        <v>460.3</v>
      </c>
      <c r="J49" s="18">
        <f t="shared" si="3"/>
        <v>0</v>
      </c>
      <c r="K49" s="18"/>
      <c r="L49" s="18"/>
      <c r="M49" s="18">
        <f t="shared" si="4"/>
        <v>5188</v>
      </c>
      <c r="N49" s="9"/>
    </row>
    <row r="50" spans="2:16" ht="24.95" customHeight="1" x14ac:dyDescent="0.2">
      <c r="B50" s="8" t="s">
        <v>363</v>
      </c>
      <c r="C50" s="7"/>
      <c r="D50" s="83" t="s">
        <v>362</v>
      </c>
      <c r="E50" s="71">
        <v>8638.69</v>
      </c>
      <c r="F50" s="26">
        <v>147.79</v>
      </c>
      <c r="G50" s="71"/>
      <c r="H50" s="18">
        <f t="shared" si="1"/>
        <v>4319.3450000000003</v>
      </c>
      <c r="I50" s="18">
        <f t="shared" si="2"/>
        <v>73.894999999999996</v>
      </c>
      <c r="J50" s="18">
        <f t="shared" si="3"/>
        <v>0</v>
      </c>
      <c r="K50" s="18"/>
      <c r="L50" s="18"/>
      <c r="M50" s="18">
        <f t="shared" si="4"/>
        <v>4245.45</v>
      </c>
      <c r="N50" s="9"/>
    </row>
    <row r="51" spans="2:16" ht="24.95" customHeight="1" x14ac:dyDescent="0.2">
      <c r="B51" s="8" t="s">
        <v>484</v>
      </c>
      <c r="C51" s="7"/>
      <c r="D51" s="83" t="s">
        <v>485</v>
      </c>
      <c r="E51" s="71">
        <v>2735</v>
      </c>
      <c r="F51" s="26"/>
      <c r="G51" s="71">
        <v>333.39</v>
      </c>
      <c r="H51" s="18">
        <f t="shared" si="1"/>
        <v>1367.5</v>
      </c>
      <c r="I51" s="18">
        <f t="shared" si="2"/>
        <v>0</v>
      </c>
      <c r="J51" s="18">
        <f t="shared" si="3"/>
        <v>166.69499999999999</v>
      </c>
      <c r="K51" s="18"/>
      <c r="L51" s="18"/>
      <c r="M51" s="18">
        <f t="shared" ref="M51" si="15">H51-I51+J51-K51-L51</f>
        <v>1534.1949999999999</v>
      </c>
      <c r="N51" s="9"/>
    </row>
    <row r="52" spans="2:16" ht="24.95" customHeight="1" x14ac:dyDescent="0.2">
      <c r="B52" s="2" t="s">
        <v>132</v>
      </c>
      <c r="C52" s="2"/>
      <c r="D52" s="24" t="s">
        <v>375</v>
      </c>
      <c r="E52" s="71">
        <v>7512.35</v>
      </c>
      <c r="F52" s="26">
        <v>25.25</v>
      </c>
      <c r="G52" s="26"/>
      <c r="H52" s="18">
        <f t="shared" si="1"/>
        <v>3756.1750000000002</v>
      </c>
      <c r="I52" s="18">
        <f t="shared" si="2"/>
        <v>12.625</v>
      </c>
      <c r="J52" s="18">
        <f t="shared" si="3"/>
        <v>0</v>
      </c>
      <c r="K52" s="47"/>
      <c r="L52" s="18"/>
      <c r="M52" s="18">
        <f t="shared" si="4"/>
        <v>3743.55</v>
      </c>
      <c r="N52" s="9"/>
    </row>
    <row r="53" spans="2:16" ht="24.95" customHeight="1" x14ac:dyDescent="0.2">
      <c r="B53" s="2" t="s">
        <v>365</v>
      </c>
      <c r="C53" s="2"/>
      <c r="D53" s="2" t="s">
        <v>362</v>
      </c>
      <c r="E53" s="71">
        <v>8638.69</v>
      </c>
      <c r="F53" s="26">
        <v>147.79</v>
      </c>
      <c r="G53" s="71"/>
      <c r="H53" s="18">
        <f t="shared" si="1"/>
        <v>4319.3450000000003</v>
      </c>
      <c r="I53" s="18">
        <f t="shared" si="2"/>
        <v>73.894999999999996</v>
      </c>
      <c r="J53" s="18">
        <f t="shared" si="3"/>
        <v>0</v>
      </c>
      <c r="K53" s="18"/>
      <c r="L53" s="18"/>
      <c r="M53" s="18">
        <f t="shared" si="4"/>
        <v>4245.45</v>
      </c>
      <c r="N53" s="9"/>
    </row>
    <row r="54" spans="2:16" ht="24.95" customHeight="1" x14ac:dyDescent="0.2">
      <c r="B54" s="8" t="s">
        <v>129</v>
      </c>
      <c r="C54" s="35"/>
      <c r="D54" s="41" t="s">
        <v>25</v>
      </c>
      <c r="E54" s="71">
        <v>11296.6</v>
      </c>
      <c r="F54" s="26">
        <v>920.6</v>
      </c>
      <c r="G54" s="71"/>
      <c r="H54" s="18">
        <f t="shared" si="1"/>
        <v>5648.3</v>
      </c>
      <c r="I54" s="18">
        <f t="shared" si="2"/>
        <v>460.3</v>
      </c>
      <c r="J54" s="18">
        <f t="shared" si="3"/>
        <v>0</v>
      </c>
      <c r="K54" s="18"/>
      <c r="L54" s="18"/>
      <c r="M54" s="18">
        <f t="shared" si="4"/>
        <v>5188</v>
      </c>
      <c r="N54" s="9"/>
    </row>
    <row r="55" spans="2:16" s="38" customFormat="1" ht="24.95" customHeight="1" x14ac:dyDescent="0.2">
      <c r="B55" t="s">
        <v>352</v>
      </c>
      <c r="C55"/>
      <c r="D55" s="83" t="s">
        <v>349</v>
      </c>
      <c r="E55" s="71">
        <v>11296.6</v>
      </c>
      <c r="F55" s="26">
        <v>920.6</v>
      </c>
      <c r="G55" s="71"/>
      <c r="H55" s="18">
        <f t="shared" si="1"/>
        <v>5648.3</v>
      </c>
      <c r="I55" s="18">
        <f t="shared" si="2"/>
        <v>460.3</v>
      </c>
      <c r="J55" s="18">
        <f t="shared" si="3"/>
        <v>0</v>
      </c>
      <c r="K55" s="18"/>
      <c r="L55" s="18"/>
      <c r="M55" s="18">
        <f t="shared" si="4"/>
        <v>5188</v>
      </c>
      <c r="N55" s="57"/>
    </row>
    <row r="56" spans="2:16" s="38" customFormat="1" ht="24.95" customHeight="1" x14ac:dyDescent="0.2">
      <c r="B56" s="1" t="s">
        <v>358</v>
      </c>
      <c r="C56" s="2"/>
      <c r="D56" s="24" t="s">
        <v>349</v>
      </c>
      <c r="E56" s="71">
        <v>11296.6</v>
      </c>
      <c r="F56" s="26">
        <v>920.6</v>
      </c>
      <c r="G56" s="70"/>
      <c r="H56" s="18">
        <f t="shared" si="1"/>
        <v>5648.3</v>
      </c>
      <c r="I56" s="18">
        <f t="shared" si="2"/>
        <v>460.3</v>
      </c>
      <c r="J56" s="18">
        <f t="shared" si="3"/>
        <v>0</v>
      </c>
      <c r="K56" s="18"/>
      <c r="L56" s="18"/>
      <c r="M56" s="18">
        <f t="shared" si="4"/>
        <v>5188</v>
      </c>
      <c r="N56" s="57"/>
    </row>
    <row r="57" spans="2:16" s="38" customFormat="1" ht="24.95" customHeight="1" x14ac:dyDescent="0.2">
      <c r="B57" s="8" t="s">
        <v>364</v>
      </c>
      <c r="C57" s="7"/>
      <c r="D57" s="83" t="s">
        <v>362</v>
      </c>
      <c r="E57" s="71">
        <v>8638.69</v>
      </c>
      <c r="F57" s="26">
        <v>147.79</v>
      </c>
      <c r="G57" s="71"/>
      <c r="H57" s="18">
        <f t="shared" si="1"/>
        <v>4319.3450000000003</v>
      </c>
      <c r="I57" s="18">
        <f t="shared" si="2"/>
        <v>73.894999999999996</v>
      </c>
      <c r="J57" s="18">
        <f t="shared" si="3"/>
        <v>0</v>
      </c>
      <c r="K57" s="18"/>
      <c r="L57" s="18"/>
      <c r="M57" s="18">
        <f t="shared" si="4"/>
        <v>4245.45</v>
      </c>
      <c r="N57" s="57"/>
      <c r="O57" s="47"/>
    </row>
    <row r="58" spans="2:16" ht="26.1" customHeight="1" x14ac:dyDescent="0.25">
      <c r="B58" s="1" t="s">
        <v>150</v>
      </c>
      <c r="C58" s="4"/>
      <c r="D58" s="80" t="s">
        <v>463</v>
      </c>
      <c r="E58" s="81">
        <v>10865.02</v>
      </c>
      <c r="F58" s="81">
        <v>865.02</v>
      </c>
      <c r="G58" s="81"/>
      <c r="H58" s="18">
        <f t="shared" si="1"/>
        <v>5432.51</v>
      </c>
      <c r="I58" s="18">
        <f t="shared" si="2"/>
        <v>432.51</v>
      </c>
      <c r="J58" s="18">
        <f t="shared" si="3"/>
        <v>0</v>
      </c>
      <c r="K58" s="47"/>
      <c r="L58" s="47"/>
      <c r="M58" s="5">
        <f t="shared" ref="M58" si="16">H58-I58+J58-K58-L58</f>
        <v>5000</v>
      </c>
      <c r="N58" s="9"/>
      <c r="O58" s="11"/>
      <c r="P58" s="11"/>
    </row>
    <row r="59" spans="2:16" ht="24.95" customHeight="1" x14ac:dyDescent="0.2">
      <c r="B59" s="8" t="s">
        <v>366</v>
      </c>
      <c r="C59" s="7"/>
      <c r="D59" s="7" t="s">
        <v>362</v>
      </c>
      <c r="E59" s="71">
        <v>8638.69</v>
      </c>
      <c r="F59" s="26">
        <v>147.79</v>
      </c>
      <c r="G59" s="70"/>
      <c r="H59" s="18">
        <f t="shared" si="1"/>
        <v>4319.3450000000003</v>
      </c>
      <c r="I59" s="18">
        <f t="shared" si="2"/>
        <v>73.894999999999996</v>
      </c>
      <c r="J59" s="18">
        <f t="shared" si="3"/>
        <v>0</v>
      </c>
      <c r="K59" s="18"/>
      <c r="L59" s="18"/>
      <c r="M59" s="18">
        <f t="shared" si="4"/>
        <v>4245.45</v>
      </c>
      <c r="N59" s="9"/>
    </row>
    <row r="60" spans="2:16" s="38" customFormat="1" ht="24.95" customHeight="1" x14ac:dyDescent="0.2">
      <c r="B60" s="2" t="s">
        <v>376</v>
      </c>
      <c r="C60" s="2"/>
      <c r="D60" s="24" t="s">
        <v>25</v>
      </c>
      <c r="E60" s="71">
        <v>8620.85</v>
      </c>
      <c r="F60" s="26">
        <v>145.85</v>
      </c>
      <c r="G60" s="71"/>
      <c r="H60" s="18">
        <f t="shared" si="1"/>
        <v>4310.4250000000002</v>
      </c>
      <c r="I60" s="18">
        <f t="shared" si="2"/>
        <v>72.924999999999997</v>
      </c>
      <c r="J60" s="18">
        <f t="shared" si="3"/>
        <v>0</v>
      </c>
      <c r="K60" s="18"/>
      <c r="L60" s="18"/>
      <c r="M60" s="18">
        <f t="shared" si="4"/>
        <v>4237.5</v>
      </c>
      <c r="N60" s="57"/>
    </row>
    <row r="61" spans="2:16" s="38" customFormat="1" ht="29.25" customHeight="1" x14ac:dyDescent="0.2">
      <c r="B61" s="8" t="s">
        <v>121</v>
      </c>
      <c r="C61" s="7"/>
      <c r="D61" s="7" t="s">
        <v>349</v>
      </c>
      <c r="E61" s="71">
        <v>11296.6</v>
      </c>
      <c r="F61" s="26">
        <v>920.6</v>
      </c>
      <c r="G61" s="70"/>
      <c r="H61" s="18">
        <f t="shared" si="1"/>
        <v>5648.3</v>
      </c>
      <c r="I61" s="18">
        <f t="shared" si="2"/>
        <v>460.3</v>
      </c>
      <c r="J61" s="18">
        <f t="shared" si="3"/>
        <v>0</v>
      </c>
      <c r="K61" s="18"/>
      <c r="L61" s="18"/>
      <c r="M61" s="18">
        <f t="shared" si="4"/>
        <v>5188</v>
      </c>
      <c r="N61" s="57"/>
    </row>
    <row r="62" spans="2:16" s="38" customFormat="1" ht="29.25" customHeight="1" x14ac:dyDescent="0.2">
      <c r="B62" s="8" t="s">
        <v>482</v>
      </c>
      <c r="C62" s="7"/>
      <c r="D62" s="7" t="s">
        <v>362</v>
      </c>
      <c r="E62" s="71">
        <v>8638.69</v>
      </c>
      <c r="F62" s="26">
        <v>147.79</v>
      </c>
      <c r="G62" s="71"/>
      <c r="H62" s="18">
        <f t="shared" si="1"/>
        <v>4319.3450000000003</v>
      </c>
      <c r="I62" s="18">
        <f t="shared" si="2"/>
        <v>73.894999999999996</v>
      </c>
      <c r="J62" s="18">
        <f t="shared" si="3"/>
        <v>0</v>
      </c>
      <c r="K62" s="18"/>
      <c r="L62" s="18"/>
      <c r="M62" s="18">
        <f t="shared" ref="M62" si="17">H62-I62+J62-K62-L62</f>
        <v>4245.45</v>
      </c>
      <c r="N62" s="57"/>
    </row>
    <row r="63" spans="2:16" ht="24.95" customHeight="1" x14ac:dyDescent="0.2">
      <c r="B63" s="8" t="s">
        <v>354</v>
      </c>
      <c r="C63" s="7"/>
      <c r="D63" s="7" t="s">
        <v>349</v>
      </c>
      <c r="E63" s="71">
        <v>11296.6</v>
      </c>
      <c r="F63" s="26">
        <v>920.6</v>
      </c>
      <c r="G63" s="70"/>
      <c r="H63" s="18">
        <f t="shared" si="1"/>
        <v>5648.3</v>
      </c>
      <c r="I63" s="18">
        <f t="shared" si="2"/>
        <v>460.3</v>
      </c>
      <c r="J63" s="18">
        <f t="shared" si="3"/>
        <v>0</v>
      </c>
      <c r="K63" s="18"/>
      <c r="L63" s="18"/>
      <c r="M63" s="18">
        <f t="shared" si="4"/>
        <v>5188</v>
      </c>
      <c r="N63" s="9"/>
    </row>
    <row r="64" spans="2:16" ht="24.95" customHeight="1" x14ac:dyDescent="0.2">
      <c r="B64" s="8" t="s">
        <v>361</v>
      </c>
      <c r="C64" s="7"/>
      <c r="D64" s="83" t="s">
        <v>362</v>
      </c>
      <c r="E64" s="71">
        <v>9378.57</v>
      </c>
      <c r="F64" s="26">
        <v>228.29</v>
      </c>
      <c r="G64" s="71"/>
      <c r="H64" s="18">
        <f t="shared" si="1"/>
        <v>4689.2849999999999</v>
      </c>
      <c r="I64" s="18">
        <f t="shared" si="2"/>
        <v>114.145</v>
      </c>
      <c r="J64" s="18">
        <f t="shared" si="3"/>
        <v>0</v>
      </c>
      <c r="K64" s="18"/>
      <c r="L64" s="18"/>
      <c r="M64" s="18">
        <f t="shared" si="4"/>
        <v>4575.1399999999994</v>
      </c>
      <c r="N64" s="9"/>
    </row>
    <row r="65" spans="2:14" ht="24.95" customHeight="1" x14ac:dyDescent="0.25">
      <c r="B65" s="2" t="s">
        <v>369</v>
      </c>
      <c r="C65" s="2"/>
      <c r="D65" s="2" t="s">
        <v>186</v>
      </c>
      <c r="E65" s="81">
        <v>14455.14</v>
      </c>
      <c r="F65" s="81">
        <v>1455.14</v>
      </c>
      <c r="G65" s="26"/>
      <c r="H65" s="18">
        <f t="shared" si="1"/>
        <v>7227.57</v>
      </c>
      <c r="I65" s="18">
        <f t="shared" si="2"/>
        <v>727.57</v>
      </c>
      <c r="J65" s="18">
        <f t="shared" si="3"/>
        <v>0</v>
      </c>
      <c r="K65" s="18"/>
      <c r="L65" s="18"/>
      <c r="M65" s="18">
        <f t="shared" si="4"/>
        <v>6500</v>
      </c>
      <c r="N65" s="9"/>
    </row>
    <row r="66" spans="2:14" ht="24.95" customHeight="1" x14ac:dyDescent="0.2">
      <c r="B66" s="8" t="s">
        <v>360</v>
      </c>
      <c r="C66" s="7"/>
      <c r="D66" s="83" t="s">
        <v>189</v>
      </c>
      <c r="E66" s="71">
        <v>11858.51</v>
      </c>
      <c r="F66" s="26">
        <v>1010.51</v>
      </c>
      <c r="G66" s="71"/>
      <c r="H66" s="18">
        <f t="shared" si="1"/>
        <v>5929.2550000000001</v>
      </c>
      <c r="I66" s="18">
        <f t="shared" si="2"/>
        <v>505.255</v>
      </c>
      <c r="J66" s="18">
        <f t="shared" si="3"/>
        <v>0</v>
      </c>
      <c r="K66" s="18"/>
      <c r="L66" s="18"/>
      <c r="M66" s="18">
        <f t="shared" si="4"/>
        <v>5424</v>
      </c>
      <c r="N66" s="9"/>
    </row>
    <row r="67" spans="2:14" ht="24.95" customHeight="1" x14ac:dyDescent="0.2">
      <c r="B67" s="2" t="s">
        <v>367</v>
      </c>
      <c r="C67" s="2"/>
      <c r="D67" s="83" t="s">
        <v>362</v>
      </c>
      <c r="E67" s="71">
        <v>8638.69</v>
      </c>
      <c r="F67" s="26">
        <v>147.79</v>
      </c>
      <c r="G67" s="71"/>
      <c r="H67" s="18">
        <f t="shared" si="1"/>
        <v>4319.3450000000003</v>
      </c>
      <c r="I67" s="18">
        <f t="shared" si="2"/>
        <v>73.894999999999996</v>
      </c>
      <c r="J67" s="18">
        <f t="shared" si="3"/>
        <v>0</v>
      </c>
      <c r="K67" s="18"/>
      <c r="L67" s="18"/>
      <c r="M67" s="18">
        <f t="shared" si="4"/>
        <v>4245.45</v>
      </c>
      <c r="N67" s="9"/>
    </row>
    <row r="68" spans="2:14" ht="24.95" customHeight="1" x14ac:dyDescent="0.2">
      <c r="B68" s="83" t="s">
        <v>368</v>
      </c>
      <c r="D68" s="2" t="s">
        <v>362</v>
      </c>
      <c r="E68" s="71">
        <v>8638.69</v>
      </c>
      <c r="F68" s="26">
        <v>147.79</v>
      </c>
      <c r="G68" s="71"/>
      <c r="H68" s="18">
        <f t="shared" si="1"/>
        <v>4319.3450000000003</v>
      </c>
      <c r="I68" s="18">
        <f t="shared" si="2"/>
        <v>73.894999999999996</v>
      </c>
      <c r="J68" s="18">
        <f t="shared" si="3"/>
        <v>0</v>
      </c>
      <c r="K68" s="18"/>
      <c r="L68" s="18"/>
      <c r="M68" s="18">
        <f t="shared" si="4"/>
        <v>4245.45</v>
      </c>
      <c r="N68" s="9"/>
    </row>
    <row r="69" spans="2:14" ht="24.95" customHeight="1" x14ac:dyDescent="0.2">
      <c r="B69" s="38" t="s">
        <v>470</v>
      </c>
      <c r="D69" s="65" t="s">
        <v>362</v>
      </c>
      <c r="E69" s="71">
        <v>8638.69</v>
      </c>
      <c r="F69" s="26">
        <v>147.79</v>
      </c>
      <c r="G69" s="71"/>
      <c r="H69" s="18">
        <f t="shared" si="1"/>
        <v>4319.3450000000003</v>
      </c>
      <c r="I69" s="18">
        <f t="shared" si="2"/>
        <v>73.894999999999996</v>
      </c>
      <c r="J69" s="18">
        <f t="shared" si="3"/>
        <v>0</v>
      </c>
      <c r="K69" s="18"/>
      <c r="L69" s="18"/>
      <c r="M69" s="18">
        <f t="shared" ref="M69" si="18">H69-I69+J69-K69-L69</f>
        <v>4245.45</v>
      </c>
      <c r="N69" s="9"/>
    </row>
    <row r="70" spans="2:14" ht="24.95" customHeight="1" x14ac:dyDescent="0.2">
      <c r="B70" t="s">
        <v>119</v>
      </c>
      <c r="D70" s="83" t="s">
        <v>349</v>
      </c>
      <c r="E70" s="71">
        <v>11296.6</v>
      </c>
      <c r="F70" s="26">
        <v>920.6</v>
      </c>
      <c r="G70" s="70"/>
      <c r="H70" s="18">
        <f t="shared" si="1"/>
        <v>5648.3</v>
      </c>
      <c r="I70" s="18">
        <f t="shared" si="2"/>
        <v>460.3</v>
      </c>
      <c r="J70" s="18">
        <f t="shared" si="3"/>
        <v>0</v>
      </c>
      <c r="K70" s="18"/>
      <c r="L70" s="18"/>
      <c r="M70" s="18">
        <f t="shared" si="4"/>
        <v>5188</v>
      </c>
      <c r="N70" s="9"/>
    </row>
    <row r="71" spans="2:14" ht="24.95" customHeight="1" x14ac:dyDescent="0.2">
      <c r="B71" t="s">
        <v>477</v>
      </c>
      <c r="D71" s="83" t="s">
        <v>478</v>
      </c>
      <c r="E71" s="71">
        <v>22039.68</v>
      </c>
      <c r="F71" s="26">
        <v>3039.68</v>
      </c>
      <c r="G71" s="70"/>
      <c r="H71" s="18">
        <f t="shared" si="1"/>
        <v>11019.84</v>
      </c>
      <c r="I71" s="18">
        <f t="shared" si="2"/>
        <v>1519.84</v>
      </c>
      <c r="J71" s="18">
        <f t="shared" si="3"/>
        <v>0</v>
      </c>
      <c r="K71" s="18"/>
      <c r="L71" s="18"/>
      <c r="M71" s="18">
        <f t="shared" ref="M71" si="19">H71-I71+J71-K71-L71</f>
        <v>9500</v>
      </c>
      <c r="N71" s="9"/>
    </row>
    <row r="72" spans="2:14" x14ac:dyDescent="0.2">
      <c r="D72" s="21" t="s">
        <v>6</v>
      </c>
      <c r="E72" s="46">
        <f>SUM(E7:E71)</f>
        <v>689585.73999999929</v>
      </c>
      <c r="F72" s="46">
        <f>SUM(F7:F71)</f>
        <v>46531.119999999981</v>
      </c>
      <c r="G72" s="46">
        <f>SUM(G7:G70)</f>
        <v>670.81999999999994</v>
      </c>
      <c r="H72" s="46">
        <f>SUM(H7:H71)</f>
        <v>344792.86999999965</v>
      </c>
      <c r="I72" s="46">
        <f>SUM(I7:I71)</f>
        <v>23265.55999999999</v>
      </c>
      <c r="J72" s="46">
        <f t="shared" ref="J72:M72" si="20">SUM(J7:J71)</f>
        <v>335.40999999999997</v>
      </c>
      <c r="K72" s="46">
        <f t="shared" si="20"/>
        <v>0</v>
      </c>
      <c r="L72" s="46">
        <f t="shared" si="20"/>
        <v>0</v>
      </c>
      <c r="M72" s="46">
        <f t="shared" si="20"/>
        <v>321862.72000000009</v>
      </c>
    </row>
    <row r="73" spans="2:14" x14ac:dyDescent="0.2">
      <c r="D73" s="21"/>
      <c r="E73" s="28"/>
      <c r="F73" s="28"/>
      <c r="G73" s="28"/>
      <c r="H73" s="22"/>
      <c r="I73" s="22"/>
      <c r="J73" s="22"/>
      <c r="K73" s="22"/>
      <c r="L73" s="22"/>
      <c r="M73" s="22"/>
    </row>
    <row r="74" spans="2:14" x14ac:dyDescent="0.2">
      <c r="E74" s="26"/>
      <c r="F74" s="26"/>
      <c r="G74" s="26"/>
    </row>
  </sheetData>
  <autoFilter ref="B1:N74"/>
  <sortState ref="A9:Y70">
    <sortCondition ref="B9:B70"/>
  </sortState>
  <phoneticPr fontId="0" type="noConversion"/>
  <pageMargins left="0.11811023622047245" right="7.874015748031496E-2" top="0.78740157480314965" bottom="0.62992125984251968" header="0" footer="0"/>
  <pageSetup scale="77" fitToHeight="3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6" tint="-0.249977111117893"/>
    <pageSetUpPr fitToPage="1"/>
  </sheetPr>
  <dimension ref="A1:J72"/>
  <sheetViews>
    <sheetView zoomScale="90" zoomScaleNormal="90" workbookViewId="0">
      <selection activeCell="B1" sqref="B1:B64"/>
    </sheetView>
  </sheetViews>
  <sheetFormatPr baseColWidth="10" defaultRowHeight="12.75" x14ac:dyDescent="0.2"/>
  <cols>
    <col min="1" max="1" width="1.140625" style="42" customWidth="1"/>
    <col min="2" max="2" width="28" style="42" customWidth="1"/>
    <col min="3" max="3" width="6.140625" style="42" customWidth="1"/>
    <col min="4" max="4" width="20.5703125" style="42" customWidth="1"/>
    <col min="5" max="5" width="13" style="42" customWidth="1"/>
    <col min="6" max="6" width="6.42578125" style="42" customWidth="1"/>
    <col min="7" max="7" width="6.28515625" style="42" customWidth="1"/>
    <col min="8" max="8" width="6.140625" style="42" customWidth="1"/>
    <col min="9" max="9" width="12.28515625" style="42" bestFit="1" customWidth="1"/>
    <col min="10" max="10" width="25.140625" style="42" customWidth="1"/>
    <col min="11" max="16384" width="11.42578125" style="42"/>
  </cols>
  <sheetData>
    <row r="1" spans="1:10" ht="18" x14ac:dyDescent="0.25">
      <c r="A1" s="42" t="s">
        <v>20</v>
      </c>
      <c r="E1" s="10" t="s">
        <v>0</v>
      </c>
      <c r="F1" s="50"/>
      <c r="G1" s="50"/>
      <c r="H1" s="50"/>
      <c r="I1" s="50"/>
      <c r="J1" s="51" t="s">
        <v>1</v>
      </c>
    </row>
    <row r="2" spans="1:10" ht="15" x14ac:dyDescent="0.25">
      <c r="E2" s="13" t="s">
        <v>26</v>
      </c>
      <c r="F2" s="50"/>
      <c r="G2" s="50"/>
      <c r="H2" s="50"/>
      <c r="I2" s="50"/>
      <c r="J2" s="14" t="str">
        <f>PRESIDENCIA!N2</f>
        <v>15 DE FEBRERO DE 2025</v>
      </c>
    </row>
    <row r="3" spans="1:10" x14ac:dyDescent="0.2">
      <c r="B3" s="1"/>
      <c r="E3" s="14" t="str">
        <f>PRESIDENCIA!E3</f>
        <v>PRIMER QUINCENA DE FEBRERO DE 2025</v>
      </c>
      <c r="F3" s="50"/>
      <c r="G3" s="50"/>
      <c r="H3" s="50"/>
      <c r="I3" s="50"/>
    </row>
    <row r="4" spans="1:10" x14ac:dyDescent="0.2">
      <c r="B4" s="52" t="s">
        <v>2</v>
      </c>
      <c r="C4" s="52"/>
      <c r="D4" s="52" t="s">
        <v>8</v>
      </c>
      <c r="E4" s="17" t="s">
        <v>3</v>
      </c>
      <c r="F4" s="17" t="s">
        <v>21</v>
      </c>
      <c r="G4" s="32" t="s">
        <v>24</v>
      </c>
      <c r="H4" s="17" t="s">
        <v>18</v>
      </c>
      <c r="I4" s="17" t="s">
        <v>4</v>
      </c>
      <c r="J4" s="52" t="s">
        <v>5</v>
      </c>
    </row>
    <row r="5" spans="1:10" customFormat="1" ht="20.25" customHeight="1" x14ac:dyDescent="0.2">
      <c r="B5" s="8" t="s">
        <v>80</v>
      </c>
      <c r="C5" s="35"/>
      <c r="D5" s="60" t="s">
        <v>14</v>
      </c>
      <c r="E5" s="5">
        <f>8374.32*0.63/2</f>
        <v>2637.9108000000001</v>
      </c>
      <c r="F5" s="5"/>
      <c r="G5" s="5"/>
      <c r="H5" s="1"/>
      <c r="I5" s="67">
        <f>+E5</f>
        <v>2637.9108000000001</v>
      </c>
      <c r="J5" s="9"/>
    </row>
    <row r="6" spans="1:10" ht="23.25" customHeight="1" x14ac:dyDescent="0.2">
      <c r="B6" s="8" t="s">
        <v>74</v>
      </c>
      <c r="C6" s="51"/>
      <c r="D6" s="41" t="s">
        <v>11</v>
      </c>
      <c r="E6" s="47">
        <v>3340.12</v>
      </c>
      <c r="F6" s="55"/>
      <c r="G6" s="55"/>
      <c r="H6" s="55"/>
      <c r="I6" s="5">
        <f t="shared" ref="I6:I24" si="0">E6-F6+G6-H6</f>
        <v>3340.12</v>
      </c>
      <c r="J6" s="38" t="s">
        <v>23</v>
      </c>
    </row>
    <row r="7" spans="1:10" ht="24.75" customHeight="1" x14ac:dyDescent="0.2">
      <c r="B7" s="1" t="s">
        <v>86</v>
      </c>
      <c r="C7" s="4"/>
      <c r="D7" s="24" t="s">
        <v>43</v>
      </c>
      <c r="E7" s="3">
        <v>3353.88</v>
      </c>
      <c r="F7" s="5"/>
      <c r="G7" s="5"/>
      <c r="H7" s="5"/>
      <c r="I7" s="5">
        <f t="shared" si="0"/>
        <v>3353.88</v>
      </c>
      <c r="J7" s="38" t="s">
        <v>23</v>
      </c>
    </row>
    <row r="8" spans="1:10" customFormat="1" ht="24.95" customHeight="1" x14ac:dyDescent="0.2">
      <c r="B8" s="1" t="s">
        <v>84</v>
      </c>
      <c r="C8" s="4"/>
      <c r="D8" s="24" t="s">
        <v>104</v>
      </c>
      <c r="E8" s="5">
        <f>12826.8*0.69/2</f>
        <v>4425.2459999999992</v>
      </c>
      <c r="F8" s="5"/>
      <c r="G8" s="5"/>
      <c r="H8" s="5"/>
      <c r="I8" s="5">
        <f t="shared" ref="I8:I11" si="1">E8-F8+G8-H8</f>
        <v>4425.2459999999992</v>
      </c>
      <c r="J8" s="38" t="s">
        <v>23</v>
      </c>
    </row>
    <row r="9" spans="1:10" customFormat="1" ht="24.95" customHeight="1" x14ac:dyDescent="0.2">
      <c r="B9" s="1" t="s">
        <v>456</v>
      </c>
      <c r="C9" s="1"/>
      <c r="D9" s="41" t="s">
        <v>51</v>
      </c>
      <c r="E9" s="47">
        <f>9918.57*0.6/2</f>
        <v>2975.5709999999999</v>
      </c>
      <c r="F9" s="38"/>
      <c r="G9" s="38"/>
      <c r="H9" s="5"/>
      <c r="I9" s="5">
        <f t="shared" ref="I9" si="2">E9-F9+G9-H9</f>
        <v>2975.5709999999999</v>
      </c>
      <c r="J9" s="38" t="s">
        <v>23</v>
      </c>
    </row>
    <row r="10" spans="1:10" customFormat="1" ht="24.95" customHeight="1" x14ac:dyDescent="0.2">
      <c r="B10" s="1" t="s">
        <v>72</v>
      </c>
      <c r="C10" s="4"/>
      <c r="D10" s="60" t="s">
        <v>107</v>
      </c>
      <c r="E10" s="5">
        <v>3336.16</v>
      </c>
      <c r="F10" s="5"/>
      <c r="G10" s="5"/>
      <c r="H10" s="5"/>
      <c r="I10" s="5">
        <f t="shared" ref="I10" si="3">E10-F10+G10-H10</f>
        <v>3336.16</v>
      </c>
      <c r="J10" s="38" t="s">
        <v>23</v>
      </c>
    </row>
    <row r="11" spans="1:10" customFormat="1" ht="24.95" customHeight="1" x14ac:dyDescent="0.2">
      <c r="B11" s="1" t="s">
        <v>85</v>
      </c>
      <c r="C11" s="4"/>
      <c r="D11" s="41" t="s">
        <v>42</v>
      </c>
      <c r="E11" s="5">
        <f>10032.4*0.72/2</f>
        <v>3611.6639999999998</v>
      </c>
      <c r="F11" s="5"/>
      <c r="G11" s="5"/>
      <c r="H11" s="5"/>
      <c r="I11" s="5">
        <f t="shared" si="1"/>
        <v>3611.6639999999998</v>
      </c>
      <c r="J11" s="38" t="s">
        <v>23</v>
      </c>
    </row>
    <row r="12" spans="1:10" customFormat="1" ht="18.75" customHeight="1" x14ac:dyDescent="0.2">
      <c r="B12" s="1" t="s">
        <v>79</v>
      </c>
      <c r="C12" s="4"/>
      <c r="D12" s="24" t="s">
        <v>13</v>
      </c>
      <c r="E12" s="5">
        <v>4637.01</v>
      </c>
      <c r="F12" s="5"/>
      <c r="G12" s="5"/>
      <c r="H12" s="5"/>
      <c r="I12" s="67">
        <f>+E12</f>
        <v>4637.01</v>
      </c>
      <c r="J12" s="9"/>
    </row>
    <row r="13" spans="1:10" customFormat="1" ht="24.95" customHeight="1" x14ac:dyDescent="0.2">
      <c r="B13" s="8" t="s">
        <v>78</v>
      </c>
      <c r="C13" s="35"/>
      <c r="D13" s="41" t="s">
        <v>114</v>
      </c>
      <c r="E13" s="56">
        <v>1068.1300000000001</v>
      </c>
      <c r="F13" s="5"/>
      <c r="G13" s="18"/>
      <c r="H13" s="18"/>
      <c r="I13" s="67">
        <f>+E13</f>
        <v>1068.1300000000001</v>
      </c>
      <c r="J13" s="9"/>
    </row>
    <row r="14" spans="1:10" ht="24.75" customHeight="1" x14ac:dyDescent="0.2">
      <c r="B14" s="8" t="s">
        <v>61</v>
      </c>
      <c r="C14" s="35"/>
      <c r="D14" s="41" t="s">
        <v>35</v>
      </c>
      <c r="E14" s="5">
        <v>4117.78</v>
      </c>
      <c r="F14" s="5"/>
      <c r="G14" s="5"/>
      <c r="H14" s="5"/>
      <c r="I14" s="5">
        <f t="shared" si="0"/>
        <v>4117.78</v>
      </c>
      <c r="J14" s="38" t="s">
        <v>23</v>
      </c>
    </row>
    <row r="15" spans="1:10" ht="24.75" customHeight="1" x14ac:dyDescent="0.2">
      <c r="B15" s="1" t="s">
        <v>70</v>
      </c>
      <c r="C15" s="4"/>
      <c r="D15" s="24" t="s">
        <v>39</v>
      </c>
      <c r="E15" s="5">
        <f>11559.6/2</f>
        <v>5779.8</v>
      </c>
      <c r="F15" s="5"/>
      <c r="G15" s="5"/>
      <c r="H15" s="5"/>
      <c r="I15" s="5">
        <f t="shared" si="0"/>
        <v>5779.8</v>
      </c>
      <c r="J15" s="38" t="s">
        <v>23</v>
      </c>
    </row>
    <row r="16" spans="1:10" ht="24.75" customHeight="1" x14ac:dyDescent="0.2">
      <c r="B16" s="1" t="s">
        <v>71</v>
      </c>
      <c r="C16" s="1"/>
      <c r="D16" s="41" t="s">
        <v>107</v>
      </c>
      <c r="E16" s="5">
        <v>2083.69</v>
      </c>
      <c r="F16" s="5"/>
      <c r="G16" s="5"/>
      <c r="H16" s="5"/>
      <c r="I16" s="5">
        <f t="shared" ref="I16:I19" si="4">E16-F16+G16-H16</f>
        <v>2083.69</v>
      </c>
      <c r="J16" s="38" t="s">
        <v>23</v>
      </c>
    </row>
    <row r="17" spans="1:10" ht="24.75" customHeight="1" x14ac:dyDescent="0.2">
      <c r="B17" s="1" t="s">
        <v>56</v>
      </c>
      <c r="C17" s="4"/>
      <c r="D17" t="s">
        <v>31</v>
      </c>
      <c r="E17" s="5">
        <v>2382.5100000000002</v>
      </c>
      <c r="F17" s="5"/>
      <c r="G17" s="5"/>
      <c r="H17" s="5"/>
      <c r="I17" s="5">
        <f t="shared" si="4"/>
        <v>2382.5100000000002</v>
      </c>
      <c r="J17" s="38" t="s">
        <v>23</v>
      </c>
    </row>
    <row r="18" spans="1:10" ht="24.75" customHeight="1" x14ac:dyDescent="0.2">
      <c r="B18" s="8" t="s">
        <v>75</v>
      </c>
      <c r="C18" s="35"/>
      <c r="D18" s="41" t="s">
        <v>15</v>
      </c>
      <c r="E18" s="5">
        <v>1920.38</v>
      </c>
      <c r="F18" s="5"/>
      <c r="G18" s="5"/>
      <c r="H18" s="5"/>
      <c r="I18" s="5">
        <f t="shared" si="4"/>
        <v>1920.38</v>
      </c>
      <c r="J18" s="38" t="s">
        <v>23</v>
      </c>
    </row>
    <row r="19" spans="1:10" customFormat="1" ht="24.95" customHeight="1" x14ac:dyDescent="0.2">
      <c r="B19" s="1" t="s">
        <v>82</v>
      </c>
      <c r="C19" s="4"/>
      <c r="D19" s="41" t="s">
        <v>40</v>
      </c>
      <c r="E19" s="5">
        <v>6476.77</v>
      </c>
      <c r="F19" s="5"/>
      <c r="G19" s="5"/>
      <c r="H19" s="5">
        <f t="shared" ref="H19" si="5">+F19/2</f>
        <v>0</v>
      </c>
      <c r="I19" s="5">
        <f t="shared" si="4"/>
        <v>6476.77</v>
      </c>
      <c r="J19" s="38" t="s">
        <v>23</v>
      </c>
    </row>
    <row r="20" spans="1:10" customFormat="1" ht="24.75" customHeight="1" x14ac:dyDescent="0.2">
      <c r="B20" s="38" t="s">
        <v>87</v>
      </c>
      <c r="C20" s="58"/>
      <c r="D20" s="65" t="s">
        <v>45</v>
      </c>
      <c r="E20" s="47">
        <f>13478.88935/2</f>
        <v>6739.4446749999997</v>
      </c>
      <c r="F20" s="5"/>
      <c r="G20" s="5"/>
      <c r="H20" s="5"/>
      <c r="I20" s="5">
        <f>+E20</f>
        <v>6739.4446749999997</v>
      </c>
      <c r="J20" s="9"/>
    </row>
    <row r="21" spans="1:10" ht="24.75" customHeight="1" x14ac:dyDescent="0.2">
      <c r="B21" s="8" t="s">
        <v>62</v>
      </c>
      <c r="C21" s="35"/>
      <c r="D21" s="41" t="s">
        <v>36</v>
      </c>
      <c r="E21" s="5">
        <v>4630.6400000000003</v>
      </c>
      <c r="F21" s="5"/>
      <c r="G21" s="5"/>
      <c r="H21" s="5"/>
      <c r="I21" s="5">
        <f t="shared" si="0"/>
        <v>4630.6400000000003</v>
      </c>
      <c r="J21" s="38" t="s">
        <v>23</v>
      </c>
    </row>
    <row r="22" spans="1:10" customFormat="1" ht="24.95" customHeight="1" x14ac:dyDescent="0.2">
      <c r="B22" s="8" t="s">
        <v>76</v>
      </c>
      <c r="C22" s="35"/>
      <c r="D22" s="41" t="s">
        <v>16</v>
      </c>
      <c r="E22" s="56">
        <v>3273.12</v>
      </c>
      <c r="F22" s="38"/>
      <c r="G22" s="38"/>
      <c r="H22" s="5"/>
      <c r="I22" s="5">
        <f t="shared" ref="I22" si="6">E22-F22+G22-H22</f>
        <v>3273.12</v>
      </c>
      <c r="J22" s="38" t="s">
        <v>23</v>
      </c>
    </row>
    <row r="23" spans="1:10" ht="24.75" customHeight="1" x14ac:dyDescent="0.2">
      <c r="B23" s="1" t="s">
        <v>99</v>
      </c>
      <c r="C23" s="4"/>
      <c r="D23" s="2" t="s">
        <v>9</v>
      </c>
      <c r="E23" s="5">
        <v>2935.72</v>
      </c>
      <c r="F23" s="5"/>
      <c r="G23" s="5"/>
      <c r="H23" s="5"/>
      <c r="I23" s="5">
        <f t="shared" si="0"/>
        <v>2935.72</v>
      </c>
      <c r="J23" s="38" t="s">
        <v>23</v>
      </c>
    </row>
    <row r="24" spans="1:10" customFormat="1" ht="24.95" customHeight="1" x14ac:dyDescent="0.2">
      <c r="B24" s="1" t="s">
        <v>90</v>
      </c>
      <c r="C24" s="4"/>
      <c r="D24" s="24" t="s">
        <v>48</v>
      </c>
      <c r="E24" s="5">
        <v>3606.4</v>
      </c>
      <c r="F24" s="5"/>
      <c r="G24" s="5"/>
      <c r="H24" s="5"/>
      <c r="I24" s="5">
        <f t="shared" si="0"/>
        <v>3606.4</v>
      </c>
      <c r="J24" s="38" t="s">
        <v>23</v>
      </c>
    </row>
    <row r="25" spans="1:10" ht="24.75" customHeight="1" x14ac:dyDescent="0.2">
      <c r="A25" s="38"/>
      <c r="B25" s="1" t="s">
        <v>83</v>
      </c>
      <c r="C25" s="4"/>
      <c r="D25" s="41" t="s">
        <v>41</v>
      </c>
      <c r="E25" s="5">
        <v>4533.37</v>
      </c>
      <c r="F25" s="5"/>
      <c r="G25" s="5"/>
      <c r="H25" s="5"/>
      <c r="I25" s="5">
        <f>+E25</f>
        <v>4533.37</v>
      </c>
      <c r="J25" s="38" t="s">
        <v>23</v>
      </c>
    </row>
    <row r="26" spans="1:10" customFormat="1" ht="21.95" customHeight="1" x14ac:dyDescent="0.2">
      <c r="B26" s="8" t="s">
        <v>63</v>
      </c>
      <c r="C26" s="35"/>
      <c r="D26" s="41" t="s">
        <v>36</v>
      </c>
      <c r="E26" s="5">
        <f>9167*0.9/2</f>
        <v>4125.1500000000005</v>
      </c>
      <c r="F26" s="5"/>
      <c r="G26" s="5"/>
      <c r="H26" s="5"/>
      <c r="I26" s="5">
        <f>E26-F26+G26-H26</f>
        <v>4125.1500000000005</v>
      </c>
      <c r="J26" s="38" t="s">
        <v>23</v>
      </c>
    </row>
    <row r="27" spans="1:10" ht="24.75" customHeight="1" x14ac:dyDescent="0.2">
      <c r="B27" s="1" t="s">
        <v>98</v>
      </c>
      <c r="C27" s="4"/>
      <c r="D27" s="2" t="s">
        <v>9</v>
      </c>
      <c r="E27" s="5">
        <v>4638.18</v>
      </c>
      <c r="F27" s="5"/>
      <c r="G27" s="5"/>
      <c r="H27" s="5"/>
      <c r="I27" s="5">
        <f>E27-F27+G27-H27</f>
        <v>4638.18</v>
      </c>
      <c r="J27" s="38" t="s">
        <v>23</v>
      </c>
    </row>
    <row r="28" spans="1:10" ht="24.75" customHeight="1" x14ac:dyDescent="0.2">
      <c r="A28" s="38"/>
      <c r="B28" s="1" t="s">
        <v>101</v>
      </c>
      <c r="C28" s="4"/>
      <c r="D28" s="24" t="s">
        <v>10</v>
      </c>
      <c r="E28" s="3">
        <v>1827.28</v>
      </c>
      <c r="F28" s="5"/>
      <c r="G28" s="5"/>
      <c r="H28" s="5"/>
      <c r="I28" s="5">
        <f t="shared" ref="I28:I33" si="7">+E28</f>
        <v>1827.28</v>
      </c>
      <c r="J28" s="38" t="s">
        <v>23</v>
      </c>
    </row>
    <row r="29" spans="1:10" ht="24.75" customHeight="1" x14ac:dyDescent="0.2">
      <c r="A29" s="38"/>
      <c r="B29" s="1" t="s">
        <v>95</v>
      </c>
      <c r="C29" s="2"/>
      <c r="D29" s="24" t="s">
        <v>17</v>
      </c>
      <c r="E29" s="18">
        <f>11744.26*0.6/2</f>
        <v>3523.2779999999998</v>
      </c>
      <c r="F29" s="5"/>
      <c r="G29" s="5"/>
      <c r="H29" s="5"/>
      <c r="I29" s="5">
        <f t="shared" si="7"/>
        <v>3523.2779999999998</v>
      </c>
      <c r="J29" s="38" t="s">
        <v>23</v>
      </c>
    </row>
    <row r="30" spans="1:10" customFormat="1" ht="24.95" customHeight="1" x14ac:dyDescent="0.2">
      <c r="B30" s="1" t="s">
        <v>89</v>
      </c>
      <c r="C30" s="4"/>
      <c r="D30" s="24" t="s">
        <v>47</v>
      </c>
      <c r="E30" s="5">
        <f>12600*0.66/2</f>
        <v>4158</v>
      </c>
      <c r="F30" s="5"/>
      <c r="G30" s="5"/>
      <c r="H30" s="5"/>
      <c r="I30" s="5">
        <f t="shared" si="7"/>
        <v>4158</v>
      </c>
      <c r="J30" s="38" t="s">
        <v>23</v>
      </c>
    </row>
    <row r="31" spans="1:10" customFormat="1" ht="24.95" customHeight="1" x14ac:dyDescent="0.2">
      <c r="A31" s="61">
        <v>43739</v>
      </c>
      <c r="B31" s="8" t="s">
        <v>77</v>
      </c>
      <c r="C31" s="35"/>
      <c r="D31" s="41" t="s">
        <v>10</v>
      </c>
      <c r="E31" s="56">
        <v>1383.12</v>
      </c>
      <c r="F31" s="5"/>
      <c r="G31" s="18"/>
      <c r="H31" s="18"/>
      <c r="I31" s="5">
        <f t="shared" si="7"/>
        <v>1383.12</v>
      </c>
      <c r="J31" s="9"/>
    </row>
    <row r="32" spans="1:10" customFormat="1" ht="21.95" customHeight="1" x14ac:dyDescent="0.2">
      <c r="B32" s="1" t="s">
        <v>92</v>
      </c>
      <c r="C32" s="4"/>
      <c r="D32" s="60" t="s">
        <v>55</v>
      </c>
      <c r="E32" s="5">
        <v>3113.55</v>
      </c>
      <c r="F32" s="54"/>
      <c r="G32" s="76"/>
      <c r="H32" s="38"/>
      <c r="I32" s="5">
        <f t="shared" si="7"/>
        <v>3113.55</v>
      </c>
      <c r="J32" s="38" t="s">
        <v>23</v>
      </c>
    </row>
    <row r="33" spans="1:10" s="38" customFormat="1" ht="24.95" customHeight="1" x14ac:dyDescent="0.2">
      <c r="B33" s="1" t="s">
        <v>81</v>
      </c>
      <c r="C33" s="4"/>
      <c r="D33" s="24" t="s">
        <v>22</v>
      </c>
      <c r="E33" s="47">
        <v>2331.92</v>
      </c>
      <c r="H33" s="5"/>
      <c r="I33" s="5">
        <f t="shared" si="7"/>
        <v>2331.92</v>
      </c>
      <c r="J33" s="38" t="s">
        <v>23</v>
      </c>
    </row>
    <row r="34" spans="1:10" ht="24.75" customHeight="1" x14ac:dyDescent="0.2">
      <c r="B34" s="8" t="s">
        <v>65</v>
      </c>
      <c r="C34" s="35"/>
      <c r="D34" s="41" t="s">
        <v>36</v>
      </c>
      <c r="E34" s="5">
        <f>14210.7/2</f>
        <v>7105.35</v>
      </c>
      <c r="F34" s="5"/>
      <c r="G34" s="5"/>
      <c r="H34" s="5"/>
      <c r="I34" s="5">
        <f t="shared" ref="I34:I45" si="8">E34-F34+G34-H34</f>
        <v>7105.35</v>
      </c>
      <c r="J34" s="38" t="s">
        <v>23</v>
      </c>
    </row>
    <row r="35" spans="1:10" ht="24.75" customHeight="1" x14ac:dyDescent="0.2">
      <c r="B35" s="1" t="s">
        <v>100</v>
      </c>
      <c r="C35" s="4"/>
      <c r="D35" s="2" t="s">
        <v>9</v>
      </c>
      <c r="E35" s="5">
        <v>4059.73</v>
      </c>
      <c r="F35" s="5"/>
      <c r="G35" s="5"/>
      <c r="H35" s="5"/>
      <c r="I35" s="5">
        <f t="shared" si="8"/>
        <v>4059.73</v>
      </c>
      <c r="J35" s="38" t="s">
        <v>23</v>
      </c>
    </row>
    <row r="36" spans="1:10" s="38" customFormat="1" ht="24.95" customHeight="1" x14ac:dyDescent="0.2">
      <c r="A36" s="42"/>
      <c r="B36" s="1" t="s">
        <v>88</v>
      </c>
      <c r="C36" s="4"/>
      <c r="D36" s="24" t="s">
        <v>46</v>
      </c>
      <c r="E36" s="3">
        <v>4272.51</v>
      </c>
      <c r="F36" s="5"/>
      <c r="G36" s="5"/>
      <c r="H36" s="5"/>
      <c r="I36" s="5">
        <f t="shared" si="8"/>
        <v>4272.51</v>
      </c>
      <c r="J36" s="38" t="s">
        <v>23</v>
      </c>
    </row>
    <row r="37" spans="1:10" customFormat="1" ht="24.95" customHeight="1" x14ac:dyDescent="0.2">
      <c r="B37" s="1" t="s">
        <v>110</v>
      </c>
      <c r="C37" s="4"/>
      <c r="D37" s="2" t="s">
        <v>109</v>
      </c>
      <c r="E37" s="3">
        <v>4027.02</v>
      </c>
      <c r="F37" s="5"/>
      <c r="G37" s="3"/>
      <c r="H37" s="3"/>
      <c r="I37" s="5">
        <f>+E37</f>
        <v>4027.02</v>
      </c>
      <c r="J37" s="9"/>
    </row>
    <row r="38" spans="1:10" customFormat="1" ht="24.95" customHeight="1" x14ac:dyDescent="0.2">
      <c r="B38" s="8" t="s">
        <v>64</v>
      </c>
      <c r="C38" s="35"/>
      <c r="D38" s="41" t="s">
        <v>36</v>
      </c>
      <c r="E38" s="5">
        <f>9167*0.63/2</f>
        <v>2887.605</v>
      </c>
      <c r="F38" s="5"/>
      <c r="G38" s="3"/>
      <c r="H38" s="3"/>
      <c r="I38" s="5">
        <f>+E38</f>
        <v>2887.605</v>
      </c>
      <c r="J38" s="9"/>
    </row>
    <row r="39" spans="1:10" s="38" customFormat="1" ht="29.25" customHeight="1" x14ac:dyDescent="0.2">
      <c r="B39" s="38" t="s">
        <v>94</v>
      </c>
      <c r="C39" s="58"/>
      <c r="D39" s="48" t="s">
        <v>52</v>
      </c>
      <c r="E39" s="5">
        <v>2783.32</v>
      </c>
      <c r="F39" s="56"/>
      <c r="G39" s="56"/>
      <c r="H39" s="47"/>
      <c r="I39" s="5">
        <f t="shared" si="8"/>
        <v>2783.32</v>
      </c>
      <c r="J39" s="38" t="s">
        <v>23</v>
      </c>
    </row>
    <row r="40" spans="1:10" s="38" customFormat="1" ht="29.25" customHeight="1" x14ac:dyDescent="0.2">
      <c r="B40" s="1" t="s">
        <v>60</v>
      </c>
      <c r="C40" s="4"/>
      <c r="D40" s="39" t="s">
        <v>34</v>
      </c>
      <c r="E40" s="5">
        <f>10000*0.6/2</f>
        <v>3000</v>
      </c>
      <c r="F40" s="56"/>
      <c r="G40" s="56"/>
      <c r="H40" s="47"/>
      <c r="I40" s="5">
        <f t="shared" si="8"/>
        <v>3000</v>
      </c>
      <c r="J40" s="38" t="s">
        <v>23</v>
      </c>
    </row>
    <row r="41" spans="1:10" s="38" customFormat="1" ht="24.95" customHeight="1" x14ac:dyDescent="0.2">
      <c r="A41" s="42"/>
      <c r="B41" s="1" t="s">
        <v>106</v>
      </c>
      <c r="C41" s="4"/>
      <c r="D41" s="69" t="s">
        <v>105</v>
      </c>
      <c r="E41" s="5">
        <f>33214.2*0.9/2</f>
        <v>14946.39</v>
      </c>
      <c r="F41" s="5"/>
      <c r="G41" s="5"/>
      <c r="H41" s="5"/>
      <c r="I41" s="5">
        <f t="shared" ref="I41" si="9">E41-F41+G41-H41</f>
        <v>14946.39</v>
      </c>
      <c r="J41" s="38" t="s">
        <v>23</v>
      </c>
    </row>
    <row r="42" spans="1:10" s="38" customFormat="1" ht="24.95" customHeight="1" x14ac:dyDescent="0.2">
      <c r="A42" s="42"/>
      <c r="B42" s="38" t="s">
        <v>91</v>
      </c>
      <c r="C42" s="58"/>
      <c r="D42" s="65" t="s">
        <v>49</v>
      </c>
      <c r="E42" s="47">
        <v>4817.97</v>
      </c>
      <c r="F42" s="5"/>
      <c r="G42" s="5"/>
      <c r="H42" s="5"/>
      <c r="I42" s="5">
        <f t="shared" ref="I42" si="10">E42-F42+G42-H42</f>
        <v>4817.97</v>
      </c>
      <c r="J42" s="38" t="s">
        <v>23</v>
      </c>
    </row>
    <row r="43" spans="1:10" s="38" customFormat="1" ht="24.95" customHeight="1" x14ac:dyDescent="0.2">
      <c r="A43" s="42"/>
      <c r="B43" s="1" t="s">
        <v>138</v>
      </c>
      <c r="C43" s="4"/>
      <c r="D43" s="24" t="s">
        <v>123</v>
      </c>
      <c r="E43" s="3">
        <v>4587.24</v>
      </c>
      <c r="F43" s="5"/>
      <c r="G43" s="5"/>
      <c r="H43" s="5"/>
      <c r="I43" s="5">
        <f t="shared" ref="I43" si="11">E43-F43+G43-H43</f>
        <v>4587.24</v>
      </c>
      <c r="J43" s="38" t="s">
        <v>23</v>
      </c>
    </row>
    <row r="44" spans="1:10" s="38" customFormat="1" ht="24.95" customHeight="1" x14ac:dyDescent="0.2">
      <c r="A44" s="42"/>
      <c r="B44" s="1" t="s">
        <v>97</v>
      </c>
      <c r="C44" s="4"/>
      <c r="D44" s="2" t="s">
        <v>12</v>
      </c>
      <c r="E44" s="5">
        <v>4776.0200000000004</v>
      </c>
      <c r="F44" s="5"/>
      <c r="G44" s="5"/>
      <c r="H44" s="5"/>
      <c r="I44" s="5">
        <f t="shared" si="8"/>
        <v>4776.0200000000004</v>
      </c>
      <c r="J44" s="38" t="s">
        <v>23</v>
      </c>
    </row>
    <row r="45" spans="1:10" s="38" customFormat="1" ht="24.95" customHeight="1" x14ac:dyDescent="0.2">
      <c r="A45" s="42"/>
      <c r="B45" s="1" t="s">
        <v>66</v>
      </c>
      <c r="C45" s="4"/>
      <c r="D45" s="24" t="s">
        <v>37</v>
      </c>
      <c r="E45" s="5">
        <v>6991</v>
      </c>
      <c r="F45" s="5"/>
      <c r="G45" s="5"/>
      <c r="H45" s="5"/>
      <c r="I45" s="5">
        <f t="shared" si="8"/>
        <v>6991</v>
      </c>
      <c r="J45" s="38" t="s">
        <v>23</v>
      </c>
    </row>
    <row r="46" spans="1:10" s="6" customFormat="1" ht="24.75" customHeight="1" x14ac:dyDescent="0.2">
      <c r="D46" s="6" t="s">
        <v>6</v>
      </c>
      <c r="E46" s="53">
        <f>SUM(E5:E45)</f>
        <v>167219.94947499997</v>
      </c>
      <c r="F46" s="53">
        <f>SUM(F5:F45)</f>
        <v>0</v>
      </c>
      <c r="G46" s="53">
        <f>SUM(G5:G45)</f>
        <v>0</v>
      </c>
      <c r="H46" s="53">
        <f>SUM(H5:H45)</f>
        <v>0</v>
      </c>
      <c r="I46" s="53">
        <f>SUM(I5:I45)</f>
        <v>167219.94947499997</v>
      </c>
    </row>
    <row r="47" spans="1:10" ht="24.75" customHeight="1" x14ac:dyDescent="0.2"/>
    <row r="48" spans="1:1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</sheetData>
  <sortState ref="A6:K34">
    <sortCondition ref="B6:B34"/>
  </sortState>
  <pageMargins left="0" right="0" top="0" bottom="0" header="0" footer="0"/>
  <pageSetup scale="9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79998168889431442"/>
    <pageSetUpPr fitToPage="1"/>
  </sheetPr>
  <dimension ref="A1:N27"/>
  <sheetViews>
    <sheetView topLeftCell="B1" zoomScale="80" zoomScaleNormal="80" workbookViewId="0">
      <selection activeCell="O3" sqref="O3:W27"/>
    </sheetView>
  </sheetViews>
  <sheetFormatPr baseColWidth="10" defaultRowHeight="12.75" x14ac:dyDescent="0.2"/>
  <cols>
    <col min="1" max="1" width="1" hidden="1" customWidth="1"/>
    <col min="2" max="2" width="39.5703125" bestFit="1" customWidth="1"/>
    <col min="3" max="3" width="3.140625" hidden="1" customWidth="1"/>
    <col min="4" max="4" width="18.7109375" customWidth="1"/>
    <col min="5" max="5" width="1.140625" style="38" customWidth="1"/>
    <col min="6" max="6" width="1.140625" customWidth="1"/>
    <col min="7" max="7" width="1.7109375" customWidth="1"/>
    <col min="8" max="8" width="15.140625" customWidth="1"/>
    <col min="9" max="9" width="12.140625" customWidth="1"/>
    <col min="10" max="10" width="10.85546875" customWidth="1"/>
    <col min="11" max="11" width="11.7109375" bestFit="1" customWidth="1"/>
    <col min="12" max="12" width="5.5703125" bestFit="1" customWidth="1"/>
    <col min="13" max="13" width="13.140625" bestFit="1" customWidth="1"/>
    <col min="14" max="14" width="26" customWidth="1"/>
  </cols>
  <sheetData>
    <row r="1" spans="2:14" ht="18" x14ac:dyDescent="0.25">
      <c r="E1" s="10" t="s">
        <v>0</v>
      </c>
      <c r="F1" s="11"/>
      <c r="G1" s="11"/>
      <c r="H1" s="11"/>
      <c r="I1" s="11"/>
      <c r="J1" s="11"/>
      <c r="K1" s="11"/>
      <c r="L1" s="11"/>
      <c r="M1" s="11"/>
      <c r="N1" s="12" t="s">
        <v>1</v>
      </c>
    </row>
    <row r="2" spans="2:14" ht="15" x14ac:dyDescent="0.25">
      <c r="E2" s="13" t="s">
        <v>7</v>
      </c>
      <c r="F2" s="11"/>
      <c r="G2" s="11"/>
      <c r="H2" s="11"/>
      <c r="I2" s="11"/>
      <c r="J2" s="11"/>
      <c r="K2" s="11"/>
      <c r="L2" s="11"/>
      <c r="M2" s="11"/>
      <c r="N2" s="14" t="str">
        <f>PRESIDENCIA!N2</f>
        <v>15 DE FEBRERO DE 2025</v>
      </c>
    </row>
    <row r="3" spans="2:14" x14ac:dyDescent="0.2">
      <c r="E3" s="14" t="str">
        <f>PRESIDENCIA!E3</f>
        <v>PRIMER QUINCENA DE FEBRERO DE 2025</v>
      </c>
      <c r="F3" s="11"/>
      <c r="G3" s="11"/>
      <c r="H3" s="11"/>
      <c r="I3" s="11"/>
      <c r="J3" s="11"/>
      <c r="K3" s="11"/>
      <c r="L3" s="11"/>
      <c r="M3" s="11"/>
    </row>
    <row r="4" spans="2:14" x14ac:dyDescent="0.2">
      <c r="E4" s="29"/>
      <c r="F4" s="11"/>
      <c r="G4" s="11"/>
      <c r="H4" s="11"/>
      <c r="I4" s="11"/>
      <c r="J4" s="11"/>
      <c r="K4" s="11"/>
      <c r="L4" s="11"/>
      <c r="M4" s="11"/>
    </row>
    <row r="5" spans="2:14" ht="26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2" t="s">
        <v>454</v>
      </c>
      <c r="L5" s="73" t="s">
        <v>455</v>
      </c>
      <c r="M5" s="16" t="s">
        <v>4</v>
      </c>
      <c r="N5" s="15" t="s">
        <v>5</v>
      </c>
    </row>
    <row r="6" spans="2:14" ht="36.75" customHeight="1" x14ac:dyDescent="0.25">
      <c r="B6" s="1" t="s">
        <v>490</v>
      </c>
      <c r="C6" s="4"/>
      <c r="D6" s="79" t="s">
        <v>141</v>
      </c>
      <c r="E6" s="81">
        <v>47930.559999999998</v>
      </c>
      <c r="F6" s="81">
        <v>8930.56</v>
      </c>
      <c r="G6" s="26"/>
      <c r="H6" s="5">
        <f t="shared" ref="H6" si="0">+E6/2</f>
        <v>23965.279999999999</v>
      </c>
      <c r="I6" s="5">
        <f t="shared" ref="I6" si="1">+F6/2</f>
        <v>4465.28</v>
      </c>
      <c r="J6" s="5">
        <f t="shared" ref="J6" si="2">G6/2</f>
        <v>0</v>
      </c>
      <c r="K6" s="47"/>
      <c r="L6" s="47"/>
      <c r="M6" s="5">
        <f t="shared" ref="M6" si="3">H6-I6+J6-K6-L6</f>
        <v>19500</v>
      </c>
      <c r="N6" s="9"/>
    </row>
    <row r="7" spans="2:14" ht="36.75" customHeight="1" x14ac:dyDescent="0.25">
      <c r="B7" s="1" t="s">
        <v>142</v>
      </c>
      <c r="C7" s="4"/>
      <c r="D7" s="80" t="s">
        <v>165</v>
      </c>
      <c r="E7" s="81">
        <v>8620.85</v>
      </c>
      <c r="F7" s="81">
        <v>145.85</v>
      </c>
      <c r="G7" s="26"/>
      <c r="H7" s="5">
        <f t="shared" ref="H7:H24" si="4">+E7/2</f>
        <v>4310.4250000000002</v>
      </c>
      <c r="I7" s="5">
        <f t="shared" ref="I7:J24" si="5">+F7/2</f>
        <v>72.924999999999997</v>
      </c>
      <c r="J7" s="5">
        <f t="shared" ref="J7:J23" si="6">G7/2</f>
        <v>0</v>
      </c>
      <c r="K7" s="47"/>
      <c r="L7" s="47"/>
      <c r="M7" s="5">
        <f t="shared" ref="M7:M24" si="7">H7-I7+J7-K7-L7</f>
        <v>4237.5</v>
      </c>
      <c r="N7" s="9"/>
    </row>
    <row r="8" spans="2:14" ht="26.1" customHeight="1" x14ac:dyDescent="0.25">
      <c r="B8" s="1" t="s">
        <v>143</v>
      </c>
      <c r="C8" s="4"/>
      <c r="D8" s="80" t="s">
        <v>165</v>
      </c>
      <c r="E8" s="81">
        <v>8620.85</v>
      </c>
      <c r="F8" s="81">
        <v>145.85</v>
      </c>
      <c r="G8" s="26"/>
      <c r="H8" s="5">
        <f t="shared" si="4"/>
        <v>4310.4250000000002</v>
      </c>
      <c r="I8" s="5">
        <f t="shared" si="5"/>
        <v>72.924999999999997</v>
      </c>
      <c r="J8" s="5">
        <f t="shared" si="6"/>
        <v>0</v>
      </c>
      <c r="K8" s="47"/>
      <c r="L8" s="47"/>
      <c r="M8" s="5">
        <f t="shared" si="7"/>
        <v>4237.5</v>
      </c>
      <c r="N8" s="9"/>
    </row>
    <row r="9" spans="2:14" ht="26.1" customHeight="1" x14ac:dyDescent="0.25">
      <c r="B9" t="s">
        <v>145</v>
      </c>
      <c r="C9" s="4"/>
      <c r="D9" s="80" t="s">
        <v>165</v>
      </c>
      <c r="E9" s="81">
        <v>8620.85</v>
      </c>
      <c r="F9" s="81">
        <v>145.85</v>
      </c>
      <c r="G9" s="26"/>
      <c r="H9" s="5">
        <f t="shared" si="4"/>
        <v>4310.4250000000002</v>
      </c>
      <c r="I9" s="5">
        <f t="shared" si="5"/>
        <v>72.924999999999997</v>
      </c>
      <c r="J9" s="5">
        <f t="shared" si="6"/>
        <v>0</v>
      </c>
      <c r="K9" s="47"/>
      <c r="L9" s="47"/>
      <c r="M9" s="5">
        <f t="shared" si="7"/>
        <v>4237.5</v>
      </c>
      <c r="N9" s="9"/>
    </row>
    <row r="10" spans="2:14" ht="26.1" customHeight="1" x14ac:dyDescent="0.25">
      <c r="B10" s="38" t="s">
        <v>57</v>
      </c>
      <c r="C10" s="4"/>
      <c r="D10" s="80" t="s">
        <v>166</v>
      </c>
      <c r="E10" s="81">
        <v>8620.85</v>
      </c>
      <c r="F10" s="81">
        <v>145.85</v>
      </c>
      <c r="G10" s="26"/>
      <c r="H10" s="5">
        <f t="shared" si="4"/>
        <v>4310.4250000000002</v>
      </c>
      <c r="I10" s="5">
        <f t="shared" si="5"/>
        <v>72.924999999999997</v>
      </c>
      <c r="J10" s="5">
        <f t="shared" si="6"/>
        <v>0</v>
      </c>
      <c r="K10" s="47"/>
      <c r="L10" s="47"/>
      <c r="M10" s="5">
        <f t="shared" si="7"/>
        <v>4237.5</v>
      </c>
      <c r="N10" s="9"/>
    </row>
    <row r="11" spans="2:14" ht="26.1" customHeight="1" x14ac:dyDescent="0.25">
      <c r="B11" s="1" t="s">
        <v>163</v>
      </c>
      <c r="C11" s="4"/>
      <c r="D11" s="79" t="s">
        <v>164</v>
      </c>
      <c r="E11" s="81">
        <v>28397.77</v>
      </c>
      <c r="F11" s="81">
        <v>4397.7700000000004</v>
      </c>
      <c r="G11" s="26"/>
      <c r="H11" s="5">
        <f t="shared" si="4"/>
        <v>14198.885</v>
      </c>
      <c r="I11" s="5">
        <f t="shared" si="5"/>
        <v>2198.8850000000002</v>
      </c>
      <c r="J11" s="5">
        <f t="shared" si="6"/>
        <v>0</v>
      </c>
      <c r="K11" s="47"/>
      <c r="L11" s="47"/>
      <c r="M11" s="5">
        <f t="shared" si="7"/>
        <v>12000</v>
      </c>
      <c r="N11" s="9"/>
    </row>
    <row r="12" spans="2:14" s="38" customFormat="1" ht="29.25" customHeight="1" x14ac:dyDescent="0.2">
      <c r="B12" s="38" t="s">
        <v>58</v>
      </c>
      <c r="C12" s="4"/>
      <c r="D12" s="62" t="s">
        <v>108</v>
      </c>
      <c r="E12" s="71">
        <v>15180.34</v>
      </c>
      <c r="F12" s="26">
        <v>1585.1</v>
      </c>
      <c r="G12" s="26"/>
      <c r="H12" s="5">
        <f t="shared" si="4"/>
        <v>7590.17</v>
      </c>
      <c r="I12" s="5">
        <f t="shared" si="5"/>
        <v>792.55</v>
      </c>
      <c r="J12" s="5">
        <f t="shared" si="6"/>
        <v>0</v>
      </c>
      <c r="K12" s="47"/>
      <c r="L12" s="47"/>
      <c r="M12" s="5">
        <f t="shared" si="7"/>
        <v>6797.62</v>
      </c>
      <c r="N12" s="9"/>
    </row>
    <row r="13" spans="2:14" ht="26.1" customHeight="1" x14ac:dyDescent="0.25">
      <c r="B13" t="s">
        <v>171</v>
      </c>
      <c r="D13" s="80" t="s">
        <v>170</v>
      </c>
      <c r="E13" s="81">
        <v>8620.85</v>
      </c>
      <c r="F13" s="81">
        <v>145.85</v>
      </c>
      <c r="G13" s="26"/>
      <c r="H13" s="5">
        <f t="shared" si="4"/>
        <v>4310.4250000000002</v>
      </c>
      <c r="I13" s="5">
        <f t="shared" si="5"/>
        <v>72.924999999999997</v>
      </c>
      <c r="J13" s="5">
        <f t="shared" si="6"/>
        <v>0</v>
      </c>
      <c r="K13" s="47"/>
      <c r="L13" s="47"/>
      <c r="M13" s="5">
        <f t="shared" si="7"/>
        <v>4237.5</v>
      </c>
      <c r="N13" s="9"/>
    </row>
    <row r="14" spans="2:14" ht="26.1" customHeight="1" x14ac:dyDescent="0.25">
      <c r="B14" t="s">
        <v>169</v>
      </c>
      <c r="D14" s="80" t="s">
        <v>170</v>
      </c>
      <c r="E14" s="81">
        <v>8620.85</v>
      </c>
      <c r="F14" s="81">
        <v>145.85</v>
      </c>
      <c r="G14" s="26"/>
      <c r="H14" s="5">
        <f t="shared" si="4"/>
        <v>4310.4250000000002</v>
      </c>
      <c r="I14" s="5">
        <f t="shared" si="5"/>
        <v>72.924999999999997</v>
      </c>
      <c r="J14" s="5">
        <f t="shared" si="6"/>
        <v>0</v>
      </c>
      <c r="K14" s="47"/>
      <c r="L14" s="47"/>
      <c r="M14" s="5">
        <f t="shared" si="7"/>
        <v>4237.5</v>
      </c>
      <c r="N14" s="9"/>
    </row>
    <row r="15" spans="2:14" ht="26.1" customHeight="1" x14ac:dyDescent="0.2">
      <c r="B15" t="s">
        <v>403</v>
      </c>
      <c r="D15" s="80" t="s">
        <v>511</v>
      </c>
      <c r="E15" s="71">
        <v>14455.14</v>
      </c>
      <c r="F15" s="26">
        <v>1455.14</v>
      </c>
      <c r="G15" s="26"/>
      <c r="H15" s="5">
        <f t="shared" si="4"/>
        <v>7227.57</v>
      </c>
      <c r="I15" s="5">
        <f t="shared" si="5"/>
        <v>727.57</v>
      </c>
      <c r="J15" s="5">
        <f t="shared" si="6"/>
        <v>0</v>
      </c>
      <c r="K15" s="47"/>
      <c r="L15" s="47"/>
      <c r="M15" s="5">
        <f t="shared" si="7"/>
        <v>6500</v>
      </c>
      <c r="N15" s="9"/>
    </row>
    <row r="16" spans="2:14" ht="26.1" customHeight="1" x14ac:dyDescent="0.25">
      <c r="B16" s="1" t="s">
        <v>146</v>
      </c>
      <c r="C16" s="4"/>
      <c r="D16" s="80" t="s">
        <v>165</v>
      </c>
      <c r="E16" s="81">
        <v>8620.85</v>
      </c>
      <c r="F16" s="81">
        <v>145.85</v>
      </c>
      <c r="G16" s="26"/>
      <c r="H16" s="5">
        <f t="shared" si="4"/>
        <v>4310.4250000000002</v>
      </c>
      <c r="I16" s="5">
        <f t="shared" si="5"/>
        <v>72.924999999999997</v>
      </c>
      <c r="J16" s="5">
        <f t="shared" si="6"/>
        <v>0</v>
      </c>
      <c r="K16" s="47"/>
      <c r="L16" s="47"/>
      <c r="M16" s="5">
        <f t="shared" si="7"/>
        <v>4237.5</v>
      </c>
      <c r="N16" s="9"/>
    </row>
    <row r="17" spans="2:14" ht="26.1" customHeight="1" x14ac:dyDescent="0.2">
      <c r="B17" s="1" t="s">
        <v>59</v>
      </c>
      <c r="C17" s="4"/>
      <c r="D17" s="62" t="s">
        <v>33</v>
      </c>
      <c r="E17" s="71">
        <v>26257.02</v>
      </c>
      <c r="F17" s="26">
        <v>3940.5</v>
      </c>
      <c r="G17" s="26"/>
      <c r="H17" s="5">
        <f t="shared" si="4"/>
        <v>13128.51</v>
      </c>
      <c r="I17" s="5">
        <f t="shared" si="5"/>
        <v>1970.25</v>
      </c>
      <c r="J17" s="5">
        <f t="shared" si="6"/>
        <v>0</v>
      </c>
      <c r="K17" s="47"/>
      <c r="L17" s="47"/>
      <c r="M17" s="5">
        <f t="shared" si="7"/>
        <v>11158.26</v>
      </c>
      <c r="N17" s="9"/>
    </row>
    <row r="18" spans="2:14" ht="26.1" customHeight="1" x14ac:dyDescent="0.2">
      <c r="B18" s="38" t="s">
        <v>112</v>
      </c>
      <c r="C18" s="38"/>
      <c r="D18" s="65" t="s">
        <v>51</v>
      </c>
      <c r="E18" s="71">
        <v>8895.58</v>
      </c>
      <c r="F18" s="26">
        <v>175.74</v>
      </c>
      <c r="G18" s="71"/>
      <c r="H18" s="5">
        <f t="shared" si="4"/>
        <v>4447.79</v>
      </c>
      <c r="I18" s="5">
        <f t="shared" si="5"/>
        <v>87.87</v>
      </c>
      <c r="J18" s="5">
        <f t="shared" si="6"/>
        <v>0</v>
      </c>
      <c r="K18" s="47"/>
      <c r="L18" s="47"/>
      <c r="M18" s="5">
        <f t="shared" si="7"/>
        <v>4359.92</v>
      </c>
      <c r="N18" s="9"/>
    </row>
    <row r="19" spans="2:14" ht="26.1" customHeight="1" x14ac:dyDescent="0.25">
      <c r="B19" t="s">
        <v>147</v>
      </c>
      <c r="C19" s="4"/>
      <c r="D19" s="80" t="s">
        <v>167</v>
      </c>
      <c r="E19" s="81">
        <v>8620.85</v>
      </c>
      <c r="F19" s="81">
        <v>145.85</v>
      </c>
      <c r="G19" s="26"/>
      <c r="H19" s="5">
        <f t="shared" si="4"/>
        <v>4310.4250000000002</v>
      </c>
      <c r="I19" s="5">
        <f t="shared" si="5"/>
        <v>72.924999999999997</v>
      </c>
      <c r="J19" s="5">
        <f t="shared" si="6"/>
        <v>0</v>
      </c>
      <c r="K19" s="47"/>
      <c r="L19" s="47"/>
      <c r="M19" s="5">
        <f t="shared" si="7"/>
        <v>4237.5</v>
      </c>
      <c r="N19" s="9"/>
    </row>
    <row r="20" spans="2:14" s="38" customFormat="1" ht="24.95" customHeight="1" x14ac:dyDescent="0.2">
      <c r="B20" t="s">
        <v>172</v>
      </c>
      <c r="C20"/>
      <c r="D20" s="80" t="s">
        <v>173</v>
      </c>
      <c r="E20" s="71">
        <v>9742.93</v>
      </c>
      <c r="F20" s="26">
        <v>267.93</v>
      </c>
      <c r="G20" s="26"/>
      <c r="H20" s="5">
        <f t="shared" si="4"/>
        <v>4871.4650000000001</v>
      </c>
      <c r="I20" s="5">
        <f t="shared" si="5"/>
        <v>133.965</v>
      </c>
      <c r="J20" s="5">
        <f t="shared" si="6"/>
        <v>0</v>
      </c>
      <c r="K20" s="47"/>
      <c r="L20" s="47"/>
      <c r="M20" s="5">
        <f t="shared" si="7"/>
        <v>4737.5</v>
      </c>
      <c r="N20" s="9"/>
    </row>
    <row r="21" spans="2:14" s="38" customFormat="1" ht="24.95" customHeight="1" x14ac:dyDescent="0.2">
      <c r="B21" t="s">
        <v>515</v>
      </c>
      <c r="C21"/>
      <c r="D21" s="80" t="s">
        <v>516</v>
      </c>
      <c r="E21" s="71">
        <v>15681.58</v>
      </c>
      <c r="F21" s="26">
        <v>1681.59</v>
      </c>
      <c r="G21" s="26"/>
      <c r="H21" s="5">
        <f t="shared" si="4"/>
        <v>7840.79</v>
      </c>
      <c r="I21" s="5">
        <f t="shared" si="5"/>
        <v>840.79499999999996</v>
      </c>
      <c r="J21" s="5"/>
      <c r="K21" s="47"/>
      <c r="L21" s="47"/>
      <c r="M21" s="5">
        <f t="shared" si="7"/>
        <v>6999.9949999999999</v>
      </c>
      <c r="N21" s="9"/>
    </row>
    <row r="22" spans="2:14" ht="26.1" customHeight="1" x14ac:dyDescent="0.25">
      <c r="B22" s="1" t="s">
        <v>144</v>
      </c>
      <c r="C22" s="4"/>
      <c r="D22" s="80" t="s">
        <v>165</v>
      </c>
      <c r="E22" s="81">
        <v>8620.85</v>
      </c>
      <c r="F22" s="81">
        <v>145.85</v>
      </c>
      <c r="G22" s="26"/>
      <c r="H22" s="5">
        <f t="shared" si="4"/>
        <v>4310.4250000000002</v>
      </c>
      <c r="I22" s="5">
        <f t="shared" si="5"/>
        <v>72.924999999999997</v>
      </c>
      <c r="J22" s="5">
        <f t="shared" si="6"/>
        <v>0</v>
      </c>
      <c r="K22" s="47"/>
      <c r="L22" s="47"/>
      <c r="M22" s="5">
        <f t="shared" si="7"/>
        <v>4237.5</v>
      </c>
      <c r="N22" s="9"/>
    </row>
    <row r="23" spans="2:14" ht="26.1" customHeight="1" x14ac:dyDescent="0.25">
      <c r="B23" t="s">
        <v>148</v>
      </c>
      <c r="C23" s="4"/>
      <c r="D23" s="80" t="s">
        <v>168</v>
      </c>
      <c r="E23" s="81">
        <v>8620.85</v>
      </c>
      <c r="F23" s="81">
        <v>145.85</v>
      </c>
      <c r="G23" s="26"/>
      <c r="H23" s="5">
        <f t="shared" si="4"/>
        <v>4310.4250000000002</v>
      </c>
      <c r="I23" s="5">
        <f t="shared" si="5"/>
        <v>72.924999999999997</v>
      </c>
      <c r="J23" s="5">
        <f t="shared" si="6"/>
        <v>0</v>
      </c>
      <c r="K23" s="47"/>
      <c r="L23" s="47"/>
      <c r="M23" s="5">
        <f t="shared" si="7"/>
        <v>4237.5</v>
      </c>
      <c r="N23" s="9"/>
    </row>
    <row r="24" spans="2:14" s="38" customFormat="1" ht="26.1" customHeight="1" x14ac:dyDescent="0.25">
      <c r="B24" s="38" t="s">
        <v>133</v>
      </c>
      <c r="C24"/>
      <c r="D24" s="80" t="s">
        <v>165</v>
      </c>
      <c r="E24" s="81">
        <v>8638.69</v>
      </c>
      <c r="F24" s="81">
        <v>147.79</v>
      </c>
      <c r="G24" s="26"/>
      <c r="H24" s="47">
        <f t="shared" si="4"/>
        <v>4319.3450000000003</v>
      </c>
      <c r="I24" s="47">
        <f t="shared" si="5"/>
        <v>73.894999999999996</v>
      </c>
      <c r="J24" s="47">
        <f t="shared" si="5"/>
        <v>0</v>
      </c>
      <c r="K24" s="47"/>
      <c r="L24" s="47"/>
      <c r="M24" s="5">
        <f t="shared" si="7"/>
        <v>4245.45</v>
      </c>
      <c r="N24" s="9"/>
    </row>
    <row r="25" spans="2:14" ht="21.95" customHeight="1" x14ac:dyDescent="0.2">
      <c r="D25" s="21" t="s">
        <v>6</v>
      </c>
      <c r="E25" s="22">
        <f>SUM(E6:E24)</f>
        <v>261388.11000000002</v>
      </c>
      <c r="F25" s="28">
        <f>SUM(F6:F24)</f>
        <v>24040.62</v>
      </c>
      <c r="G25" s="28"/>
      <c r="H25" s="22">
        <f>SUM(H6:H24)</f>
        <v>130694.05500000001</v>
      </c>
      <c r="I25" s="22">
        <f t="shared" ref="I25:M25" si="8">SUM(I6:I24)</f>
        <v>12020.31</v>
      </c>
      <c r="J25" s="22">
        <f t="shared" si="8"/>
        <v>0</v>
      </c>
      <c r="K25" s="22">
        <f t="shared" si="8"/>
        <v>0</v>
      </c>
      <c r="L25" s="22">
        <f t="shared" si="8"/>
        <v>0</v>
      </c>
      <c r="M25" s="22">
        <f t="shared" si="8"/>
        <v>118673.74499999998</v>
      </c>
      <c r="N25" s="38"/>
    </row>
    <row r="26" spans="2:14" ht="21.95" customHeight="1" x14ac:dyDescent="0.2">
      <c r="H26" s="38"/>
      <c r="I26" s="38"/>
      <c r="J26" s="38"/>
      <c r="K26" s="38"/>
      <c r="L26" s="38"/>
      <c r="M26" s="38"/>
      <c r="N26" s="38"/>
    </row>
    <row r="27" spans="2:14" x14ac:dyDescent="0.2">
      <c r="H27" s="38"/>
      <c r="I27" s="38"/>
      <c r="J27" s="38"/>
      <c r="K27" s="38"/>
      <c r="L27" s="38"/>
      <c r="M27" s="38"/>
      <c r="N27" s="38"/>
    </row>
  </sheetData>
  <sortState ref="B7:P24">
    <sortCondition ref="B7:B24"/>
  </sortState>
  <phoneticPr fontId="0" type="noConversion"/>
  <pageMargins left="0.11811023622047245" right="0.11811023622047245" top="0.98425196850393704" bottom="0.98425196850393704" header="0" footer="0"/>
  <pageSetup scale="76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6" tint="0.79998168889431442"/>
    <pageSetUpPr fitToPage="1"/>
  </sheetPr>
  <dimension ref="A1:O25"/>
  <sheetViews>
    <sheetView topLeftCell="B1" zoomScale="80" zoomScaleNormal="80" workbookViewId="0">
      <selection activeCell="O25" sqref="O25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" customWidth="1"/>
    <col min="13" max="13" width="12.85546875" bestFit="1" customWidth="1"/>
    <col min="14" max="14" width="24.85546875" customWidth="1"/>
  </cols>
  <sheetData>
    <row r="1" spans="2:15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5" ht="15" x14ac:dyDescent="0.25">
      <c r="E2" s="13" t="s">
        <v>28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15" x14ac:dyDescent="0.2">
      <c r="E3" s="29" t="str">
        <f>PRESIDENCIA!E3</f>
        <v>PRIMER QUINCENA DE FEBRERO DE 2025</v>
      </c>
      <c r="F3" s="47"/>
      <c r="G3" s="47"/>
      <c r="H3" s="11"/>
      <c r="I3" s="11"/>
      <c r="J3" s="30"/>
      <c r="K3" s="11"/>
      <c r="L3" s="11"/>
      <c r="M3" s="11"/>
    </row>
    <row r="4" spans="2:15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2"/>
      <c r="L5" s="73"/>
      <c r="M5" s="16" t="s">
        <v>4</v>
      </c>
      <c r="N5" s="15" t="s">
        <v>5</v>
      </c>
    </row>
    <row r="7" spans="2:15" ht="24.95" customHeight="1" x14ac:dyDescent="0.25">
      <c r="B7" t="s">
        <v>174</v>
      </c>
      <c r="D7" s="80" t="s">
        <v>29</v>
      </c>
      <c r="E7" s="81">
        <v>30941</v>
      </c>
      <c r="F7" s="81">
        <v>4941</v>
      </c>
      <c r="G7" s="26"/>
      <c r="H7" s="47">
        <f t="shared" ref="H7" si="0">E7/2</f>
        <v>15470.5</v>
      </c>
      <c r="I7" s="47">
        <f t="shared" ref="I7" si="1">F7/2</f>
        <v>2470.5</v>
      </c>
      <c r="J7" s="47">
        <f t="shared" ref="J7" si="2">G7/2</f>
        <v>0</v>
      </c>
      <c r="K7" s="47"/>
      <c r="L7" s="47"/>
      <c r="M7" s="47">
        <f t="shared" ref="M7" si="3">H7-I7+J7-K7-L7</f>
        <v>13000</v>
      </c>
      <c r="N7" s="9"/>
      <c r="O7" s="20"/>
    </row>
    <row r="8" spans="2:15" ht="24.95" customHeight="1" x14ac:dyDescent="0.25">
      <c r="B8" t="s">
        <v>177</v>
      </c>
      <c r="D8" s="80" t="s">
        <v>51</v>
      </c>
      <c r="E8" s="81">
        <v>8620.85</v>
      </c>
      <c r="F8" s="81">
        <v>145.85</v>
      </c>
      <c r="G8" s="26"/>
      <c r="H8" s="47">
        <f t="shared" ref="H8:J10" si="4">E8/2</f>
        <v>4310.4250000000002</v>
      </c>
      <c r="I8" s="47">
        <f t="shared" si="4"/>
        <v>72.924999999999997</v>
      </c>
      <c r="J8" s="47">
        <f t="shared" si="4"/>
        <v>0</v>
      </c>
      <c r="K8" s="47"/>
      <c r="L8" s="47"/>
      <c r="M8" s="47">
        <f>H8-I8+J8-K8-L8</f>
        <v>4237.5</v>
      </c>
      <c r="N8" s="9"/>
      <c r="O8" s="20"/>
    </row>
    <row r="9" spans="2:15" ht="24.95" customHeight="1" x14ac:dyDescent="0.25">
      <c r="B9" t="s">
        <v>175</v>
      </c>
      <c r="D9" s="80" t="s">
        <v>176</v>
      </c>
      <c r="E9" s="81">
        <v>10865.02</v>
      </c>
      <c r="F9" s="81">
        <v>865.02</v>
      </c>
      <c r="G9" s="26"/>
      <c r="H9" s="47">
        <f t="shared" si="4"/>
        <v>5432.51</v>
      </c>
      <c r="I9" s="47">
        <f t="shared" si="4"/>
        <v>432.51</v>
      </c>
      <c r="J9" s="47">
        <f t="shared" si="4"/>
        <v>0</v>
      </c>
      <c r="K9" s="47"/>
      <c r="L9" s="47"/>
      <c r="M9" s="47">
        <f>H9-I9+J9-K9-L9</f>
        <v>5000</v>
      </c>
      <c r="N9" s="9"/>
      <c r="O9" s="20"/>
    </row>
    <row r="10" spans="2:15" ht="24.95" customHeight="1" x14ac:dyDescent="0.25">
      <c r="B10" s="38" t="s">
        <v>415</v>
      </c>
      <c r="C10" s="58"/>
      <c r="D10" s="48" t="s">
        <v>184</v>
      </c>
      <c r="E10" s="81">
        <v>10865.02</v>
      </c>
      <c r="F10" s="81">
        <v>865.02</v>
      </c>
      <c r="G10" s="26"/>
      <c r="H10" s="47">
        <f t="shared" si="4"/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>H10-I10+J10-K10-L10</f>
        <v>5000</v>
      </c>
      <c r="N10" s="9"/>
      <c r="O10" s="20"/>
    </row>
    <row r="11" spans="2:15" ht="21.95" customHeight="1" x14ac:dyDescent="0.2">
      <c r="D11" s="21" t="s">
        <v>6</v>
      </c>
      <c r="E11" s="22">
        <f>SUM(E7:E10)</f>
        <v>61291.89</v>
      </c>
      <c r="F11" s="22">
        <f>SUM(F7:F10)</f>
        <v>6816.8900000000012</v>
      </c>
      <c r="G11" s="22"/>
      <c r="H11" s="22">
        <f>SUM(H7:H10)</f>
        <v>30645.945</v>
      </c>
      <c r="I11" s="22">
        <f t="shared" ref="I11:M11" si="5">SUM(I7:I10)</f>
        <v>3408.4450000000006</v>
      </c>
      <c r="J11" s="22">
        <f t="shared" si="5"/>
        <v>0</v>
      </c>
      <c r="K11" s="22"/>
      <c r="L11" s="22"/>
      <c r="M11" s="22">
        <f t="shared" si="5"/>
        <v>27237.5</v>
      </c>
      <c r="N11" s="38"/>
    </row>
    <row r="12" spans="2:15" ht="21.95" customHeight="1" x14ac:dyDescent="0.2">
      <c r="B12" s="8"/>
      <c r="C12" s="8"/>
      <c r="D12" s="2"/>
      <c r="E12" s="5"/>
      <c r="J12" s="5"/>
    </row>
    <row r="13" spans="2:15" x14ac:dyDescent="0.2">
      <c r="B13" s="8"/>
      <c r="C13" s="8"/>
      <c r="D13" s="2"/>
      <c r="E13" s="5"/>
      <c r="J13" s="5"/>
    </row>
    <row r="14" spans="2:15" x14ac:dyDescent="0.2">
      <c r="B14" s="8"/>
      <c r="C14" s="8"/>
      <c r="D14" s="2"/>
      <c r="E14" s="5"/>
      <c r="J14" s="5"/>
    </row>
    <row r="15" spans="2:15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2:15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6"/>
    </row>
  </sheetData>
  <sortState ref="A8:S10">
    <sortCondition ref="B8:B10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6"/>
  <sheetViews>
    <sheetView topLeftCell="B1" zoomScale="80" zoomScaleNormal="80" workbookViewId="0">
      <selection activeCell="N18" sqref="N1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1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1:22" ht="15" x14ac:dyDescent="0.25">
      <c r="E2" s="13" t="s">
        <v>377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1:22" x14ac:dyDescent="0.2">
      <c r="E3" s="29" t="str">
        <f>PRESIDENCIA!E3</f>
        <v>PRIMER QUINCENA DE FEBRERO DE 2025</v>
      </c>
      <c r="F3" s="47"/>
      <c r="G3" s="47"/>
      <c r="H3" s="11"/>
      <c r="I3" s="11"/>
      <c r="J3" s="30"/>
      <c r="K3" s="11"/>
      <c r="L3" s="11"/>
      <c r="M3" s="11"/>
    </row>
    <row r="4" spans="1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1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7" t="s">
        <v>454</v>
      </c>
      <c r="L5" s="73" t="s">
        <v>455</v>
      </c>
      <c r="M5" s="16" t="s">
        <v>4</v>
      </c>
      <c r="N5" s="15" t="s">
        <v>5</v>
      </c>
    </row>
    <row r="6" spans="1:22" ht="24.95" customHeight="1" x14ac:dyDescent="0.2">
      <c r="B6" t="s">
        <v>178</v>
      </c>
      <c r="D6" s="80" t="s">
        <v>179</v>
      </c>
      <c r="E6" s="71">
        <v>23311.29</v>
      </c>
      <c r="F6" s="26">
        <v>3311.3</v>
      </c>
      <c r="G6" s="26"/>
      <c r="H6" s="47">
        <f t="shared" ref="H6:H8" si="0">+E6/2</f>
        <v>11655.645</v>
      </c>
      <c r="I6" s="47">
        <f t="shared" ref="I6:I8" si="1">+F6/2</f>
        <v>1655.65</v>
      </c>
      <c r="J6" s="47">
        <f t="shared" ref="J6:J8" si="2">+G6/2</f>
        <v>0</v>
      </c>
      <c r="K6" s="47"/>
      <c r="L6" s="47"/>
      <c r="M6" s="47">
        <f t="shared" ref="M6:M8" si="3">+H6-I6+J6-K6-L6</f>
        <v>9999.9950000000008</v>
      </c>
      <c r="N6" s="9"/>
      <c r="O6" s="20"/>
    </row>
    <row r="7" spans="1:22" s="38" customFormat="1" ht="29.25" customHeight="1" x14ac:dyDescent="0.2">
      <c r="B7" s="19" t="s">
        <v>67</v>
      </c>
      <c r="C7" s="4"/>
      <c r="D7" s="41" t="s">
        <v>38</v>
      </c>
      <c r="E7" s="70">
        <v>15180.3236</v>
      </c>
      <c r="F7" s="26">
        <v>1585.09</v>
      </c>
      <c r="G7" s="26"/>
      <c r="H7" s="47">
        <f t="shared" si="0"/>
        <v>7590.1617999999999</v>
      </c>
      <c r="I7" s="47">
        <f t="shared" si="1"/>
        <v>792.54499999999996</v>
      </c>
      <c r="J7" s="47">
        <f t="shared" si="2"/>
        <v>0</v>
      </c>
      <c r="K7" s="47">
        <f t="shared" ref="K7" si="4">+H7*0.115</f>
        <v>872.868607</v>
      </c>
      <c r="L7" s="47">
        <v>1446</v>
      </c>
      <c r="M7" s="47">
        <f t="shared" si="3"/>
        <v>4478.7481929999994</v>
      </c>
      <c r="N7" s="57"/>
      <c r="O7" s="47"/>
      <c r="P7" s="47"/>
      <c r="Q7" s="47"/>
      <c r="R7" s="47"/>
      <c r="S7" s="47"/>
      <c r="T7" s="47"/>
      <c r="U7" s="47"/>
      <c r="V7" s="47"/>
    </row>
    <row r="8" spans="1:22" ht="21" customHeight="1" x14ac:dyDescent="0.2">
      <c r="A8" s="61">
        <v>44204</v>
      </c>
      <c r="B8" s="8" t="s">
        <v>68</v>
      </c>
      <c r="C8" s="1"/>
      <c r="D8" s="41" t="s">
        <v>38</v>
      </c>
      <c r="E8" s="70">
        <v>13053.46</v>
      </c>
      <c r="F8" s="26">
        <v>1203.96</v>
      </c>
      <c r="G8" s="26"/>
      <c r="H8" s="47">
        <f t="shared" si="0"/>
        <v>6526.73</v>
      </c>
      <c r="I8" s="47">
        <f t="shared" si="1"/>
        <v>601.98</v>
      </c>
      <c r="J8" s="47">
        <f t="shared" si="2"/>
        <v>0</v>
      </c>
      <c r="K8" s="47"/>
      <c r="L8" s="47"/>
      <c r="M8" s="47">
        <f t="shared" si="3"/>
        <v>5924.75</v>
      </c>
      <c r="N8" s="57"/>
      <c r="O8" s="20"/>
      <c r="Q8" s="22"/>
    </row>
    <row r="9" spans="1:22" s="38" customFormat="1" ht="29.25" customHeight="1" x14ac:dyDescent="0.25">
      <c r="B9" t="s">
        <v>180</v>
      </c>
      <c r="C9"/>
      <c r="D9" s="80" t="s">
        <v>181</v>
      </c>
      <c r="E9" s="81">
        <v>10865.02</v>
      </c>
      <c r="F9" s="81">
        <v>865.02</v>
      </c>
      <c r="G9" s="26"/>
      <c r="H9" s="47">
        <f t="shared" ref="H9:J10" si="5">+E9/2</f>
        <v>5432.51</v>
      </c>
      <c r="I9" s="47">
        <f t="shared" si="5"/>
        <v>432.51</v>
      </c>
      <c r="J9" s="47">
        <f t="shared" si="5"/>
        <v>0</v>
      </c>
      <c r="K9" s="47"/>
      <c r="L9" s="47"/>
      <c r="M9" s="47">
        <f>+H9-I9+J9-K9-L9</f>
        <v>5000</v>
      </c>
      <c r="N9" s="57"/>
    </row>
    <row r="10" spans="1:22" s="38" customFormat="1" ht="29.25" customHeight="1" x14ac:dyDescent="0.2">
      <c r="B10" s="1" t="s">
        <v>69</v>
      </c>
      <c r="C10" s="4"/>
      <c r="D10" s="41" t="s">
        <v>38</v>
      </c>
      <c r="E10" s="70">
        <v>13053.46</v>
      </c>
      <c r="F10" s="26">
        <v>1203.96</v>
      </c>
      <c r="G10" s="26"/>
      <c r="H10" s="47">
        <f t="shared" si="5"/>
        <v>6526.73</v>
      </c>
      <c r="I10" s="47">
        <f t="shared" si="5"/>
        <v>601.98</v>
      </c>
      <c r="J10" s="47">
        <f t="shared" si="5"/>
        <v>0</v>
      </c>
      <c r="K10" s="47"/>
      <c r="L10" s="47"/>
      <c r="M10" s="47">
        <f t="shared" ref="M10" si="6">+H10-I10+J10-K10-L10</f>
        <v>5924.75</v>
      </c>
      <c r="N10" s="9"/>
    </row>
    <row r="11" spans="1:22" s="38" customFormat="1" ht="29.25" customHeight="1" x14ac:dyDescent="0.2">
      <c r="B11" s="1" t="s">
        <v>465</v>
      </c>
      <c r="C11" s="4"/>
      <c r="D11" s="41" t="s">
        <v>184</v>
      </c>
      <c r="E11" s="71">
        <v>12039.46</v>
      </c>
      <c r="F11" s="26">
        <v>1039.46</v>
      </c>
      <c r="G11" s="26"/>
      <c r="H11" s="47">
        <f t="shared" ref="H11" si="7">+E11/2</f>
        <v>6019.73</v>
      </c>
      <c r="I11" s="47">
        <f t="shared" ref="I11" si="8">+F11/2</f>
        <v>519.73</v>
      </c>
      <c r="J11" s="47">
        <f t="shared" ref="J11" si="9">+G11/2</f>
        <v>0</v>
      </c>
      <c r="K11" s="47"/>
      <c r="L11" s="47"/>
      <c r="M11" s="47">
        <f t="shared" ref="M11" si="10">+H11-I11+J11-K11-L11</f>
        <v>5500</v>
      </c>
      <c r="N11" s="9"/>
    </row>
    <row r="12" spans="1:22" ht="21.95" customHeight="1" x14ac:dyDescent="0.2">
      <c r="D12" s="21" t="s">
        <v>6</v>
      </c>
      <c r="E12" s="22">
        <f>SUM(E6:E9)</f>
        <v>62410.093599999993</v>
      </c>
      <c r="F12" s="22">
        <f>SUM(F6:F9)</f>
        <v>6965.3700000000008</v>
      </c>
      <c r="G12" s="22"/>
      <c r="H12" s="22">
        <f>SUM(H6:H11)</f>
        <v>43751.506799999988</v>
      </c>
      <c r="I12" s="22">
        <f t="shared" ref="I12:M12" si="11">SUM(I6:I11)</f>
        <v>4604.3950000000004</v>
      </c>
      <c r="J12" s="22">
        <f t="shared" si="11"/>
        <v>0</v>
      </c>
      <c r="K12" s="22">
        <f t="shared" si="11"/>
        <v>872.868607</v>
      </c>
      <c r="L12" s="22">
        <f t="shared" si="11"/>
        <v>1446</v>
      </c>
      <c r="M12" s="22">
        <f t="shared" si="11"/>
        <v>36828.243193000002</v>
      </c>
      <c r="N12" s="38"/>
    </row>
    <row r="13" spans="1:22" ht="21.95" customHeight="1" x14ac:dyDescent="0.2">
      <c r="B13" s="8"/>
      <c r="C13" s="8"/>
      <c r="D13" s="2"/>
      <c r="E13" s="5"/>
      <c r="J13" s="5"/>
    </row>
    <row r="14" spans="1:22" x14ac:dyDescent="0.2">
      <c r="B14" s="8"/>
      <c r="C14" s="8"/>
      <c r="D14" s="2"/>
      <c r="E14" s="5"/>
      <c r="J14" s="5"/>
    </row>
    <row r="15" spans="1:22" x14ac:dyDescent="0.2">
      <c r="B15" s="8"/>
      <c r="C15" s="8"/>
      <c r="D15" s="2"/>
      <c r="E15" s="5"/>
      <c r="J15" s="5"/>
    </row>
    <row r="16" spans="1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0">
    <sortCondition ref="B7:B10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-0.249977111117893"/>
    <pageSetUpPr fitToPage="1"/>
  </sheetPr>
  <dimension ref="A1:O9"/>
  <sheetViews>
    <sheetView topLeftCell="B1" zoomScale="80" zoomScaleNormal="80" workbookViewId="0">
      <selection activeCell="O2" sqref="O2:Q8"/>
    </sheetView>
  </sheetViews>
  <sheetFormatPr baseColWidth="10" defaultRowHeight="12.75" x14ac:dyDescent="0.2"/>
  <cols>
    <col min="1" max="1" width="1.5703125" hidden="1" customWidth="1"/>
    <col min="2" max="2" width="39.85546875" bestFit="1" customWidth="1"/>
    <col min="3" max="3" width="1.42578125" hidden="1" customWidth="1"/>
    <col min="4" max="4" width="16.140625" customWidth="1"/>
    <col min="5" max="5" width="1.85546875" style="38" customWidth="1"/>
    <col min="6" max="6" width="1.42578125" style="38" customWidth="1"/>
    <col min="7" max="7" width="1.42578125" customWidth="1"/>
    <col min="8" max="8" width="11" customWidth="1"/>
    <col min="9" max="10" width="9.85546875" customWidth="1"/>
    <col min="11" max="11" width="11.7109375" bestFit="1" customWidth="1"/>
    <col min="12" max="12" width="5.5703125" bestFit="1" customWidth="1"/>
    <col min="13" max="13" width="11.85546875" customWidth="1"/>
    <col min="14" max="14" width="23.85546875" customWidth="1"/>
    <col min="15" max="15" width="11.42578125" style="11"/>
  </cols>
  <sheetData>
    <row r="1" spans="2:15" ht="18" x14ac:dyDescent="0.25">
      <c r="E1" s="10" t="s">
        <v>0</v>
      </c>
      <c r="F1" s="47"/>
      <c r="G1" s="11"/>
      <c r="H1" s="11"/>
      <c r="I1" s="11"/>
      <c r="J1" s="11"/>
      <c r="K1" s="11"/>
      <c r="L1" s="11"/>
      <c r="M1" s="11"/>
      <c r="N1" s="12" t="s">
        <v>1</v>
      </c>
    </row>
    <row r="2" spans="2:15" ht="15" x14ac:dyDescent="0.25">
      <c r="E2" s="13" t="s">
        <v>32</v>
      </c>
      <c r="F2" s="47"/>
      <c r="G2" s="11"/>
      <c r="H2" s="11"/>
      <c r="I2" s="11"/>
      <c r="J2" s="11"/>
      <c r="K2" s="11"/>
      <c r="L2" s="11"/>
      <c r="M2" s="11"/>
      <c r="N2" s="14" t="str">
        <f>PRESIDENCIA!N2</f>
        <v>15 DE FEBRERO DE 2025</v>
      </c>
    </row>
    <row r="3" spans="2:15" x14ac:dyDescent="0.2">
      <c r="E3" s="14" t="str">
        <f>PRESIDENCIA!E3</f>
        <v>PRIMER QUINCENA DE FEBRERO DE 2025</v>
      </c>
      <c r="F3" s="47"/>
      <c r="G3" s="11"/>
      <c r="H3" s="11"/>
      <c r="I3" s="11"/>
      <c r="J3" s="11"/>
      <c r="K3" s="11"/>
      <c r="L3" s="11"/>
      <c r="M3" s="11"/>
    </row>
    <row r="4" spans="2:15" x14ac:dyDescent="0.2">
      <c r="E4" s="29"/>
      <c r="F4" s="47"/>
      <c r="G4" s="11"/>
      <c r="H4" s="11"/>
      <c r="I4" s="11"/>
      <c r="J4" s="11"/>
      <c r="K4" s="11"/>
      <c r="L4" s="11"/>
      <c r="M4" s="11"/>
    </row>
    <row r="5" spans="2:15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 t="s">
        <v>24</v>
      </c>
      <c r="H5" s="16" t="s">
        <v>3</v>
      </c>
      <c r="I5" s="16" t="s">
        <v>21</v>
      </c>
      <c r="J5" s="32" t="s">
        <v>24</v>
      </c>
      <c r="K5" s="72" t="s">
        <v>454</v>
      </c>
      <c r="L5" s="73" t="s">
        <v>455</v>
      </c>
      <c r="M5" s="16" t="s">
        <v>4</v>
      </c>
      <c r="N5" s="15" t="s">
        <v>5</v>
      </c>
    </row>
    <row r="6" spans="2:15" ht="24.95" customHeight="1" x14ac:dyDescent="0.2">
      <c r="B6" t="s">
        <v>182</v>
      </c>
      <c r="D6" s="80" t="s">
        <v>183</v>
      </c>
      <c r="E6" s="23">
        <v>30941</v>
      </c>
      <c r="F6" s="26">
        <v>4941</v>
      </c>
      <c r="G6" s="26"/>
      <c r="H6" s="5">
        <f t="shared" ref="H6" si="0">+E6/2</f>
        <v>15470.5</v>
      </c>
      <c r="I6" s="5">
        <f t="shared" ref="I6" si="1">+F6/2</f>
        <v>2470.5</v>
      </c>
      <c r="J6" s="5">
        <f t="shared" ref="J6" si="2">+G6/2</f>
        <v>0</v>
      </c>
      <c r="K6" s="5"/>
      <c r="L6" s="5"/>
      <c r="M6" s="5">
        <f t="shared" ref="M6" si="3">H6-I6+J6-K6-L6</f>
        <v>13000</v>
      </c>
      <c r="N6" s="9"/>
      <c r="O6" s="22"/>
    </row>
    <row r="7" spans="2:15" x14ac:dyDescent="0.2">
      <c r="H7" s="38"/>
      <c r="I7" s="38"/>
      <c r="J7" s="38"/>
      <c r="K7" s="38"/>
      <c r="L7" s="38"/>
      <c r="M7" s="38"/>
      <c r="N7" s="38"/>
    </row>
    <row r="8" spans="2:15" ht="21.95" customHeight="1" x14ac:dyDescent="0.2">
      <c r="D8" s="21" t="s">
        <v>6</v>
      </c>
      <c r="E8" s="22">
        <f t="shared" ref="E8:M8" si="4">SUM(E6:E7)</f>
        <v>30941</v>
      </c>
      <c r="F8" s="22">
        <f t="shared" si="4"/>
        <v>4941</v>
      </c>
      <c r="G8" s="28">
        <f t="shared" si="4"/>
        <v>0</v>
      </c>
      <c r="H8" s="22">
        <f t="shared" si="4"/>
        <v>15470.5</v>
      </c>
      <c r="I8" s="22">
        <f t="shared" si="4"/>
        <v>2470.5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22">
        <f t="shared" si="4"/>
        <v>13000</v>
      </c>
      <c r="N8" s="38"/>
      <c r="O8" s="22"/>
    </row>
    <row r="9" spans="2:15" ht="21.95" customHeight="1" x14ac:dyDescent="0.2">
      <c r="D9" s="21"/>
      <c r="E9" s="22"/>
      <c r="F9" s="22"/>
      <c r="G9" s="22"/>
      <c r="H9" s="22"/>
      <c r="I9" s="22"/>
      <c r="J9" s="22"/>
      <c r="K9" s="22"/>
      <c r="L9" s="22"/>
      <c r="M9" s="22"/>
    </row>
  </sheetData>
  <pageMargins left="0.15748031496062992" right="0.11811023622047245" top="0.78740157480314965" bottom="0.98425196850393704" header="0" footer="0"/>
  <pageSetup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249977111117893"/>
    <pageSetUpPr fitToPage="1"/>
  </sheetPr>
  <dimension ref="A1:N46"/>
  <sheetViews>
    <sheetView topLeftCell="B28" zoomScale="80" zoomScaleNormal="80" workbookViewId="0">
      <selection activeCell="L16" sqref="L16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140625" customWidth="1"/>
    <col min="11" max="11" width="10.140625" bestFit="1" customWidth="1"/>
    <col min="12" max="12" width="12.28515625" bestFit="1" customWidth="1"/>
    <col min="13" max="13" width="24.140625" customWidth="1"/>
    <col min="14" max="14" width="12.140625" bestFit="1" customWidth="1"/>
    <col min="15" max="15" width="11.28515625" bestFit="1" customWidth="1"/>
  </cols>
  <sheetData>
    <row r="1" spans="2:14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4" ht="15" x14ac:dyDescent="0.25">
      <c r="E2" s="13" t="s">
        <v>378</v>
      </c>
      <c r="F2" s="11"/>
      <c r="G2" s="11"/>
      <c r="H2" s="11"/>
      <c r="I2" s="13"/>
      <c r="J2" s="11"/>
      <c r="K2" s="11"/>
      <c r="L2" s="11"/>
      <c r="M2" s="14" t="str">
        <f>PRESIDENCIA!N2</f>
        <v>15 DE FEBRERO DE 2025</v>
      </c>
    </row>
    <row r="3" spans="2:14" x14ac:dyDescent="0.2">
      <c r="E3" s="14" t="str">
        <f>PRESIDENCIA!E3</f>
        <v>PRIMER QUINCENA DE FEBRERO DE 2025</v>
      </c>
      <c r="F3" s="11"/>
      <c r="G3" s="11"/>
      <c r="H3" s="11"/>
      <c r="I3" s="14"/>
      <c r="J3" s="11"/>
      <c r="K3" s="11"/>
      <c r="L3" s="11"/>
    </row>
    <row r="4" spans="2:14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4" ht="39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7" t="s">
        <v>454</v>
      </c>
      <c r="K5" s="73" t="s">
        <v>455</v>
      </c>
      <c r="L5" s="16" t="s">
        <v>4</v>
      </c>
      <c r="M5" s="15" t="s">
        <v>5</v>
      </c>
    </row>
    <row r="6" spans="2:14" ht="1.5" customHeight="1" x14ac:dyDescent="0.2">
      <c r="E6" s="26"/>
      <c r="F6" s="26"/>
    </row>
    <row r="7" spans="2:14" x14ac:dyDescent="0.2">
      <c r="B7" s="38"/>
      <c r="C7" s="38"/>
      <c r="D7" s="65"/>
      <c r="E7" s="71"/>
      <c r="F7" s="26"/>
      <c r="G7" s="5"/>
      <c r="H7" s="5"/>
      <c r="I7" s="5"/>
      <c r="J7" s="5"/>
      <c r="K7" s="5"/>
      <c r="L7" s="5"/>
      <c r="M7" s="9"/>
    </row>
    <row r="8" spans="2:14" ht="24.75" customHeight="1" x14ac:dyDescent="0.2">
      <c r="B8" t="s">
        <v>185</v>
      </c>
      <c r="D8" s="80" t="s">
        <v>186</v>
      </c>
      <c r="E8" s="71">
        <v>30941</v>
      </c>
      <c r="F8" s="26">
        <v>4941</v>
      </c>
      <c r="G8" s="5">
        <f t="shared" ref="G8" si="0">+E8/2</f>
        <v>15470.5</v>
      </c>
      <c r="H8" s="5">
        <f>+F8/2</f>
        <v>2470.5</v>
      </c>
      <c r="I8" s="5"/>
      <c r="J8" s="5"/>
      <c r="K8" s="5"/>
      <c r="L8" s="5">
        <f>+G8-H8+I8-J8-K8</f>
        <v>13000</v>
      </c>
      <c r="M8" s="9"/>
      <c r="N8" s="40"/>
    </row>
    <row r="9" spans="2:14" ht="24.75" customHeight="1" x14ac:dyDescent="0.25">
      <c r="B9" t="s">
        <v>73</v>
      </c>
      <c r="D9" s="80" t="s">
        <v>494</v>
      </c>
      <c r="E9" s="81">
        <v>10528.39</v>
      </c>
      <c r="F9" s="81">
        <v>828.39</v>
      </c>
      <c r="G9" s="5">
        <f t="shared" ref="G9:G36" si="1">+E9/2</f>
        <v>5264.1949999999997</v>
      </c>
      <c r="H9" s="5">
        <f t="shared" ref="H9:H36" si="2">+F9/2</f>
        <v>414.19499999999999</v>
      </c>
      <c r="I9" s="5"/>
      <c r="J9" s="5"/>
      <c r="K9" s="5"/>
      <c r="L9" s="5">
        <f t="shared" ref="L9:L36" si="3">+G9-H9+I9-J9-K9</f>
        <v>4850</v>
      </c>
      <c r="M9" s="9"/>
      <c r="N9" s="40"/>
    </row>
    <row r="10" spans="2:14" ht="24.75" customHeight="1" x14ac:dyDescent="0.2">
      <c r="B10" t="s">
        <v>207</v>
      </c>
      <c r="D10" s="80" t="s">
        <v>104</v>
      </c>
      <c r="E10" s="71">
        <v>11621.15</v>
      </c>
      <c r="F10" s="26">
        <v>972.53</v>
      </c>
      <c r="G10" s="5">
        <f t="shared" si="1"/>
        <v>5810.5749999999998</v>
      </c>
      <c r="H10" s="5">
        <f t="shared" si="2"/>
        <v>486.26499999999999</v>
      </c>
      <c r="I10" s="5"/>
      <c r="J10" s="5"/>
      <c r="K10" s="5"/>
      <c r="L10" s="5">
        <f t="shared" si="3"/>
        <v>5324.3099999999995</v>
      </c>
      <c r="M10" s="9"/>
      <c r="N10" s="40"/>
    </row>
    <row r="11" spans="2:14" ht="24.75" customHeight="1" x14ac:dyDescent="0.2">
      <c r="B11" t="s">
        <v>202</v>
      </c>
      <c r="D11" s="80" t="s">
        <v>203</v>
      </c>
      <c r="E11" s="71">
        <v>12724.5</v>
      </c>
      <c r="F11" s="26">
        <v>1149.07</v>
      </c>
      <c r="G11" s="5">
        <f t="shared" si="1"/>
        <v>6362.25</v>
      </c>
      <c r="H11" s="5">
        <f t="shared" si="2"/>
        <v>574.53499999999997</v>
      </c>
      <c r="I11" s="5"/>
      <c r="J11" s="5">
        <f t="shared" ref="J11:J12" si="4">+G11*0.115</f>
        <v>731.65875000000005</v>
      </c>
      <c r="K11" s="5">
        <v>1215</v>
      </c>
      <c r="L11" s="5">
        <f t="shared" si="3"/>
        <v>3841.0562499999996</v>
      </c>
      <c r="M11" s="9"/>
      <c r="N11" s="40"/>
    </row>
    <row r="12" spans="2:14" ht="24.75" customHeight="1" x14ac:dyDescent="0.2">
      <c r="B12" t="s">
        <v>206</v>
      </c>
      <c r="D12" s="80" t="s">
        <v>203</v>
      </c>
      <c r="E12" s="71">
        <v>12597.34</v>
      </c>
      <c r="F12" s="26">
        <v>1128.72</v>
      </c>
      <c r="G12" s="5">
        <f t="shared" si="1"/>
        <v>6298.67</v>
      </c>
      <c r="H12" s="5">
        <f t="shared" si="2"/>
        <v>564.36</v>
      </c>
      <c r="I12" s="5"/>
      <c r="J12" s="5">
        <f t="shared" si="4"/>
        <v>724.34705000000008</v>
      </c>
      <c r="K12" s="5"/>
      <c r="L12" s="5">
        <f t="shared" si="3"/>
        <v>5009.9629500000001</v>
      </c>
      <c r="M12" s="9"/>
      <c r="N12" s="40"/>
    </row>
    <row r="13" spans="2:14" ht="24.75" customHeight="1" x14ac:dyDescent="0.2">
      <c r="B13" t="s">
        <v>211</v>
      </c>
      <c r="D13" s="80" t="s">
        <v>205</v>
      </c>
      <c r="E13" s="71">
        <v>10865.02</v>
      </c>
      <c r="F13" s="26">
        <v>865.02</v>
      </c>
      <c r="G13" s="5">
        <f t="shared" si="1"/>
        <v>5432.51</v>
      </c>
      <c r="H13" s="5">
        <f t="shared" si="2"/>
        <v>432.51</v>
      </c>
      <c r="I13" s="5"/>
      <c r="J13" s="5"/>
      <c r="K13" s="5"/>
      <c r="L13" s="5">
        <f t="shared" si="3"/>
        <v>5000</v>
      </c>
      <c r="M13" s="9"/>
      <c r="N13" s="40"/>
    </row>
    <row r="14" spans="2:14" ht="24.75" customHeight="1" x14ac:dyDescent="0.25">
      <c r="B14" t="s">
        <v>495</v>
      </c>
      <c r="D14" s="80" t="s">
        <v>203</v>
      </c>
      <c r="E14" s="81">
        <v>8620.85</v>
      </c>
      <c r="F14" s="81">
        <v>145.85</v>
      </c>
      <c r="G14" s="5">
        <f t="shared" si="1"/>
        <v>4310.4250000000002</v>
      </c>
      <c r="H14" s="5">
        <f t="shared" si="2"/>
        <v>72.924999999999997</v>
      </c>
      <c r="I14" s="5"/>
      <c r="J14" s="5"/>
      <c r="K14" s="5"/>
      <c r="L14" s="5">
        <f t="shared" si="3"/>
        <v>4237.5</v>
      </c>
      <c r="M14" s="9"/>
      <c r="N14" s="40"/>
    </row>
    <row r="15" spans="2:14" ht="24.75" customHeight="1" x14ac:dyDescent="0.2">
      <c r="B15" t="s">
        <v>507</v>
      </c>
      <c r="D15" s="80" t="s">
        <v>508</v>
      </c>
      <c r="E15" s="71">
        <v>10865.02</v>
      </c>
      <c r="F15" s="26">
        <v>865.02</v>
      </c>
      <c r="G15" s="5">
        <f t="shared" si="1"/>
        <v>5432.51</v>
      </c>
      <c r="H15" s="5">
        <f t="shared" si="2"/>
        <v>432.51</v>
      </c>
      <c r="I15" s="5"/>
      <c r="J15" s="5"/>
      <c r="K15" s="5"/>
      <c r="L15" s="5">
        <f t="shared" si="3"/>
        <v>5000</v>
      </c>
      <c r="M15" s="9"/>
      <c r="N15" s="40"/>
    </row>
    <row r="16" spans="2:14" ht="24.75" customHeight="1" x14ac:dyDescent="0.25">
      <c r="B16" t="s">
        <v>486</v>
      </c>
      <c r="D16" s="80" t="s">
        <v>203</v>
      </c>
      <c r="E16" s="81">
        <v>8620.85</v>
      </c>
      <c r="F16" s="81">
        <v>145.85</v>
      </c>
      <c r="G16" s="5">
        <f t="shared" si="1"/>
        <v>4310.4250000000002</v>
      </c>
      <c r="H16" s="5">
        <f t="shared" si="2"/>
        <v>72.924999999999997</v>
      </c>
      <c r="I16" s="5"/>
      <c r="J16" s="5"/>
      <c r="K16" s="5"/>
      <c r="L16" s="5">
        <f t="shared" si="3"/>
        <v>4237.5</v>
      </c>
      <c r="M16" s="9"/>
      <c r="N16" s="40"/>
    </row>
    <row r="17" spans="2:14" ht="24.75" customHeight="1" x14ac:dyDescent="0.2">
      <c r="B17" t="s">
        <v>122</v>
      </c>
      <c r="D17" s="80" t="s">
        <v>181</v>
      </c>
      <c r="E17" s="71">
        <v>13530.24</v>
      </c>
      <c r="F17" s="26">
        <v>1289.4000000000001</v>
      </c>
      <c r="G17" s="5">
        <f t="shared" si="1"/>
        <v>6765.12</v>
      </c>
      <c r="H17" s="5">
        <f t="shared" si="2"/>
        <v>644.70000000000005</v>
      </c>
      <c r="I17" s="5"/>
      <c r="J17" s="5"/>
      <c r="K17" s="5"/>
      <c r="L17" s="5">
        <f t="shared" si="3"/>
        <v>6120.42</v>
      </c>
      <c r="M17" s="9"/>
      <c r="N17" s="40"/>
    </row>
    <row r="18" spans="2:14" ht="24.75" customHeight="1" x14ac:dyDescent="0.2">
      <c r="B18" t="s">
        <v>214</v>
      </c>
      <c r="D18" s="80" t="s">
        <v>44</v>
      </c>
      <c r="E18" s="71">
        <v>11621.15</v>
      </c>
      <c r="F18" s="26">
        <v>972.53</v>
      </c>
      <c r="G18" s="5">
        <f t="shared" si="1"/>
        <v>5810.5749999999998</v>
      </c>
      <c r="H18" s="5">
        <f t="shared" si="2"/>
        <v>486.26499999999999</v>
      </c>
      <c r="I18" s="5"/>
      <c r="J18" s="5"/>
      <c r="K18" s="5"/>
      <c r="L18" s="5">
        <f t="shared" si="3"/>
        <v>5324.3099999999995</v>
      </c>
      <c r="M18" s="9"/>
      <c r="N18" s="40"/>
    </row>
    <row r="19" spans="2:14" ht="24.75" customHeight="1" x14ac:dyDescent="0.2">
      <c r="B19" t="s">
        <v>200</v>
      </c>
      <c r="D19" s="80" t="s">
        <v>201</v>
      </c>
      <c r="E19" s="71">
        <v>16953.21</v>
      </c>
      <c r="F19" s="26">
        <v>1953.21</v>
      </c>
      <c r="G19" s="5">
        <f t="shared" si="1"/>
        <v>8476.6049999999996</v>
      </c>
      <c r="H19" s="5">
        <f t="shared" si="2"/>
        <v>976.60500000000002</v>
      </c>
      <c r="I19" s="5"/>
      <c r="J19" s="5"/>
      <c r="K19" s="5"/>
      <c r="L19" s="5">
        <f t="shared" si="3"/>
        <v>7500</v>
      </c>
      <c r="M19" s="9"/>
      <c r="N19" s="40"/>
    </row>
    <row r="20" spans="2:14" ht="24.75" customHeight="1" x14ac:dyDescent="0.2">
      <c r="B20" t="s">
        <v>489</v>
      </c>
      <c r="D20" s="80" t="s">
        <v>193</v>
      </c>
      <c r="E20" s="71">
        <v>13236.82</v>
      </c>
      <c r="F20" s="26">
        <v>1236.82</v>
      </c>
      <c r="G20" s="5">
        <f t="shared" si="1"/>
        <v>6618.41</v>
      </c>
      <c r="H20" s="5">
        <f t="shared" si="2"/>
        <v>618.41</v>
      </c>
      <c r="I20" s="5"/>
      <c r="J20" s="5"/>
      <c r="K20" s="5"/>
      <c r="L20" s="5">
        <f t="shared" si="3"/>
        <v>6000</v>
      </c>
      <c r="M20" s="9"/>
      <c r="N20" s="40"/>
    </row>
    <row r="21" spans="2:14" ht="24.75" customHeight="1" x14ac:dyDescent="0.2">
      <c r="B21" t="s">
        <v>209</v>
      </c>
      <c r="D21" s="80" t="s">
        <v>210</v>
      </c>
      <c r="E21" s="71">
        <v>14455.14</v>
      </c>
      <c r="F21" s="26">
        <v>1455.14</v>
      </c>
      <c r="G21" s="5">
        <f t="shared" si="1"/>
        <v>7227.57</v>
      </c>
      <c r="H21" s="5">
        <f t="shared" si="2"/>
        <v>727.57</v>
      </c>
      <c r="I21" s="5"/>
      <c r="J21" s="5"/>
      <c r="K21" s="5"/>
      <c r="L21" s="5">
        <f t="shared" si="3"/>
        <v>6500</v>
      </c>
      <c r="M21" s="9"/>
      <c r="N21" s="40"/>
    </row>
    <row r="22" spans="2:14" ht="24.75" customHeight="1" x14ac:dyDescent="0.25">
      <c r="B22" t="s">
        <v>195</v>
      </c>
      <c r="D22" s="80" t="s">
        <v>160</v>
      </c>
      <c r="E22" s="81">
        <v>8620.85</v>
      </c>
      <c r="F22" s="81">
        <v>145.85</v>
      </c>
      <c r="G22" s="5">
        <f t="shared" si="1"/>
        <v>4310.4250000000002</v>
      </c>
      <c r="H22" s="5">
        <f t="shared" si="2"/>
        <v>72.924999999999997</v>
      </c>
      <c r="I22" s="5"/>
      <c r="J22" s="5"/>
      <c r="K22" s="5"/>
      <c r="L22" s="5">
        <f t="shared" si="3"/>
        <v>4237.5</v>
      </c>
      <c r="M22" s="9"/>
      <c r="N22" s="40"/>
    </row>
    <row r="23" spans="2:14" ht="24.75" customHeight="1" x14ac:dyDescent="0.2">
      <c r="B23" t="s">
        <v>190</v>
      </c>
      <c r="D23" s="80" t="s">
        <v>191</v>
      </c>
      <c r="E23" s="71">
        <v>14455.14</v>
      </c>
      <c r="F23" s="26">
        <v>1455.14</v>
      </c>
      <c r="G23" s="5">
        <f t="shared" si="1"/>
        <v>7227.57</v>
      </c>
      <c r="H23" s="5">
        <f t="shared" si="2"/>
        <v>727.57</v>
      </c>
      <c r="I23" s="5"/>
      <c r="J23" s="5"/>
      <c r="K23" s="5"/>
      <c r="L23" s="5">
        <f t="shared" si="3"/>
        <v>6500</v>
      </c>
      <c r="M23" s="9"/>
      <c r="N23" s="40"/>
    </row>
    <row r="24" spans="2:14" ht="24.75" customHeight="1" x14ac:dyDescent="0.2">
      <c r="B24" t="s">
        <v>192</v>
      </c>
      <c r="D24" s="80" t="s">
        <v>193</v>
      </c>
      <c r="E24" s="71">
        <v>20768.060000000001</v>
      </c>
      <c r="F24" s="26">
        <v>2768.06</v>
      </c>
      <c r="G24" s="5">
        <f t="shared" si="1"/>
        <v>10384.030000000001</v>
      </c>
      <c r="H24" s="5">
        <f t="shared" si="2"/>
        <v>1384.03</v>
      </c>
      <c r="I24" s="5"/>
      <c r="J24" s="5"/>
      <c r="K24" s="5"/>
      <c r="L24" s="5">
        <f t="shared" si="3"/>
        <v>9000</v>
      </c>
      <c r="M24" s="9"/>
      <c r="N24" s="40"/>
    </row>
    <row r="25" spans="2:14" ht="24.75" customHeight="1" x14ac:dyDescent="0.25">
      <c r="B25" t="s">
        <v>404</v>
      </c>
      <c r="D25" s="80" t="s">
        <v>160</v>
      </c>
      <c r="E25" s="81">
        <v>8620.85</v>
      </c>
      <c r="F25" s="81">
        <v>145.85</v>
      </c>
      <c r="G25" s="5">
        <f t="shared" si="1"/>
        <v>4310.4250000000002</v>
      </c>
      <c r="H25" s="5">
        <f t="shared" si="2"/>
        <v>72.924999999999997</v>
      </c>
      <c r="I25" s="5"/>
      <c r="J25" s="5"/>
      <c r="K25" s="5"/>
      <c r="L25" s="5">
        <f t="shared" si="3"/>
        <v>4237.5</v>
      </c>
      <c r="M25" s="9"/>
      <c r="N25" s="40"/>
    </row>
    <row r="26" spans="2:14" ht="24.75" customHeight="1" x14ac:dyDescent="0.2">
      <c r="B26" t="s">
        <v>204</v>
      </c>
      <c r="D26" s="80" t="s">
        <v>205</v>
      </c>
      <c r="E26" s="71">
        <v>11031.91035</v>
      </c>
      <c r="F26" s="26">
        <v>883.17</v>
      </c>
      <c r="G26" s="5">
        <f t="shared" si="1"/>
        <v>5515.9551750000001</v>
      </c>
      <c r="H26" s="5">
        <f t="shared" si="2"/>
        <v>441.58499999999998</v>
      </c>
      <c r="I26" s="5"/>
      <c r="J26" s="5">
        <f t="shared" ref="J26" si="5">+G26*0.115</f>
        <v>634.33484512500002</v>
      </c>
      <c r="K26" s="5">
        <v>528</v>
      </c>
      <c r="L26" s="5">
        <f t="shared" si="3"/>
        <v>3912.0353298749997</v>
      </c>
      <c r="M26" s="9"/>
      <c r="N26" s="40"/>
    </row>
    <row r="27" spans="2:14" ht="24.75" customHeight="1" x14ac:dyDescent="0.2">
      <c r="B27" t="s">
        <v>215</v>
      </c>
      <c r="D27" s="80" t="s">
        <v>216</v>
      </c>
      <c r="E27" s="71">
        <v>10865.02</v>
      </c>
      <c r="F27" s="26">
        <v>865.02</v>
      </c>
      <c r="G27" s="5">
        <f t="shared" si="1"/>
        <v>5432.51</v>
      </c>
      <c r="H27" s="5">
        <f t="shared" si="2"/>
        <v>432.51</v>
      </c>
      <c r="I27" s="5"/>
      <c r="J27" s="5"/>
      <c r="K27" s="5"/>
      <c r="L27" s="5">
        <f t="shared" si="3"/>
        <v>5000</v>
      </c>
      <c r="M27" s="9"/>
      <c r="N27" s="40"/>
    </row>
    <row r="28" spans="2:14" ht="24.75" customHeight="1" x14ac:dyDescent="0.2">
      <c r="B28" t="s">
        <v>188</v>
      </c>
      <c r="D28" s="80" t="s">
        <v>189</v>
      </c>
      <c r="E28" s="71">
        <v>14455.14</v>
      </c>
      <c r="F28" s="26">
        <v>1455.14</v>
      </c>
      <c r="G28" s="5">
        <f t="shared" si="1"/>
        <v>7227.57</v>
      </c>
      <c r="H28" s="5">
        <f t="shared" si="2"/>
        <v>727.57</v>
      </c>
      <c r="I28" s="5"/>
      <c r="J28" s="5"/>
      <c r="K28" s="5"/>
      <c r="L28" s="5">
        <f t="shared" si="3"/>
        <v>6500</v>
      </c>
      <c r="M28" s="9"/>
      <c r="N28" s="40"/>
    </row>
    <row r="29" spans="2:14" ht="24.75" customHeight="1" x14ac:dyDescent="0.25">
      <c r="B29" t="s">
        <v>506</v>
      </c>
      <c r="D29" s="80" t="s">
        <v>160</v>
      </c>
      <c r="E29" s="81">
        <v>8620.85</v>
      </c>
      <c r="F29" s="81">
        <v>145.85</v>
      </c>
      <c r="G29" s="5">
        <f t="shared" si="1"/>
        <v>4310.4250000000002</v>
      </c>
      <c r="H29" s="5">
        <f t="shared" si="2"/>
        <v>72.924999999999997</v>
      </c>
      <c r="I29" s="5"/>
      <c r="J29" s="5"/>
      <c r="K29" s="5"/>
      <c r="L29" s="5">
        <f t="shared" si="3"/>
        <v>4237.5</v>
      </c>
      <c r="M29" s="9"/>
      <c r="N29" s="40"/>
    </row>
    <row r="30" spans="2:14" ht="24.75" customHeight="1" x14ac:dyDescent="0.25">
      <c r="B30" t="s">
        <v>405</v>
      </c>
      <c r="D30" s="80" t="s">
        <v>203</v>
      </c>
      <c r="E30" s="81">
        <v>8620.85</v>
      </c>
      <c r="F30" s="81">
        <v>145.85</v>
      </c>
      <c r="G30" s="5">
        <f t="shared" si="1"/>
        <v>4310.4250000000002</v>
      </c>
      <c r="H30" s="5">
        <f t="shared" si="2"/>
        <v>72.924999999999997</v>
      </c>
      <c r="I30" s="5"/>
      <c r="J30" s="5"/>
      <c r="K30" s="5"/>
      <c r="L30" s="5">
        <f t="shared" si="3"/>
        <v>4237.5</v>
      </c>
      <c r="M30" s="9"/>
      <c r="N30" s="40"/>
    </row>
    <row r="31" spans="2:14" ht="28.5" customHeight="1" x14ac:dyDescent="0.2">
      <c r="B31" t="s">
        <v>208</v>
      </c>
      <c r="D31" s="80" t="s">
        <v>205</v>
      </c>
      <c r="E31" s="71">
        <v>10865.02</v>
      </c>
      <c r="F31" s="26">
        <v>865.02</v>
      </c>
      <c r="G31" s="5">
        <f t="shared" si="1"/>
        <v>5432.51</v>
      </c>
      <c r="H31" s="5">
        <f t="shared" si="2"/>
        <v>432.51</v>
      </c>
      <c r="I31" s="5"/>
      <c r="J31" s="5"/>
      <c r="K31" s="5"/>
      <c r="L31" s="5">
        <f t="shared" si="3"/>
        <v>5000</v>
      </c>
      <c r="M31" s="9"/>
    </row>
    <row r="32" spans="2:14" ht="24.95" customHeight="1" x14ac:dyDescent="0.2">
      <c r="B32" t="s">
        <v>212</v>
      </c>
      <c r="D32" s="80" t="s">
        <v>213</v>
      </c>
      <c r="E32" s="71">
        <v>13053.46</v>
      </c>
      <c r="F32" s="26">
        <v>1203.96</v>
      </c>
      <c r="G32" s="5">
        <f t="shared" si="1"/>
        <v>6526.73</v>
      </c>
      <c r="H32" s="5">
        <f t="shared" si="2"/>
        <v>601.98</v>
      </c>
      <c r="I32" s="5"/>
      <c r="J32" s="5"/>
      <c r="K32" s="5"/>
      <c r="L32" s="5">
        <f t="shared" si="3"/>
        <v>5924.75</v>
      </c>
      <c r="M32" s="9"/>
      <c r="N32" s="22"/>
    </row>
    <row r="33" spans="2:14" ht="24.75" customHeight="1" x14ac:dyDescent="0.2">
      <c r="B33" t="s">
        <v>196</v>
      </c>
      <c r="D33" s="80" t="s">
        <v>197</v>
      </c>
      <c r="E33" s="71">
        <v>10865.02</v>
      </c>
      <c r="F33" s="26">
        <v>865.02</v>
      </c>
      <c r="G33" s="5">
        <f t="shared" si="1"/>
        <v>5432.51</v>
      </c>
      <c r="H33" s="5">
        <f t="shared" si="2"/>
        <v>432.51</v>
      </c>
      <c r="I33" s="5"/>
      <c r="J33" s="5"/>
      <c r="K33" s="5"/>
      <c r="L33" s="5">
        <f t="shared" si="3"/>
        <v>5000</v>
      </c>
      <c r="M33" s="9"/>
      <c r="N33" s="40"/>
    </row>
    <row r="34" spans="2:14" ht="24.75" customHeight="1" x14ac:dyDescent="0.2">
      <c r="B34" t="s">
        <v>198</v>
      </c>
      <c r="D34" s="80" t="s">
        <v>199</v>
      </c>
      <c r="E34" s="71">
        <v>10865.02</v>
      </c>
      <c r="F34" s="26">
        <v>865.02</v>
      </c>
      <c r="G34" s="5">
        <f t="shared" si="1"/>
        <v>5432.51</v>
      </c>
      <c r="H34" s="5">
        <f t="shared" si="2"/>
        <v>432.51</v>
      </c>
      <c r="I34" s="5"/>
      <c r="J34" s="5"/>
      <c r="K34" s="5"/>
      <c r="L34" s="5">
        <f t="shared" si="3"/>
        <v>5000</v>
      </c>
      <c r="M34" s="9"/>
      <c r="N34" s="40"/>
    </row>
    <row r="35" spans="2:14" ht="24.75" customHeight="1" x14ac:dyDescent="0.2">
      <c r="B35" t="s">
        <v>126</v>
      </c>
      <c r="D35" s="80" t="s">
        <v>194</v>
      </c>
      <c r="E35" s="71">
        <v>14455.14</v>
      </c>
      <c r="F35" s="26">
        <v>1455.14</v>
      </c>
      <c r="G35" s="5">
        <f t="shared" si="1"/>
        <v>7227.57</v>
      </c>
      <c r="H35" s="5">
        <f t="shared" si="2"/>
        <v>727.57</v>
      </c>
      <c r="I35" s="5"/>
      <c r="J35" s="5"/>
      <c r="K35" s="5"/>
      <c r="L35" s="5">
        <f t="shared" si="3"/>
        <v>6500</v>
      </c>
      <c r="M35" s="9"/>
      <c r="N35" s="40"/>
    </row>
    <row r="36" spans="2:14" ht="24.75" customHeight="1" x14ac:dyDescent="0.2">
      <c r="B36" t="s">
        <v>93</v>
      </c>
      <c r="D36" s="80" t="s">
        <v>104</v>
      </c>
      <c r="E36" s="71">
        <v>13478.889350000001</v>
      </c>
      <c r="F36" s="26">
        <v>1280.2</v>
      </c>
      <c r="G36" s="5">
        <f t="shared" si="1"/>
        <v>6739.4446750000006</v>
      </c>
      <c r="H36" s="5">
        <f t="shared" si="2"/>
        <v>640.1</v>
      </c>
      <c r="I36" s="5"/>
      <c r="J36" s="5">
        <f t="shared" ref="J36" si="6">+G36*0.115</f>
        <v>775.03613762500015</v>
      </c>
      <c r="K36" s="5"/>
      <c r="L36" s="5">
        <f t="shared" si="3"/>
        <v>5324.308537375</v>
      </c>
      <c r="M36" s="9"/>
      <c r="N36" s="40"/>
    </row>
    <row r="37" spans="2:14" ht="24.75" customHeight="1" x14ac:dyDescent="0.2">
      <c r="B37" t="s">
        <v>517</v>
      </c>
      <c r="D37" s="80" t="s">
        <v>508</v>
      </c>
      <c r="E37" s="71">
        <v>10865.02</v>
      </c>
      <c r="F37" s="26">
        <v>865.02</v>
      </c>
      <c r="G37" s="5">
        <f t="shared" ref="G37" si="7">+E37/2</f>
        <v>5432.51</v>
      </c>
      <c r="H37" s="5">
        <f t="shared" ref="H37" si="8">+F37/2</f>
        <v>432.51</v>
      </c>
      <c r="I37" s="5"/>
      <c r="J37" s="5"/>
      <c r="K37" s="5"/>
      <c r="L37" s="5">
        <f t="shared" ref="L37" si="9">+G37-H37+I37-J37-K37</f>
        <v>5000</v>
      </c>
      <c r="M37" s="9"/>
      <c r="N37" s="40"/>
    </row>
    <row r="38" spans="2:14" ht="21.95" customHeight="1" x14ac:dyDescent="0.2">
      <c r="D38" s="21" t="s">
        <v>50</v>
      </c>
      <c r="E38" s="28">
        <f t="shared" ref="E38:F38" si="10">SUM(E7:E36)</f>
        <v>366821.89970000007</v>
      </c>
      <c r="F38" s="28">
        <f t="shared" si="10"/>
        <v>32492.839999999993</v>
      </c>
      <c r="G38" s="22">
        <f>SUM(G7:G37)</f>
        <v>188843.45985000004</v>
      </c>
      <c r="H38" s="22">
        <f t="shared" ref="H38:L38" si="11">SUM(H7:H37)</f>
        <v>16678.929999999997</v>
      </c>
      <c r="I38" s="22">
        <f t="shared" si="11"/>
        <v>0</v>
      </c>
      <c r="J38" s="22">
        <f t="shared" si="11"/>
        <v>2865.3767827500005</v>
      </c>
      <c r="K38" s="22">
        <f t="shared" si="11"/>
        <v>1743</v>
      </c>
      <c r="L38" s="22">
        <f t="shared" si="11"/>
        <v>167556.15306724998</v>
      </c>
      <c r="M38" s="38"/>
    </row>
    <row r="39" spans="2:14" x14ac:dyDescent="0.2">
      <c r="B39" s="1"/>
      <c r="C39" s="1"/>
      <c r="D39" s="4"/>
      <c r="E39" s="5"/>
      <c r="F39" s="5"/>
      <c r="G39" s="5"/>
      <c r="H39" s="5"/>
      <c r="I39" s="5"/>
      <c r="J39" s="5"/>
      <c r="K39" s="5"/>
      <c r="L39" s="5"/>
      <c r="M39" s="38"/>
    </row>
    <row r="40" spans="2:14" x14ac:dyDescent="0.2">
      <c r="B40" s="1"/>
      <c r="C40" s="1"/>
      <c r="D40" s="4"/>
      <c r="E40" s="5"/>
      <c r="F40" s="5"/>
      <c r="G40" s="5"/>
      <c r="H40" s="5"/>
      <c r="I40" s="5"/>
      <c r="J40" s="5"/>
      <c r="K40" s="5"/>
      <c r="L40" s="5"/>
    </row>
    <row r="41" spans="2:14" x14ac:dyDescent="0.2">
      <c r="B41" s="1"/>
      <c r="C41" s="1"/>
      <c r="D41" s="4"/>
      <c r="E41" s="5"/>
      <c r="F41" s="5"/>
      <c r="G41" s="5"/>
      <c r="H41" s="5"/>
      <c r="I41" s="5"/>
      <c r="J41" s="5"/>
      <c r="K41" s="5"/>
      <c r="L41" s="5"/>
    </row>
    <row r="42" spans="2:14" x14ac:dyDescent="0.2">
      <c r="B42" s="1"/>
      <c r="C42" s="1"/>
      <c r="D42" s="4"/>
      <c r="E42" s="5"/>
      <c r="F42" s="5"/>
      <c r="G42" s="5"/>
      <c r="H42" s="5"/>
      <c r="I42" s="5"/>
      <c r="J42" s="5"/>
      <c r="K42" s="5"/>
      <c r="L42" s="5"/>
    </row>
    <row r="46" spans="2:14" ht="24.95" customHeight="1" x14ac:dyDescent="0.2">
      <c r="B46" s="59"/>
      <c r="C46" s="59"/>
      <c r="D46" s="59"/>
      <c r="E46" s="47"/>
      <c r="F46" s="47"/>
      <c r="G46" s="47"/>
      <c r="H46" s="5"/>
      <c r="I46" s="5"/>
      <c r="J46" s="47"/>
      <c r="K46" s="47"/>
      <c r="L46" s="47"/>
      <c r="M46" s="47"/>
    </row>
  </sheetData>
  <autoFilter ref="A1:M66"/>
  <sortState ref="A10:T36">
    <sortCondition ref="B10:B36"/>
  </sortState>
  <phoneticPr fontId="0" type="noConversion"/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21"/>
  <sheetViews>
    <sheetView topLeftCell="B1" zoomScale="80" zoomScaleNormal="80" workbookViewId="0">
      <selection activeCell="K27" sqref="K27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0.140625" bestFit="1" customWidth="1"/>
    <col min="11" max="11" width="5" customWidth="1"/>
    <col min="12" max="12" width="12.28515625" bestFit="1" customWidth="1"/>
    <col min="13" max="13" width="24.140625" customWidth="1"/>
    <col min="14" max="14" width="21.42578125" bestFit="1" customWidth="1"/>
    <col min="15" max="15" width="12.140625" bestFit="1" customWidth="1"/>
    <col min="16" max="16" width="11.28515625" bestFit="1" customWidth="1"/>
  </cols>
  <sheetData>
    <row r="1" spans="2:15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5" ht="15" x14ac:dyDescent="0.25">
      <c r="E2" s="13" t="s">
        <v>379</v>
      </c>
      <c r="F2" s="11"/>
      <c r="G2" s="11"/>
      <c r="H2" s="11"/>
      <c r="I2" s="13"/>
      <c r="J2" s="11"/>
      <c r="K2" s="11"/>
      <c r="L2" s="11"/>
      <c r="M2" s="14" t="str">
        <f>PRESIDENCIA!N2</f>
        <v>15 DE FEBRERO DE 2025</v>
      </c>
    </row>
    <row r="3" spans="2:15" x14ac:dyDescent="0.2">
      <c r="E3" s="14" t="str">
        <f>PRESIDENCIA!E3</f>
        <v>PRIMER QUINCENA DE FEBRERO DE 2025</v>
      </c>
      <c r="F3" s="11"/>
      <c r="G3" s="11"/>
      <c r="H3" s="11"/>
      <c r="I3" s="14"/>
      <c r="J3" s="11"/>
      <c r="K3" s="11"/>
      <c r="L3" s="11"/>
    </row>
    <row r="4" spans="2:15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5" ht="38.2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7" t="s">
        <v>454</v>
      </c>
      <c r="K5" s="73" t="s">
        <v>455</v>
      </c>
      <c r="L5" s="16" t="s">
        <v>4</v>
      </c>
      <c r="M5" s="15" t="s">
        <v>5</v>
      </c>
    </row>
    <row r="6" spans="2:15" ht="1.5" customHeight="1" x14ac:dyDescent="0.2">
      <c r="E6" s="26"/>
      <c r="F6" s="26"/>
    </row>
    <row r="7" spans="2:15" ht="24.75" customHeight="1" x14ac:dyDescent="0.2">
      <c r="B7" t="s">
        <v>217</v>
      </c>
      <c r="D7" s="80" t="s">
        <v>218</v>
      </c>
      <c r="E7" s="71">
        <v>14455.14</v>
      </c>
      <c r="F7" s="26">
        <v>1455.14</v>
      </c>
      <c r="G7" s="5">
        <f t="shared" ref="G7:H12" si="0">+E7/2</f>
        <v>7227.57</v>
      </c>
      <c r="H7" s="5">
        <f t="shared" si="0"/>
        <v>727.57</v>
      </c>
      <c r="I7" s="5"/>
      <c r="J7" s="5"/>
      <c r="K7" s="5"/>
      <c r="L7" s="5">
        <f t="shared" ref="L7:L12" si="1">+G7-H7+I7-J7-K7</f>
        <v>6500</v>
      </c>
      <c r="M7" s="9"/>
      <c r="O7" s="40"/>
    </row>
    <row r="8" spans="2:15" ht="24.75" customHeight="1" x14ac:dyDescent="0.2">
      <c r="B8" s="38" t="s">
        <v>222</v>
      </c>
      <c r="D8" s="80" t="s">
        <v>221</v>
      </c>
      <c r="E8" s="71">
        <v>7498.77</v>
      </c>
      <c r="F8" s="26">
        <v>23.77</v>
      </c>
      <c r="G8" s="5">
        <f t="shared" si="0"/>
        <v>3749.3850000000002</v>
      </c>
      <c r="H8" s="5">
        <f t="shared" si="0"/>
        <v>11.885</v>
      </c>
      <c r="I8" s="5"/>
      <c r="J8" s="5"/>
      <c r="K8" s="5"/>
      <c r="L8" s="5">
        <f t="shared" si="1"/>
        <v>3737.5</v>
      </c>
      <c r="M8" s="9"/>
      <c r="O8" s="40"/>
    </row>
    <row r="9" spans="2:15" ht="24.75" customHeight="1" x14ac:dyDescent="0.2">
      <c r="B9" t="s">
        <v>220</v>
      </c>
      <c r="D9" s="80" t="s">
        <v>49</v>
      </c>
      <c r="E9" s="71">
        <v>13053.46</v>
      </c>
      <c r="F9" s="26">
        <v>1203.96</v>
      </c>
      <c r="G9" s="5">
        <f t="shared" ref="G9" si="2">+E9/2</f>
        <v>6526.73</v>
      </c>
      <c r="H9" s="5">
        <f t="shared" ref="H9" si="3">+F9/2</f>
        <v>601.98</v>
      </c>
      <c r="I9" s="5"/>
      <c r="J9" s="5"/>
      <c r="K9" s="18"/>
      <c r="L9" s="5">
        <f t="shared" si="1"/>
        <v>5924.75</v>
      </c>
      <c r="M9" s="9"/>
      <c r="O9" s="40"/>
    </row>
    <row r="10" spans="2:15" ht="24.75" customHeight="1" x14ac:dyDescent="0.2">
      <c r="B10" s="38" t="s">
        <v>431</v>
      </c>
      <c r="D10" s="80" t="s">
        <v>218</v>
      </c>
      <c r="E10" s="71">
        <v>14455.14</v>
      </c>
      <c r="F10" s="26">
        <v>1455.14</v>
      </c>
      <c r="G10" s="5">
        <f t="shared" si="0"/>
        <v>7227.57</v>
      </c>
      <c r="H10" s="5">
        <f t="shared" si="0"/>
        <v>727.57</v>
      </c>
      <c r="I10" s="5"/>
      <c r="J10" s="5"/>
      <c r="K10" s="5"/>
      <c r="L10" s="5">
        <f t="shared" si="1"/>
        <v>6500</v>
      </c>
      <c r="M10" s="9"/>
      <c r="O10" s="40"/>
    </row>
    <row r="11" spans="2:15" ht="24.75" customHeight="1" x14ac:dyDescent="0.25">
      <c r="B11" s="38" t="s">
        <v>526</v>
      </c>
      <c r="D11" s="80" t="s">
        <v>527</v>
      </c>
      <c r="E11" s="81">
        <v>8620.85</v>
      </c>
      <c r="F11" s="81">
        <v>145.85</v>
      </c>
      <c r="G11" s="5">
        <f t="shared" ref="G11" si="4">+E11/2</f>
        <v>4310.4250000000002</v>
      </c>
      <c r="H11" s="5">
        <f t="shared" ref="H11" si="5">+F11/2</f>
        <v>72.924999999999997</v>
      </c>
      <c r="I11" s="5"/>
      <c r="J11" s="5"/>
      <c r="K11" s="5"/>
      <c r="L11" s="5">
        <f t="shared" ref="L11" si="6">+G11-H11+I11-J11-K11</f>
        <v>4237.5</v>
      </c>
      <c r="M11" s="9"/>
      <c r="O11" s="40"/>
    </row>
    <row r="12" spans="2:15" ht="24.75" customHeight="1" x14ac:dyDescent="0.2">
      <c r="B12" t="s">
        <v>219</v>
      </c>
      <c r="D12" s="80" t="s">
        <v>49</v>
      </c>
      <c r="E12" s="71">
        <v>10865.02</v>
      </c>
      <c r="F12" s="26">
        <v>865.02</v>
      </c>
      <c r="G12" s="5">
        <f t="shared" si="0"/>
        <v>5432.51</v>
      </c>
      <c r="H12" s="5">
        <f t="shared" si="0"/>
        <v>432.51</v>
      </c>
      <c r="I12" s="5"/>
      <c r="J12" s="5"/>
      <c r="K12" s="5"/>
      <c r="L12" s="5">
        <f t="shared" si="1"/>
        <v>5000</v>
      </c>
      <c r="M12" s="9"/>
      <c r="O12" s="40"/>
    </row>
    <row r="13" spans="2:15" ht="21.95" customHeight="1" x14ac:dyDescent="0.2">
      <c r="D13" s="21" t="s">
        <v>50</v>
      </c>
      <c r="E13" s="28">
        <f t="shared" ref="E13:J13" si="7">SUM(E7:E12)</f>
        <v>68948.37999999999</v>
      </c>
      <c r="F13" s="28">
        <f t="shared" si="7"/>
        <v>5148.880000000001</v>
      </c>
      <c r="G13" s="22">
        <f t="shared" si="7"/>
        <v>34474.189999999995</v>
      </c>
      <c r="H13" s="22">
        <f t="shared" si="7"/>
        <v>2574.4400000000005</v>
      </c>
      <c r="I13" s="22">
        <f t="shared" si="7"/>
        <v>0</v>
      </c>
      <c r="J13" s="22">
        <f t="shared" si="7"/>
        <v>0</v>
      </c>
      <c r="K13" s="22"/>
      <c r="L13" s="22">
        <f>SUM(L7:L12)</f>
        <v>31899.75</v>
      </c>
      <c r="M13" s="38"/>
    </row>
    <row r="14" spans="2:15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</row>
    <row r="15" spans="2:15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  <c r="M15" s="38"/>
    </row>
    <row r="16" spans="2:15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17" spans="2:14" x14ac:dyDescent="0.2">
      <c r="B17" s="1"/>
      <c r="C17" s="1"/>
      <c r="D17" s="4"/>
      <c r="E17" s="5"/>
      <c r="F17" s="5"/>
      <c r="G17" s="5"/>
      <c r="H17" s="5"/>
      <c r="I17" s="5"/>
      <c r="J17" s="5"/>
      <c r="K17" s="5"/>
      <c r="L17" s="5"/>
    </row>
    <row r="21" spans="2:14" ht="24.95" customHeight="1" x14ac:dyDescent="0.2">
      <c r="B21" s="59"/>
      <c r="C21" s="59"/>
      <c r="D21" s="59"/>
      <c r="E21" s="47"/>
      <c r="F21" s="47"/>
      <c r="G21" s="47"/>
      <c r="H21" s="5"/>
      <c r="I21" s="5"/>
      <c r="J21" s="47"/>
      <c r="K21" s="47"/>
      <c r="L21" s="47"/>
      <c r="M21" s="47"/>
      <c r="N21" s="20"/>
    </row>
  </sheetData>
  <autoFilter ref="A1:M41"/>
  <sortState ref="A7:T12">
    <sortCondition ref="B7:B12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O3" sqref="O3:R24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7" width="1.28515625" customWidth="1"/>
    <col min="8" max="8" width="12.42578125" customWidth="1"/>
    <col min="9" max="9" width="11.28515625" bestFit="1" customWidth="1"/>
    <col min="10" max="10" width="11.28515625" customWidth="1"/>
    <col min="11" max="11" width="11.7109375" bestFit="1" customWidth="1"/>
    <col min="12" max="12" width="10.140625" bestFit="1" customWidth="1"/>
    <col min="13" max="13" width="12.28515625" bestFit="1" customWidth="1"/>
    <col min="14" max="14" width="24.140625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380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15 DE FEBRERO DE 2025</v>
      </c>
    </row>
    <row r="3" spans="2:16" x14ac:dyDescent="0.2">
      <c r="E3" s="14" t="str">
        <f>PRESIDENCIA!E3</f>
        <v>PRIMER QUINCENA DE FEBRERO DE 2025</v>
      </c>
      <c r="F3" s="11"/>
      <c r="G3" s="11"/>
      <c r="H3" s="11"/>
      <c r="I3" s="11"/>
      <c r="J3" s="14"/>
      <c r="K3" s="11"/>
      <c r="L3" s="11"/>
      <c r="M3" s="11"/>
    </row>
    <row r="4" spans="2:16" ht="1.5" customHeight="1" x14ac:dyDescent="0.2">
      <c r="E4" s="30"/>
      <c r="F4" s="11"/>
      <c r="G4" s="11"/>
      <c r="H4" s="11"/>
      <c r="I4" s="11"/>
      <c r="J4" s="30"/>
      <c r="K4" s="11"/>
      <c r="L4" s="11"/>
      <c r="M4" s="11"/>
    </row>
    <row r="5" spans="2:16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7" t="s">
        <v>454</v>
      </c>
      <c r="L5" s="73" t="s">
        <v>455</v>
      </c>
      <c r="M5" s="16" t="s">
        <v>4</v>
      </c>
      <c r="N5" s="15" t="s">
        <v>5</v>
      </c>
    </row>
    <row r="6" spans="2:16" ht="1.5" customHeight="1" x14ac:dyDescent="0.2">
      <c r="E6" s="26"/>
      <c r="F6" s="26"/>
      <c r="G6" s="26"/>
    </row>
    <row r="7" spans="2:16" x14ac:dyDescent="0.2">
      <c r="B7" s="38"/>
      <c r="C7" s="38"/>
      <c r="D7" s="65"/>
      <c r="E7" s="71"/>
      <c r="F7" s="26"/>
      <c r="G7" s="26"/>
      <c r="H7" s="5"/>
      <c r="I7" s="5"/>
      <c r="J7" s="5"/>
      <c r="K7" s="5"/>
      <c r="L7" s="5"/>
      <c r="M7" s="5"/>
      <c r="N7" s="9"/>
    </row>
    <row r="8" spans="2:16" ht="26.25" x14ac:dyDescent="0.25">
      <c r="B8" s="38" t="s">
        <v>474</v>
      </c>
      <c r="C8" s="38"/>
      <c r="D8" s="65" t="s">
        <v>475</v>
      </c>
      <c r="E8" s="81">
        <v>7498.77</v>
      </c>
      <c r="F8" s="81">
        <v>23.77</v>
      </c>
      <c r="G8" s="81"/>
      <c r="H8" s="5">
        <f t="shared" ref="H8" si="0">+E8/2</f>
        <v>3749.3850000000002</v>
      </c>
      <c r="I8" s="5">
        <f t="shared" ref="I8" si="1">+F8/2</f>
        <v>11.885</v>
      </c>
      <c r="J8" s="5"/>
      <c r="K8" s="5"/>
      <c r="L8" s="5"/>
      <c r="M8" s="5">
        <f>+H8-I8+J8-K8-L8</f>
        <v>3737.5</v>
      </c>
      <c r="N8" s="9"/>
    </row>
    <row r="9" spans="2:16" ht="24.75" customHeight="1" x14ac:dyDescent="0.25">
      <c r="B9" t="s">
        <v>227</v>
      </c>
      <c r="D9" s="80" t="s">
        <v>228</v>
      </c>
      <c r="E9" s="81">
        <v>7498.77</v>
      </c>
      <c r="F9" s="81">
        <v>23.77</v>
      </c>
      <c r="G9" s="81"/>
      <c r="H9" s="5">
        <f t="shared" ref="H9" si="2">+E9/2</f>
        <v>3749.3850000000002</v>
      </c>
      <c r="I9" s="5">
        <f t="shared" ref="I9" si="3">+F9/2</f>
        <v>11.885</v>
      </c>
      <c r="J9" s="5"/>
      <c r="K9" s="5"/>
      <c r="L9" s="5"/>
      <c r="M9" s="5">
        <f>+H9-I9+J9-K9-L9</f>
        <v>3737.5</v>
      </c>
      <c r="N9" s="9"/>
      <c r="P9" s="40"/>
    </row>
    <row r="10" spans="2:16" ht="24.75" customHeight="1" x14ac:dyDescent="0.25">
      <c r="B10" t="s">
        <v>223</v>
      </c>
      <c r="D10" s="80" t="s">
        <v>224</v>
      </c>
      <c r="E10" s="81">
        <v>7498.77</v>
      </c>
      <c r="F10" s="81">
        <v>23.77</v>
      </c>
      <c r="G10" s="81"/>
      <c r="H10" s="5">
        <f t="shared" ref="H10:I16" si="4">+E10/2</f>
        <v>3749.3850000000002</v>
      </c>
      <c r="I10" s="5">
        <f t="shared" si="4"/>
        <v>11.885</v>
      </c>
      <c r="J10" s="5"/>
      <c r="K10" s="5"/>
      <c r="L10" s="5"/>
      <c r="M10" s="5">
        <f t="shared" ref="M10:M16" si="5">+H10-I10+J10-K10-L10</f>
        <v>3737.5</v>
      </c>
      <c r="N10" s="9"/>
      <c r="P10" s="40"/>
    </row>
    <row r="11" spans="2:16" ht="24.75" customHeight="1" x14ac:dyDescent="0.25">
      <c r="B11" t="s">
        <v>225</v>
      </c>
      <c r="D11" s="80" t="s">
        <v>226</v>
      </c>
      <c r="E11" s="81">
        <v>7498.77</v>
      </c>
      <c r="F11" s="81">
        <v>23.77</v>
      </c>
      <c r="G11" s="81"/>
      <c r="H11" s="5">
        <f t="shared" si="4"/>
        <v>3749.3850000000002</v>
      </c>
      <c r="I11" s="5">
        <f t="shared" si="4"/>
        <v>11.885</v>
      </c>
      <c r="J11" s="5"/>
      <c r="K11" s="5"/>
      <c r="L11" s="5"/>
      <c r="M11" s="5">
        <f t="shared" si="5"/>
        <v>3737.5</v>
      </c>
      <c r="N11" s="9"/>
      <c r="P11" s="40"/>
    </row>
    <row r="12" spans="2:16" ht="24.75" customHeight="1" x14ac:dyDescent="0.25">
      <c r="B12" t="s">
        <v>231</v>
      </c>
      <c r="D12" s="80" t="s">
        <v>230</v>
      </c>
      <c r="E12" s="81">
        <v>7498.77</v>
      </c>
      <c r="F12" s="81">
        <v>23.77</v>
      </c>
      <c r="G12" s="81"/>
      <c r="H12" s="5">
        <f t="shared" si="4"/>
        <v>3749.3850000000002</v>
      </c>
      <c r="I12" s="5">
        <f t="shared" si="4"/>
        <v>11.885</v>
      </c>
      <c r="J12" s="5"/>
      <c r="K12" s="5"/>
      <c r="L12" s="5"/>
      <c r="M12" s="5">
        <f t="shared" si="5"/>
        <v>3737.5</v>
      </c>
      <c r="N12" s="9"/>
      <c r="P12" s="40"/>
    </row>
    <row r="13" spans="2:16" ht="24.75" customHeight="1" x14ac:dyDescent="0.25">
      <c r="B13" t="s">
        <v>229</v>
      </c>
      <c r="D13" s="80" t="s">
        <v>230</v>
      </c>
      <c r="E13" s="81">
        <v>6225.12</v>
      </c>
      <c r="F13" s="81"/>
      <c r="G13" s="81">
        <v>110.02</v>
      </c>
      <c r="H13" s="5">
        <f t="shared" si="4"/>
        <v>3112.56</v>
      </c>
      <c r="I13" s="5">
        <f t="shared" si="4"/>
        <v>0</v>
      </c>
      <c r="J13" s="5">
        <f>+G13/2</f>
        <v>55.01</v>
      </c>
      <c r="K13" s="47"/>
      <c r="L13" s="5"/>
      <c r="M13" s="5">
        <f>+H13-I13+J13-K13-L13</f>
        <v>3167.57</v>
      </c>
      <c r="N13" s="9"/>
      <c r="P13" s="40"/>
    </row>
    <row r="14" spans="2:16" s="38" customFormat="1" ht="29.25" customHeight="1" x14ac:dyDescent="0.2">
      <c r="B14" s="38" t="s">
        <v>458</v>
      </c>
      <c r="C14" s="58"/>
      <c r="D14" s="48" t="s">
        <v>459</v>
      </c>
      <c r="E14" s="70">
        <v>5604.45</v>
      </c>
      <c r="F14" s="26"/>
      <c r="G14" s="26">
        <v>149.74</v>
      </c>
      <c r="H14" s="47">
        <f t="shared" si="4"/>
        <v>2802.2249999999999</v>
      </c>
      <c r="I14" s="47">
        <f t="shared" si="4"/>
        <v>0</v>
      </c>
      <c r="J14" s="5">
        <f>+G14/2</f>
        <v>74.87</v>
      </c>
      <c r="K14" s="47"/>
      <c r="L14" s="47"/>
      <c r="M14" s="47">
        <f t="shared" ref="M14" si="6">+H14-I14+J14-K14-L14</f>
        <v>2877.0949999999998</v>
      </c>
      <c r="N14" s="57"/>
      <c r="O14" s="22"/>
    </row>
    <row r="15" spans="2:16" ht="24.75" customHeight="1" x14ac:dyDescent="0.2">
      <c r="B15" t="s">
        <v>443</v>
      </c>
      <c r="D15" s="80" t="s">
        <v>442</v>
      </c>
      <c r="E15" s="70">
        <v>7268.17</v>
      </c>
      <c r="F15" s="26"/>
      <c r="G15" s="26">
        <v>1.32</v>
      </c>
      <c r="H15" s="5">
        <f t="shared" si="4"/>
        <v>3634.085</v>
      </c>
      <c r="I15" s="5">
        <f t="shared" si="4"/>
        <v>0</v>
      </c>
      <c r="J15" s="5">
        <f>+G15/2</f>
        <v>0.66</v>
      </c>
      <c r="K15" s="47"/>
      <c r="L15" s="47"/>
      <c r="M15" s="5">
        <f t="shared" si="5"/>
        <v>3634.7449999999999</v>
      </c>
      <c r="N15" s="9"/>
      <c r="P15" s="40"/>
    </row>
    <row r="16" spans="2:16" s="38" customFormat="1" ht="29.25" customHeight="1" x14ac:dyDescent="0.2">
      <c r="B16" s="38" t="s">
        <v>441</v>
      </c>
      <c r="C16" s="58"/>
      <c r="D16" s="48" t="s">
        <v>442</v>
      </c>
      <c r="E16" s="70">
        <v>6765.2</v>
      </c>
      <c r="F16" s="26"/>
      <c r="G16" s="26">
        <v>56.04</v>
      </c>
      <c r="H16" s="47">
        <f t="shared" si="4"/>
        <v>3382.6</v>
      </c>
      <c r="I16" s="47">
        <f t="shared" si="4"/>
        <v>0</v>
      </c>
      <c r="J16" s="5">
        <f>+G16/2</f>
        <v>28.02</v>
      </c>
      <c r="K16" s="47"/>
      <c r="L16" s="47"/>
      <c r="M16" s="5">
        <f t="shared" si="5"/>
        <v>3410.62</v>
      </c>
      <c r="N16" s="57"/>
      <c r="O16" s="22"/>
    </row>
    <row r="17" spans="2:16" ht="24.75" customHeight="1" x14ac:dyDescent="0.25">
      <c r="D17" s="80"/>
      <c r="E17" s="81"/>
      <c r="F17" s="81"/>
      <c r="G17" s="81"/>
      <c r="H17" s="5"/>
      <c r="I17" s="5"/>
      <c r="J17" s="5"/>
      <c r="K17" s="5"/>
      <c r="L17" s="5"/>
      <c r="M17" s="5"/>
      <c r="N17" s="34"/>
      <c r="P17" s="40"/>
    </row>
    <row r="18" spans="2:16" ht="21.95" customHeight="1" x14ac:dyDescent="0.2">
      <c r="D18" s="21" t="s">
        <v>50</v>
      </c>
      <c r="E18" s="28">
        <f>SUM(E7:E13)</f>
        <v>43718.970000000008</v>
      </c>
      <c r="F18" s="28">
        <f>SUM(F7:F13)</f>
        <v>118.85</v>
      </c>
      <c r="G18" s="28"/>
      <c r="H18" s="22">
        <f>SUM(H7:H17)</f>
        <v>31678.395</v>
      </c>
      <c r="I18" s="22">
        <f>SUM(I7:I17)</f>
        <v>59.424999999999997</v>
      </c>
      <c r="J18" s="22">
        <f t="shared" ref="J18:L18" si="7">SUM(J7:J17)</f>
        <v>158.56</v>
      </c>
      <c r="K18" s="22">
        <f>SUM(K7:K17)</f>
        <v>0</v>
      </c>
      <c r="L18" s="22">
        <f t="shared" si="7"/>
        <v>0</v>
      </c>
      <c r="M18" s="22">
        <f>SUM(M7:M17)</f>
        <v>31777.53</v>
      </c>
      <c r="N18" s="38"/>
    </row>
    <row r="19" spans="2:16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5"/>
      <c r="N19" s="38"/>
    </row>
    <row r="20" spans="2:16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5"/>
    </row>
    <row r="21" spans="2:16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5"/>
    </row>
    <row r="22" spans="2:16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  <c r="M22" s="5"/>
    </row>
    <row r="26" spans="2:16" ht="24.95" customHeight="1" x14ac:dyDescent="0.2">
      <c r="B26" s="59"/>
      <c r="C26" s="59"/>
      <c r="D26" s="59"/>
      <c r="E26" s="47"/>
      <c r="F26" s="47"/>
      <c r="G26" s="47"/>
      <c r="H26" s="47"/>
      <c r="I26" s="5"/>
      <c r="J26" s="5"/>
      <c r="K26" s="47"/>
      <c r="L26" s="47"/>
      <c r="M26" s="47"/>
      <c r="N26" s="47"/>
      <c r="O26" s="20"/>
    </row>
  </sheetData>
  <autoFilter ref="A1:N46"/>
  <sortState ref="A10:U13">
    <sortCondition ref="B10:B13"/>
  </sortState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45</vt:i4>
      </vt:variant>
    </vt:vector>
  </HeadingPairs>
  <TitlesOfParts>
    <vt:vector size="70" baseType="lpstr">
      <vt:lpstr>DIETAS</vt:lpstr>
      <vt:lpstr>PRESIDENCIA</vt:lpstr>
      <vt:lpstr>H.MPAL</vt:lpstr>
      <vt:lpstr>SECRETARIA GENERAL</vt:lpstr>
      <vt:lpstr>OFICIALIA MAYOR</vt:lpstr>
      <vt:lpstr>SINDICATURA</vt:lpstr>
      <vt:lpstr>OBRAS PUBLICAS</vt:lpstr>
      <vt:lpstr>TALLER MECANICO</vt:lpstr>
      <vt:lpstr>DELEGACIONES Y AGENCIAS</vt:lpstr>
      <vt:lpstr>JURIDICO</vt:lpstr>
      <vt:lpstr>CULTURA</vt:lpstr>
      <vt:lpstr>DESARROLLO RURAL</vt:lpstr>
      <vt:lpstr>PROMOCION ECONOMICA</vt:lpstr>
      <vt:lpstr>DESARROLLO ECONOMICO</vt:lpstr>
      <vt:lpstr>REGISTRO CIVIL</vt:lpstr>
      <vt:lpstr>RASTRO</vt:lpstr>
      <vt:lpstr>DEPORTES</vt:lpstr>
      <vt:lpstr>COMUNICACION Y VINCULACION CON </vt:lpstr>
      <vt:lpstr>AGUA POTABLE</vt:lpstr>
      <vt:lpstr>PARQUES Y JARDINES</vt:lpstr>
      <vt:lpstr>ALUMBRADO PUBLICO</vt:lpstr>
      <vt:lpstr>PANTEONES</vt:lpstr>
      <vt:lpstr>ASEO PUBLICO</vt:lpstr>
      <vt:lpstr>SEG.CIUDADANA.</vt:lpstr>
      <vt:lpstr>jubilados</vt:lpstr>
      <vt:lpstr>'AGUA POTABLE'!Área_de_impresión</vt:lpstr>
      <vt:lpstr>'ALUMBRADO PUBLICO'!Área_de_impresión</vt:lpstr>
      <vt:lpstr>'ASEO PUBLICO'!Área_de_impresión</vt:lpstr>
      <vt:lpstr>'COMUNICACION Y VINCULACION CON '!Área_de_impresión</vt:lpstr>
      <vt:lpstr>CULTURA!Área_de_impresión</vt:lpstr>
      <vt:lpstr>'DELEGACIONES Y AGENCIAS'!Área_de_impresión</vt:lpstr>
      <vt:lpstr>DEPORTES!Área_de_impresión</vt:lpstr>
      <vt:lpstr>'DESARROLLO ECONOMICO'!Área_de_impresión</vt:lpstr>
      <vt:lpstr>'DESARROLLO RURAL'!Área_de_impresión</vt:lpstr>
      <vt:lpstr>DIETAS!Área_de_impresión</vt:lpstr>
      <vt:lpstr>H.MPAL!Área_de_impresión</vt:lpstr>
      <vt:lpstr>jubilados!Área_de_impresión</vt:lpstr>
      <vt:lpstr>JURIDICO!Área_de_impresión</vt:lpstr>
      <vt:lpstr>'OBRAS PUBLICAS'!Área_de_impresión</vt:lpstr>
      <vt:lpstr>'OFICIALIA MAYOR'!Área_de_impresión</vt:lpstr>
      <vt:lpstr>PANTEONES!Área_de_impresión</vt:lpstr>
      <vt:lpstr>'PARQUES Y JARDINES'!Área_de_impresión</vt:lpstr>
      <vt:lpstr>PRESIDENCIA!Área_de_impresión</vt:lpstr>
      <vt:lpstr>'PROMOCION ECONOMICA'!Área_de_impresión</vt:lpstr>
      <vt:lpstr>RASTRO!Área_de_impresión</vt:lpstr>
      <vt:lpstr>'REGISTRO CIVIL'!Área_de_impresión</vt:lpstr>
      <vt:lpstr>'SECRETARIA GENERAL'!Área_de_impresión</vt:lpstr>
      <vt:lpstr>SEG.CIUDADANA.!Área_de_impresión</vt:lpstr>
      <vt:lpstr>SINDICATURA!Área_de_impresión</vt:lpstr>
      <vt:lpstr>'TALLER MECANICO'!Área_de_impresión</vt:lpstr>
      <vt:lpstr>'AGUA POTABLE'!Títulos_a_imprimir</vt:lpstr>
      <vt:lpstr>'ALUMBRADO PUBLICO'!Títulos_a_imprimir</vt:lpstr>
      <vt:lpstr>'COMUNICACION Y VINCULACION CON '!Títulos_a_imprimir</vt:lpstr>
      <vt:lpstr>CULTURA!Títulos_a_imprimir</vt:lpstr>
      <vt:lpstr>'DELEGACIONES Y AGENCIAS'!Títulos_a_imprimir</vt:lpstr>
      <vt:lpstr>DEPORTES!Títulos_a_imprimir</vt:lpstr>
      <vt:lpstr>'DESARROLLO ECONOMICO'!Títulos_a_imprimir</vt:lpstr>
      <vt:lpstr>'DESARROLLO RURAL'!Títulos_a_imprimir</vt:lpstr>
      <vt:lpstr>jubilados!Títulos_a_imprimir</vt:lpstr>
      <vt:lpstr>JURIDICO!Títulos_a_imprimir</vt:lpstr>
      <vt:lpstr>'OBRAS PUBLICAS'!Títulos_a_imprimir</vt:lpstr>
      <vt:lpstr>'OFICIALIA MAYOR'!Títulos_a_imprimir</vt:lpstr>
      <vt:lpstr>PANTEONES!Títulos_a_imprimir</vt:lpstr>
      <vt:lpstr>'PARQUES Y JARDINES'!Títulos_a_imprimir</vt:lpstr>
      <vt:lpstr>'PROMOCION ECONOMICA'!Títulos_a_imprimir</vt:lpstr>
      <vt:lpstr>RASTRO!Títulos_a_imprimir</vt:lpstr>
      <vt:lpstr>'REGISTRO CIVIL'!Títulos_a_imprimir</vt:lpstr>
      <vt:lpstr>'SECRETARIA GENERAL'!Títulos_a_imprimir</vt:lpstr>
      <vt:lpstr>SEG.CIUDADANA.!Títulos_a_imprimir</vt:lpstr>
      <vt:lpstr>'TALLER MECANICO'!Títulos_a_imprimir</vt:lpstr>
    </vt:vector>
  </TitlesOfParts>
  <Company>H. Ayuntamiento d Iztlahuacan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Ayuntamiento de Ixtlahuacán</dc:creator>
  <cp:lastModifiedBy>Oficialia Mayor</cp:lastModifiedBy>
  <cp:lastPrinted>2025-02-12T20:09:50Z</cp:lastPrinted>
  <dcterms:created xsi:type="dcterms:W3CDTF">2004-03-09T14:35:28Z</dcterms:created>
  <dcterms:modified xsi:type="dcterms:W3CDTF">2025-02-25T16:53:01Z</dcterms:modified>
</cp:coreProperties>
</file>