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296D819-6384-41A3-B203-85C66431A293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PUBLICOS'!$B$1:$M$73</definedName>
    <definedName name="_xlnm.Print_Area" localSheetId="8">'C. D ECONOMICO'!$B$1:$L$19</definedName>
    <definedName name="_xlnm.Print_Area" localSheetId="9">'C. GESTION INTEGRAL op'!$B$1:$L$32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PUBLICOS'!$B$1:$M$68</definedName>
    <definedName name="_xlnm.Print_Area" localSheetId="0">DIETAS!$B$1:$L$17</definedName>
    <definedName name="_xlnm.Print_Area" localSheetId="6">H.MPAL!$B$1:$L$18</definedName>
    <definedName name="_xlnm.Print_Area" localSheetId="12">jubilados!$B$1:$J$27</definedName>
    <definedName name="_xlnm.Print_Area" localSheetId="1">PRESIDENCIA!$B$1:$L$17</definedName>
    <definedName name="_xlnm.Print_Area" localSheetId="3">'SECRETARIA GENERAL'!$B$1:$M$22</definedName>
    <definedName name="_xlnm.Print_Area" localSheetId="11">SEG.CIUDADANA.!$B$1:$L$45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I39" i="28" l="1"/>
  <c r="H39" i="28"/>
  <c r="H15" i="34"/>
  <c r="G15" i="34"/>
  <c r="I13" i="22"/>
  <c r="H13" i="22"/>
  <c r="K15" i="34" l="1"/>
  <c r="H12" i="34" l="1"/>
  <c r="G12" i="34"/>
  <c r="I18" i="8"/>
  <c r="J18" i="8"/>
  <c r="H10" i="8"/>
  <c r="G10" i="8"/>
  <c r="J13" i="22"/>
  <c r="K10" i="8" l="1"/>
  <c r="K12" i="34"/>
  <c r="G8" i="10"/>
  <c r="H8" i="10"/>
  <c r="G9" i="10"/>
  <c r="H9" i="10"/>
  <c r="G10" i="10"/>
  <c r="H10" i="10"/>
  <c r="H7" i="10"/>
  <c r="G18" i="10" l="1"/>
  <c r="H18" i="10"/>
  <c r="G19" i="10"/>
  <c r="H19" i="10"/>
  <c r="G20" i="10"/>
  <c r="H20" i="10"/>
  <c r="E23" i="20" l="1"/>
  <c r="I23" i="20" s="1"/>
  <c r="J67" i="28" l="1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6" i="28" l="1"/>
  <c r="L11" i="28"/>
  <c r="F27" i="20"/>
  <c r="G27" i="20"/>
  <c r="H27" i="20"/>
  <c r="K20" i="10" l="1"/>
  <c r="I45" i="10" l="1"/>
  <c r="J45" i="10"/>
  <c r="H27" i="10"/>
  <c r="G27" i="10"/>
  <c r="H25" i="10"/>
  <c r="G25" i="10"/>
  <c r="G24" i="10"/>
  <c r="H24" i="10"/>
  <c r="H22" i="10"/>
  <c r="G22" i="10"/>
  <c r="H15" i="10"/>
  <c r="G15" i="10"/>
  <c r="H14" i="10"/>
  <c r="G14" i="10"/>
  <c r="H43" i="10"/>
  <c r="G43" i="10"/>
  <c r="H42" i="10"/>
  <c r="G42" i="10"/>
  <c r="H41" i="10"/>
  <c r="G41" i="10"/>
  <c r="H38" i="10"/>
  <c r="G38" i="10"/>
  <c r="H26" i="10"/>
  <c r="G26" i="10"/>
  <c r="H11" i="10"/>
  <c r="G11" i="10"/>
  <c r="H28" i="10"/>
  <c r="G28" i="10"/>
  <c r="H12" i="10"/>
  <c r="G12" i="10"/>
  <c r="K25" i="10" l="1"/>
  <c r="K27" i="10"/>
  <c r="K24" i="10"/>
  <c r="K14" i="10"/>
  <c r="K15" i="10"/>
  <c r="K22" i="10"/>
  <c r="K38" i="10"/>
  <c r="K42" i="10"/>
  <c r="K41" i="10"/>
  <c r="K43" i="10"/>
  <c r="K11" i="10"/>
  <c r="K28" i="10"/>
  <c r="K26" i="10"/>
  <c r="K12" i="10"/>
  <c r="E5" i="20"/>
  <c r="E7" i="20"/>
  <c r="I7" i="20" s="1"/>
  <c r="I5" i="20"/>
  <c r="K17" i="8" l="1"/>
  <c r="G24" i="7" l="1"/>
  <c r="H24" i="7"/>
  <c r="E24" i="20" l="1"/>
  <c r="I24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0" i="7"/>
  <c r="H10" i="7"/>
  <c r="G11" i="7"/>
  <c r="H11" i="7"/>
  <c r="G12" i="7"/>
  <c r="H12" i="7"/>
  <c r="G13" i="7"/>
  <c r="H13" i="7"/>
  <c r="H40" i="10"/>
  <c r="G40" i="10"/>
  <c r="H39" i="10"/>
  <c r="G39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3" i="10"/>
  <c r="G23" i="10"/>
  <c r="H21" i="10"/>
  <c r="G21" i="10"/>
  <c r="H17" i="10"/>
  <c r="G17" i="10"/>
  <c r="H16" i="10"/>
  <c r="G16" i="10"/>
  <c r="H13" i="10"/>
  <c r="G13" i="10"/>
  <c r="K8" i="7" l="1"/>
  <c r="I32" i="7"/>
  <c r="J32" i="7"/>
  <c r="K39" i="10" l="1"/>
  <c r="H13" i="34"/>
  <c r="G13" i="34"/>
  <c r="K13" i="34" l="1"/>
  <c r="J11" i="9" l="1"/>
  <c r="I11" i="9"/>
  <c r="H11" i="9"/>
  <c r="L11" i="9" l="1"/>
  <c r="J15" i="9" l="1"/>
  <c r="I15" i="9"/>
  <c r="H15" i="9"/>
  <c r="L15" i="9" l="1"/>
  <c r="K68" i="28" l="1"/>
  <c r="L49" i="28" l="1"/>
  <c r="L65" i="28" l="1"/>
  <c r="K19" i="10"/>
  <c r="E6" i="20"/>
  <c r="E19" i="20"/>
  <c r="E10" i="20"/>
  <c r="I26" i="20"/>
  <c r="I10" i="20"/>
  <c r="I19" i="20"/>
  <c r="I6" i="20"/>
  <c r="E22" i="20" l="1"/>
  <c r="E18" i="20"/>
  <c r="I22" i="20"/>
  <c r="I18" i="20"/>
  <c r="E9" i="20"/>
  <c r="I9" i="20" s="1"/>
  <c r="H19" i="22" l="1"/>
  <c r="I19" i="22"/>
  <c r="J19" i="22"/>
  <c r="L19" i="22" l="1"/>
  <c r="J12" i="9"/>
  <c r="I12" i="9"/>
  <c r="H12" i="9"/>
  <c r="L12" i="9" l="1"/>
  <c r="E8" i="20" l="1"/>
  <c r="I8" i="20" l="1"/>
  <c r="K27" i="9"/>
  <c r="L48" i="28" l="1"/>
  <c r="E45" i="10" l="1"/>
  <c r="F45" i="10"/>
  <c r="E17" i="20" l="1"/>
  <c r="I17" i="20" s="1"/>
  <c r="E13" i="20" l="1"/>
  <c r="I13" i="20" s="1"/>
  <c r="K35" i="10" l="1"/>
  <c r="H9" i="34" l="1"/>
  <c r="G9" i="34"/>
  <c r="K9" i="34" l="1"/>
  <c r="E12" i="20" l="1"/>
  <c r="H26" i="9" l="1"/>
  <c r="I26" i="9"/>
  <c r="J26" i="9"/>
  <c r="H10" i="9"/>
  <c r="I10" i="9"/>
  <c r="J10" i="9"/>
  <c r="H9" i="9"/>
  <c r="I9" i="9"/>
  <c r="J9" i="9"/>
  <c r="H19" i="9"/>
  <c r="I19" i="9"/>
  <c r="J19" i="9"/>
  <c r="H18" i="9"/>
  <c r="I18" i="9"/>
  <c r="J18" i="9"/>
  <c r="H14" i="9"/>
  <c r="I14" i="9"/>
  <c r="J14" i="9"/>
  <c r="H20" i="9"/>
  <c r="I20" i="9"/>
  <c r="J20" i="9"/>
  <c r="H23" i="9"/>
  <c r="I23" i="9"/>
  <c r="J23" i="9"/>
  <c r="H24" i="9"/>
  <c r="I24" i="9"/>
  <c r="J24" i="9"/>
  <c r="H21" i="9"/>
  <c r="I21" i="9"/>
  <c r="J21" i="9"/>
  <c r="H17" i="9"/>
  <c r="I17" i="9"/>
  <c r="J17" i="9"/>
  <c r="H22" i="9"/>
  <c r="I22" i="9"/>
  <c r="J22" i="9"/>
  <c r="H7" i="9"/>
  <c r="I7" i="9"/>
  <c r="J7" i="9"/>
  <c r="H25" i="9"/>
  <c r="I25" i="9"/>
  <c r="J25" i="9"/>
  <c r="H13" i="9"/>
  <c r="I13" i="9"/>
  <c r="J13" i="9"/>
  <c r="H16" i="9"/>
  <c r="I16" i="9"/>
  <c r="J16" i="9"/>
  <c r="H8" i="9"/>
  <c r="I8" i="9"/>
  <c r="J8" i="9"/>
  <c r="H27" i="9" l="1"/>
  <c r="L13" i="9"/>
  <c r="L21" i="9"/>
  <c r="L8" i="9"/>
  <c r="L9" i="9"/>
  <c r="I27" i="9"/>
  <c r="F56" i="28"/>
  <c r="I56" i="28" s="1"/>
  <c r="E56" i="28"/>
  <c r="H56" i="28" s="1"/>
  <c r="J16" i="22"/>
  <c r="I16" i="22"/>
  <c r="H16" i="22"/>
  <c r="J15" i="22"/>
  <c r="I15" i="22"/>
  <c r="H15" i="22"/>
  <c r="J8" i="22"/>
  <c r="I8" i="22"/>
  <c r="H8" i="22"/>
  <c r="J9" i="22"/>
  <c r="I9" i="22"/>
  <c r="H9" i="22"/>
  <c r="J10" i="22"/>
  <c r="I10" i="22"/>
  <c r="H10" i="22"/>
  <c r="J20" i="22"/>
  <c r="I20" i="22"/>
  <c r="H20" i="22"/>
  <c r="L60" i="28" l="1"/>
  <c r="L66" i="28"/>
  <c r="L64" i="28"/>
  <c r="L63" i="28"/>
  <c r="L61" i="28"/>
  <c r="L62" i="28"/>
  <c r="L59" i="28"/>
  <c r="L16" i="9"/>
  <c r="H18" i="34"/>
  <c r="G18" i="34"/>
  <c r="H17" i="34"/>
  <c r="G17" i="34"/>
  <c r="K17" i="34" l="1"/>
  <c r="K18" i="34"/>
  <c r="L15" i="28" l="1"/>
  <c r="L22" i="28"/>
  <c r="L9" i="22"/>
  <c r="L15" i="22"/>
  <c r="L40" i="28" l="1"/>
  <c r="L16" i="28"/>
  <c r="L52" i="28"/>
  <c r="L7" i="9"/>
  <c r="L16" i="22"/>
  <c r="H29" i="7" l="1"/>
  <c r="G29" i="7"/>
  <c r="H22" i="7"/>
  <c r="G22" i="7"/>
  <c r="H23" i="7"/>
  <c r="G23" i="7"/>
  <c r="H25" i="7"/>
  <c r="G25" i="7"/>
  <c r="H30" i="7"/>
  <c r="G30" i="7"/>
  <c r="H21" i="7"/>
  <c r="G21" i="7"/>
  <c r="H19" i="7"/>
  <c r="G19" i="7"/>
  <c r="H28" i="7"/>
  <c r="G28" i="7"/>
  <c r="H20" i="7"/>
  <c r="G20" i="7"/>
  <c r="H16" i="7"/>
  <c r="G16" i="7"/>
  <c r="H15" i="7"/>
  <c r="G15" i="7"/>
  <c r="H18" i="7"/>
  <c r="G18" i="7"/>
  <c r="H26" i="7"/>
  <c r="G26" i="7"/>
  <c r="H17" i="7"/>
  <c r="G17" i="7"/>
  <c r="H10" i="34"/>
  <c r="G10" i="34"/>
  <c r="H11" i="34"/>
  <c r="G11" i="34"/>
  <c r="H8" i="34"/>
  <c r="G8" i="34"/>
  <c r="H14" i="34"/>
  <c r="G14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J14" i="22"/>
  <c r="I14" i="22"/>
  <c r="H14" i="22"/>
  <c r="J21" i="22"/>
  <c r="I21" i="22"/>
  <c r="H21" i="22"/>
  <c r="J12" i="22"/>
  <c r="I12" i="22"/>
  <c r="H12" i="22"/>
  <c r="J18" i="22"/>
  <c r="I18" i="22"/>
  <c r="H18" i="22"/>
  <c r="J17" i="22"/>
  <c r="I17" i="22"/>
  <c r="H17" i="22"/>
  <c r="J11" i="22"/>
  <c r="I11" i="22"/>
  <c r="H11" i="22"/>
  <c r="G7" i="36"/>
  <c r="H13" i="1"/>
  <c r="G13" i="1"/>
  <c r="H9" i="1"/>
  <c r="G9" i="1"/>
  <c r="H14" i="1"/>
  <c r="G14" i="1"/>
  <c r="H15" i="1"/>
  <c r="G15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9" i="34"/>
  <c r="J19" i="34"/>
  <c r="G68" i="28"/>
  <c r="G9" i="36"/>
  <c r="L22" i="9" l="1"/>
  <c r="L17" i="9"/>
  <c r="L25" i="9"/>
  <c r="L55" i="28"/>
  <c r="L33" i="28"/>
  <c r="L51" i="28"/>
  <c r="L26" i="28"/>
  <c r="I12" i="20"/>
  <c r="L24" i="9" l="1"/>
  <c r="L23" i="9"/>
  <c r="K10" i="34"/>
  <c r="L9" i="28"/>
  <c r="L17" i="28"/>
  <c r="L18" i="28"/>
  <c r="L31" i="28"/>
  <c r="L19" i="28"/>
  <c r="E15" i="33" l="1"/>
  <c r="B11" i="33"/>
  <c r="E21" i="20" l="1"/>
  <c r="E20" i="20"/>
  <c r="I20" i="20" s="1"/>
  <c r="E14" i="20"/>
  <c r="I14" i="20" s="1"/>
  <c r="I21" i="20" l="1"/>
  <c r="E27" i="20"/>
  <c r="B22" i="33" s="1"/>
  <c r="K15" i="1"/>
  <c r="E24" i="33" l="1"/>
  <c r="K40" i="10"/>
  <c r="K32" i="10"/>
  <c r="K37" i="10"/>
  <c r="K17" i="10"/>
  <c r="K8" i="10"/>
  <c r="K29" i="10"/>
  <c r="K9" i="10"/>
  <c r="K31" i="10"/>
  <c r="K30" i="10"/>
  <c r="K23" i="10"/>
  <c r="K21" i="10"/>
  <c r="K36" i="10"/>
  <c r="K33" i="10"/>
  <c r="K13" i="10"/>
  <c r="K18" i="10"/>
  <c r="K10" i="10"/>
  <c r="K34" i="10"/>
  <c r="H45" i="10"/>
  <c r="G7" i="10"/>
  <c r="G45" i="10" s="1"/>
  <c r="E19" i="33"/>
  <c r="J27" i="9"/>
  <c r="E18" i="33"/>
  <c r="D18" i="33"/>
  <c r="H7" i="7"/>
  <c r="G7" i="7"/>
  <c r="H7" i="34"/>
  <c r="H19" i="34" s="1"/>
  <c r="G7" i="34"/>
  <c r="G19" i="34" s="1"/>
  <c r="L47" i="28"/>
  <c r="J5" i="28"/>
  <c r="J68" i="28" s="1"/>
  <c r="I5" i="28"/>
  <c r="I68" i="28" s="1"/>
  <c r="H5" i="28"/>
  <c r="H68" i="28" s="1"/>
  <c r="C24" i="33" l="1"/>
  <c r="B24" i="33"/>
  <c r="E26" i="33"/>
  <c r="D19" i="33"/>
  <c r="L26" i="9"/>
  <c r="L10" i="9"/>
  <c r="L14" i="9"/>
  <c r="K17" i="7"/>
  <c r="K18" i="7"/>
  <c r="K13" i="7"/>
  <c r="K12" i="7"/>
  <c r="K16" i="7"/>
  <c r="K21" i="7"/>
  <c r="K23" i="7"/>
  <c r="K29" i="7"/>
  <c r="K14" i="34"/>
  <c r="K11" i="34"/>
  <c r="L19" i="9"/>
  <c r="L18" i="9"/>
  <c r="L20" i="9"/>
  <c r="L54" i="28"/>
  <c r="L27" i="28"/>
  <c r="L6" i="28"/>
  <c r="L67" i="28"/>
  <c r="L43" i="28"/>
  <c r="L57" i="28"/>
  <c r="L25" i="28"/>
  <c r="L10" i="28"/>
  <c r="L45" i="28"/>
  <c r="L13" i="28"/>
  <c r="L24" i="28"/>
  <c r="L42" i="28"/>
  <c r="L29" i="28"/>
  <c r="L37" i="28"/>
  <c r="L41" i="28"/>
  <c r="L28" i="28"/>
  <c r="L21" i="28"/>
  <c r="L50" i="28"/>
  <c r="L23" i="28"/>
  <c r="L36" i="28"/>
  <c r="L35" i="28"/>
  <c r="L20" i="28"/>
  <c r="L14" i="28"/>
  <c r="L30" i="28"/>
  <c r="L8" i="28"/>
  <c r="B19" i="33"/>
  <c r="C19" i="33"/>
  <c r="K16" i="10"/>
  <c r="K28" i="7"/>
  <c r="K26" i="7"/>
  <c r="K9" i="7"/>
  <c r="K24" i="7"/>
  <c r="K11" i="7"/>
  <c r="K15" i="7"/>
  <c r="K20" i="7"/>
  <c r="K19" i="7"/>
  <c r="K30" i="7"/>
  <c r="K10" i="7"/>
  <c r="K22" i="7"/>
  <c r="K8" i="34"/>
  <c r="L12" i="28"/>
  <c r="L58" i="28"/>
  <c r="L44" i="28"/>
  <c r="L39" i="28"/>
  <c r="L32" i="28"/>
  <c r="L53" i="28"/>
  <c r="L56" i="28"/>
  <c r="L38" i="28"/>
  <c r="L34" i="28"/>
  <c r="L7" i="28"/>
  <c r="K14" i="8"/>
  <c r="D15" i="33"/>
  <c r="K16" i="8"/>
  <c r="K15" i="8"/>
  <c r="K13" i="8"/>
  <c r="K11" i="8"/>
  <c r="H8" i="8"/>
  <c r="H18" i="8" s="1"/>
  <c r="G8" i="8"/>
  <c r="G18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B26" i="33" l="1"/>
  <c r="C15" i="33"/>
  <c r="B15" i="33"/>
  <c r="L27" i="9"/>
  <c r="C26" i="33"/>
  <c r="K25" i="7"/>
  <c r="K12" i="8"/>
  <c r="K9" i="8"/>
  <c r="L9" i="24"/>
  <c r="L10" i="24"/>
  <c r="L18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7" i="1" s="1"/>
  <c r="H11" i="21"/>
  <c r="G11" i="21"/>
  <c r="G17" i="21" s="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4" i="1"/>
  <c r="K9" i="1"/>
  <c r="F14" i="7" l="1"/>
  <c r="H14" i="7" s="1"/>
  <c r="E14" i="7"/>
  <c r="G14" i="7" s="1"/>
  <c r="F27" i="7"/>
  <c r="H27" i="7" s="1"/>
  <c r="E27" i="7"/>
  <c r="H32" i="7" l="1"/>
  <c r="C18" i="33" s="1"/>
  <c r="G27" i="7"/>
  <c r="K27" i="7" s="1"/>
  <c r="E32" i="7"/>
  <c r="F32" i="7"/>
  <c r="G32" i="7" l="1"/>
  <c r="B18" i="33" s="1"/>
  <c r="K14" i="7"/>
  <c r="B16" i="33" l="1"/>
  <c r="E17" i="33" l="1"/>
  <c r="D17" i="33"/>
  <c r="F19" i="34"/>
  <c r="E19" i="34"/>
  <c r="C17" i="33"/>
  <c r="B17" i="33"/>
  <c r="K7" i="34" l="1"/>
  <c r="K19" i="34" l="1"/>
  <c r="F17" i="33" s="1"/>
  <c r="A4" i="33"/>
  <c r="A2" i="33"/>
  <c r="B10" i="33" l="1"/>
  <c r="B21" i="33" s="1"/>
  <c r="B23" i="33" s="1"/>
  <c r="B28" i="33" l="1"/>
  <c r="E16" i="33" l="1"/>
  <c r="D16" i="33" l="1"/>
  <c r="H17" i="1" l="1"/>
  <c r="C10" i="33" s="1"/>
  <c r="C16" i="33"/>
  <c r="L2" i="21" l="1"/>
  <c r="E3" i="21"/>
  <c r="L5" i="28" l="1"/>
  <c r="L68" i="28" s="1"/>
  <c r="F68" i="28"/>
  <c r="E68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5" i="10" s="1"/>
  <c r="K7" i="7"/>
  <c r="K32" i="7" s="1"/>
  <c r="F18" i="33" l="1"/>
  <c r="K8" i="8"/>
  <c r="K18" i="8" s="1"/>
  <c r="I17" i="1"/>
  <c r="D10" i="33" s="1"/>
  <c r="D21" i="33" s="1"/>
  <c r="J17" i="1"/>
  <c r="E10" i="33" s="1"/>
  <c r="E21" i="33" s="1"/>
  <c r="F15" i="33" l="1"/>
  <c r="F19" i="33"/>
  <c r="K17" i="1"/>
  <c r="F10" i="33" s="1"/>
  <c r="I15" i="20"/>
  <c r="I16" i="20"/>
  <c r="I11" i="20"/>
  <c r="E22" i="33"/>
  <c r="E23" i="33" s="1"/>
  <c r="E28" i="33" s="1"/>
  <c r="D22" i="33"/>
  <c r="D23" i="33" s="1"/>
  <c r="C22" i="33"/>
  <c r="C23" i="33" s="1"/>
  <c r="C28" i="33" s="1"/>
  <c r="I25" i="20"/>
  <c r="E3" i="20"/>
  <c r="J2" i="20"/>
  <c r="F18" i="8"/>
  <c r="E18" i="8"/>
  <c r="D24" i="33"/>
  <c r="D26" i="33" s="1"/>
  <c r="G27" i="9"/>
  <c r="F27" i="9"/>
  <c r="E27" i="9"/>
  <c r="F17" i="1"/>
  <c r="E17" i="1"/>
  <c r="I27" i="20" l="1"/>
  <c r="F22" i="33"/>
  <c r="D28" i="33"/>
  <c r="F21" i="33"/>
  <c r="F24" i="33"/>
  <c r="F26" i="33" s="1"/>
  <c r="I46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<sst xmlns="http://schemas.openxmlformats.org/spreadsheetml/2006/main" count="683" uniqueCount="421">
  <si>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</si>
  <si>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</si>
  <si>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</si>
  <si>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</si>
  <si>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</si>
  <si>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</si>
  <si>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</si>
  <si>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</si>
  <si>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</si>
  <si>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</si>
  <si>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</si>
  <si>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</si>
  <si>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</si>
  <si>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</si>
  <si>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</si>
  <si>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</si>
  <si>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</si>
  <si>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</si>
  <si>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</si>
  <si>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</si>
  <si>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</si>
  <si>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</si>
  <si>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</si>
  <si>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</si>
  <si>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</si>
  <si>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</si>
  <si>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</si>
  <si>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</si>
  <si>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</si>
  <si>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</si>
  <si>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</si>
  <si>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</si>
  <si>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</si>
  <si>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</si>
  <si>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</si>
  <si>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</si>
  <si>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</si>
  <si>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</si>
  <si>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</si>
  <si>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</si>
  <si>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</si>
  <si>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</si>
  <si>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</si>
  <si>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</si>
  <si>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</si>
  <si>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</si>
  <si>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</si>
  <si>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</si>
  <si>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</si>
  <si>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</si>
  <si>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</si>
  <si>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</si>
  <si>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</si>
  <si>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</si>
  <si>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</si>
  <si>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</si>
  <si>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</si>
  <si>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</si>
  <si>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</si>
  <si>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</si>
  <si>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</si>
  <si>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</si>
  <si>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</si>
  <si>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</si>
  <si>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</si>
  <si>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</si>
  <si>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</si>
  <si>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</si>
  <si>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</si>
  <si>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</si>
  <si>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</si>
  <si>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</si>
  <si>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</si>
  <si>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</si>
  <si>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</si>
  <si>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</si>
  <si>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</si>
  <si>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</si>
  <si>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</si>
  <si>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</si>
  <si>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</si>
  <si>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</si>
  <si>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</si>
  <si>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</si>
  <si>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</si>
  <si>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</si>
  <si>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</si>
  <si>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</si>
  <si>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</si>
  <si>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</si>
  <si>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</si>
  <si>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</si>
  <si>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</si>
  <si>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</si>
  <si>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</si>
  <si>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</si>
  <si>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</si>
  <si>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</si>
  <si>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</si>
  <si>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</si>
  <si>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</si>
  <si>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</si>
  <si>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</si>
  <si>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</si>
  <si>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</si>
  <si>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</si>
  <si>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</si>
  <si>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</si>
  <si>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</si>
  <si>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</si>
  <si>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</si>
  <si>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</si>
  <si>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</si>
  <si>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</si>
  <si>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</si>
  <si>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</si>
  <si>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</si>
  <si>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</si>
  <si>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</si>
  <si>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</si>
  <si>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</si>
  <si>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</si>
  <si>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</si>
  <si>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</si>
  <si>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</si>
  <si>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</si>
  <si>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</si>
  <si>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</si>
  <si>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</si>
  <si>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</si>
  <si>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</si>
  <si>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</si>
  <si>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</si>
  <si>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</si>
  <si>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</si>
  <si>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</si>
  <si>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</si>
  <si>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</si>
  <si>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</si>
  <si>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</si>
  <si>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</si>
  <si>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</si>
  <si>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</si>
  <si>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</si>
  <si>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</si>
  <si>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</si>
  <si>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</si>
  <si>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</si>
  <si>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</si>
  <si>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</si>
  <si>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</si>
  <si>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</si>
  <si>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</si>
  <si>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JEFE DPTO TURISMO</t>
  </si>
  <si>
    <t>JEFE DPTO DE CULTURA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</si>
  <si>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</si>
  <si>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</si>
  <si>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</si>
  <si>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</si>
  <si>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</si>
  <si>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</si>
  <si>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</si>
  <si>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</si>
  <si>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</si>
  <si>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</si>
  <si>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</si>
  <si>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</si>
  <si>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</si>
  <si>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</si>
  <si>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</si>
  <si>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</si>
  <si>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</si>
  <si>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</si>
  <si>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</si>
  <si>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</si>
  <si>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</si>
  <si>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</si>
  <si>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</si>
  <si>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</si>
  <si>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</si>
  <si>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</si>
  <si>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</si>
  <si>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</si>
  <si>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</si>
  <si>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</si>
  <si>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</si>
  <si>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</si>
  <si>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</si>
  <si>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</si>
  <si>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</si>
  <si>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</si>
  <si>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</si>
  <si>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</si>
  <si>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</si>
  <si>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</si>
  <si>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</si>
  <si>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</si>
  <si>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</si>
  <si>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</si>
  <si>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</si>
  <si>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</si>
  <si>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</si>
  <si>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</si>
  <si>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</si>
  <si>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</si>
  <si>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</si>
  <si>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</si>
  <si>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</si>
  <si>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</si>
  <si>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</si>
  <si>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</si>
  <si>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</si>
  <si>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</si>
  <si>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</si>
  <si>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</si>
  <si>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</si>
  <si>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</si>
  <si>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</si>
  <si>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</si>
  <si>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</si>
  <si>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</si>
  <si>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</si>
  <si>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</si>
  <si>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</si>
  <si>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</si>
  <si>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</si>
  <si>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</si>
  <si>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</si>
  <si>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</si>
  <si>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</si>
  <si>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</si>
  <si>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</si>
  <si>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</si>
  <si>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</si>
  <si>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</si>
  <si>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</si>
  <si>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</si>
  <si>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</si>
  <si>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</si>
  <si>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</si>
  <si>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</si>
  <si>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</si>
  <si>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</si>
  <si>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</si>
  <si>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</si>
  <si>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</si>
  <si>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</si>
  <si>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</si>
  <si>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</si>
  <si>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</si>
  <si>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</si>
  <si>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</si>
  <si>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</si>
  <si>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</si>
  <si>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</si>
  <si>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</si>
  <si>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</si>
  <si>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</si>
  <si>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</si>
  <si>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</si>
  <si>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</si>
  <si>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</si>
  <si>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</si>
  <si>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</si>
  <si>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</si>
  <si>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</si>
  <si>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</si>
  <si>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</si>
  <si>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</si>
  <si>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</si>
  <si>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</si>
  <si>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</si>
  <si>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</si>
  <si>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</si>
  <si>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</si>
  <si>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</si>
  <si>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</si>
  <si>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</si>
  <si>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</si>
  <si>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</si>
  <si>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</si>
  <si>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</si>
  <si>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</si>
  <si>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</si>
  <si>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</si>
  <si>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</si>
  <si>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</si>
  <si>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</si>
  <si>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</si>
  <si>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</si>
  <si>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</si>
  <si>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</si>
  <si>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</si>
  <si>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</si>
  <si>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</si>
  <si>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</si>
  <si>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</si>
  <si>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</si>
  <si>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</si>
  <si>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</si>
  <si>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</si>
  <si>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</si>
  <si>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</si>
  <si>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</si>
  <si>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</si>
  <si>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</si>
  <si>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</si>
  <si>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</si>
  <si>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</si>
  <si>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</si>
  <si>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</si>
  <si>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</si>
  <si>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</si>
  <si>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</si>
  <si>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</si>
  <si>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</si>
  <si>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</si>
  <si>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</si>
  <si>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</si>
  <si>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</si>
  <si>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</si>
  <si>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</si>
  <si>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</si>
  <si>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</si>
  <si>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</si>
  <si>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</si>
  <si>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</si>
  <si>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</si>
  <si>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</si>
  <si>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</si>
  <si>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</si>
  <si>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</si>
  <si>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</si>
  <si>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</si>
  <si>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</si>
  <si>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</si>
  <si>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</si>
  <si>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</si>
  <si>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</si>
  <si>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</si>
  <si>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</si>
  <si>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</si>
  <si>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</si>
  <si>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</si>
  <si>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</si>
  <si>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</si>
  <si>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</si>
  <si>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</si>
  <si>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</si>
  <si>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</si>
  <si>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</si>
  <si>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</si>
  <si>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</si>
  <si>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</si>
  <si>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</si>
  <si>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</si>
  <si>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</si>
  <si>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</si>
  <si>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</si>
  <si>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</si>
  <si>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</si>
  <si>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</si>
  <si>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</si>
  <si>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</si>
  <si>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</si>
  <si>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</si>
  <si>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</si>
  <si>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</si>
  <si>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</si>
  <si>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</si>
  <si>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</si>
  <si>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</si>
  <si>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</si>
  <si>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</si>
  <si>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</si>
  <si>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</si>
  <si>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</si>
  <si>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</si>
  <si>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</si>
  <si>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</si>
  <si>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</si>
  <si>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</si>
  <si>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</si>
  <si>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</si>
  <si>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</si>
  <si>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</si>
  <si>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</si>
  <si>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</si>
  <si>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</si>
  <si>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</si>
  <si>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</si>
  <si>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</si>
  <si>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</si>
  <si>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</si>
  <si>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</si>
  <si>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</si>
  <si>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</si>
  <si>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</si>
  <si>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</si>
  <si>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</si>
  <si>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</si>
  <si>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</si>
  <si>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</si>
  <si>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</si>
  <si>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</si>
  <si>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</si>
  <si>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</si>
  <si>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</si>
  <si>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</si>
  <si>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</si>
  <si>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</si>
  <si>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</si>
  <si>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</si>
  <si>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</si>
  <si>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</si>
  <si>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</si>
  <si>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</si>
  <si>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</si>
  <si>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SEGUNDA QUINCENA DE ENERO DE 2020</t>
  </si>
  <si>
    <t>31 DE ENERO DE 2020</t>
  </si>
  <si>
    <t>OPERADOR DE PIPA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</si>
</sst>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L19" sqref="L19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2.42578125" style="29" bestFit="1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5" ht="18" x14ac:dyDescent="0.25">
      <c r="E1" s="28" t="s">
        <v>0</v>
      </c>
      <c r="I1" s="28"/>
      <c r="L1" s="30" t="s">
        <v>1</v>
      </c>
    </row>
    <row r="2" spans="2:15" ht="15" x14ac:dyDescent="0.25">
      <c r="E2" s="31" t="s">
        <v>165</v>
      </c>
      <c r="I2" s="31"/>
      <c r="L2" s="32" t="str">
        <f>+PRESIDENCIA!L2</f>
        <v>31 DE ENERO DE 2020</v>
      </c>
    </row>
    <row r="3" spans="2:15" x14ac:dyDescent="0.2">
      <c r="E3" s="68" t="str">
        <f>+PRESIDENCIA!E3</f>
        <v>SEGUNDA QUINCENA DE ENERO DE 2020</v>
      </c>
      <c r="I3" s="69"/>
    </row>
    <row r="4" spans="2:15" x14ac:dyDescent="0.2">
      <c r="E4" s="69" t="s">
        <v>27</v>
      </c>
      <c r="I4" s="69"/>
    </row>
    <row r="5" spans="2:15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</row>
    <row r="6" spans="2:15" x14ac:dyDescent="0.2">
      <c r="B6" s="72"/>
      <c r="C6" s="72"/>
      <c r="D6" s="72"/>
      <c r="E6" s="73"/>
      <c r="F6" s="73"/>
      <c r="G6" s="73"/>
      <c r="H6" s="73"/>
      <c r="I6" s="73"/>
      <c r="J6" s="73"/>
      <c r="K6" s="73"/>
      <c r="L6" s="72"/>
    </row>
    <row r="7" spans="2:15" ht="24.95" customHeight="1" x14ac:dyDescent="0.2">
      <c r="B7" t="s">
        <v>199</v>
      </c>
      <c r="C7" s="37"/>
      <c r="D7" s="24" t="s">
        <v>52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5" si="2">G7-H7+I7-J7</f>
        <v>9250</v>
      </c>
      <c r="L7" s="22"/>
      <c r="M7" s="41"/>
      <c r="N7" s="41"/>
      <c r="O7" s="41"/>
    </row>
    <row r="8" spans="2:15" ht="24.95" customHeight="1" x14ac:dyDescent="0.2">
      <c r="B8" t="s">
        <v>202</v>
      </c>
      <c r="C8" s="37"/>
      <c r="D8" s="24" t="s">
        <v>52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  <c r="M8" s="41"/>
    </row>
    <row r="9" spans="2:15" ht="24.95" customHeight="1" x14ac:dyDescent="0.2">
      <c r="B9" t="s">
        <v>196</v>
      </c>
      <c r="C9" s="37"/>
      <c r="D9" s="24" t="s">
        <v>52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  <c r="M9" s="41"/>
    </row>
    <row r="10" spans="2:15" ht="24.95" customHeight="1" x14ac:dyDescent="0.2">
      <c r="B10" t="s">
        <v>198</v>
      </c>
      <c r="C10" s="37"/>
      <c r="D10" s="24" t="s">
        <v>52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41"/>
      <c r="N10" s="23" t="s">
        <v>51</v>
      </c>
    </row>
    <row r="11" spans="2:15" ht="24.95" customHeight="1" x14ac:dyDescent="0.2">
      <c r="B11" t="s">
        <v>194</v>
      </c>
      <c r="C11" s="37"/>
      <c r="D11" s="24" t="s">
        <v>52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  <c r="M11" s="41"/>
    </row>
    <row r="12" spans="2:15" ht="24.95" customHeight="1" x14ac:dyDescent="0.2">
      <c r="B12" t="s">
        <v>201</v>
      </c>
      <c r="C12" s="37"/>
      <c r="D12" s="24" t="s">
        <v>52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  <c r="M12" s="41"/>
    </row>
    <row r="13" spans="2:15" ht="24.95" customHeight="1" x14ac:dyDescent="0.2">
      <c r="B13" t="s">
        <v>197</v>
      </c>
      <c r="C13" s="37"/>
      <c r="D13" s="24" t="s">
        <v>52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  <c r="M13" s="41"/>
    </row>
    <row r="14" spans="2:15" ht="24.95" customHeight="1" x14ac:dyDescent="0.2">
      <c r="B14" t="s">
        <v>200</v>
      </c>
      <c r="C14" s="37"/>
      <c r="D14" s="24" t="s">
        <v>52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  <c r="M14" s="41"/>
    </row>
    <row r="15" spans="2:15" ht="24.95" customHeight="1" x14ac:dyDescent="0.2">
      <c r="B15" t="s">
        <v>195</v>
      </c>
      <c r="C15" s="37"/>
      <c r="D15" s="24" t="s">
        <v>52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  <c r="M15" s="41"/>
    </row>
    <row r="16" spans="2:15" ht="21.95" customHeight="1" x14ac:dyDescent="0.2">
      <c r="B16" s="26"/>
      <c r="C16" s="37"/>
      <c r="D16" s="24"/>
      <c r="E16" s="15"/>
      <c r="F16" s="15"/>
      <c r="G16" s="15"/>
      <c r="H16" s="15"/>
      <c r="I16" s="65"/>
      <c r="J16" s="65"/>
      <c r="K16" s="15"/>
      <c r="L16" s="22"/>
      <c r="M16" s="41"/>
    </row>
    <row r="17" spans="2:13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74"/>
      <c r="M17" s="43"/>
    </row>
    <row r="19" spans="2:13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W3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3" width="11.42578125" style="23"/>
    <col min="14" max="14" width="11.42578125" style="29"/>
    <col min="15" max="16384" width="11.42578125" style="23"/>
  </cols>
  <sheetData>
    <row r="1" spans="2:23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23" ht="15" x14ac:dyDescent="0.25">
      <c r="E2" s="31" t="s">
        <v>125</v>
      </c>
      <c r="F2" s="29"/>
      <c r="G2" s="29"/>
      <c r="H2" s="29"/>
      <c r="I2" s="31"/>
      <c r="J2" s="29"/>
      <c r="K2" s="29"/>
      <c r="L2" s="32" t="str">
        <f>PRESIDENCIA!L2</f>
        <v>31 DE ENERO DE 2020</v>
      </c>
    </row>
    <row r="3" spans="2:23" x14ac:dyDescent="0.2">
      <c r="E3" s="32" t="str">
        <f>PRESIDENCIA!E3</f>
        <v>SEGUNDA QUINCENA DE ENERO DE 2020</v>
      </c>
      <c r="F3" s="29"/>
      <c r="G3" s="29"/>
      <c r="H3" s="29"/>
      <c r="I3" s="32"/>
      <c r="J3" s="29"/>
      <c r="K3" s="29"/>
    </row>
    <row r="4" spans="2:23" ht="1.5" customHeight="1" x14ac:dyDescent="0.2">
      <c r="E4" s="69"/>
      <c r="F4" s="29"/>
      <c r="G4" s="29"/>
      <c r="H4" s="29"/>
      <c r="I4" s="69"/>
      <c r="J4" s="29"/>
      <c r="K4" s="29"/>
    </row>
    <row r="5" spans="2:23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</row>
    <row r="6" spans="2:23" ht="1.5" customHeight="1" x14ac:dyDescent="0.2">
      <c r="E6" s="61"/>
      <c r="F6" s="61"/>
    </row>
    <row r="7" spans="2:23" ht="45" x14ac:dyDescent="0.2">
      <c r="B7" s="26" t="s">
        <v>314</v>
      </c>
      <c r="C7" s="81"/>
      <c r="D7" s="82" t="s">
        <v>126</v>
      </c>
      <c r="E7" s="48">
        <v>23787.57</v>
      </c>
      <c r="F7" s="48">
        <v>3787.57</v>
      </c>
      <c r="G7" s="15">
        <f t="shared" ref="G7:G30" si="0">+E7/2</f>
        <v>11893.785</v>
      </c>
      <c r="H7" s="15">
        <f t="shared" ref="H7:H30" si="1">+F7/2</f>
        <v>1893.7850000000001</v>
      </c>
      <c r="I7" s="15"/>
      <c r="J7" s="15">
        <v>0</v>
      </c>
      <c r="K7" s="15">
        <f t="shared" ref="K7:K26" si="2">G7-H7+I7-J7</f>
        <v>10000</v>
      </c>
      <c r="L7" s="22"/>
      <c r="M7" s="43"/>
      <c r="N7" s="43"/>
    </row>
    <row r="8" spans="2:23" ht="24.95" customHeight="1" x14ac:dyDescent="0.2">
      <c r="B8" s="26" t="s">
        <v>276</v>
      </c>
      <c r="C8" s="37"/>
      <c r="D8" s="49" t="s">
        <v>407</v>
      </c>
      <c r="E8" s="48">
        <v>14123.28</v>
      </c>
      <c r="F8" s="48">
        <v>1723.28</v>
      </c>
      <c r="G8" s="15">
        <f t="shared" ref="G8:G14" si="3">+E8/2</f>
        <v>7061.64</v>
      </c>
      <c r="H8" s="15">
        <f t="shared" ref="H8:H14" si="4">+F8/2</f>
        <v>861.64</v>
      </c>
      <c r="I8" s="15"/>
      <c r="J8" s="38"/>
      <c r="K8" s="15">
        <f>G8-H8+I8-J8</f>
        <v>6200</v>
      </c>
      <c r="L8" s="22"/>
      <c r="M8" s="39"/>
      <c r="N8" s="39"/>
      <c r="O8" s="41"/>
      <c r="S8" s="41"/>
      <c r="T8" s="41"/>
      <c r="V8" s="41"/>
      <c r="W8" s="41"/>
    </row>
    <row r="9" spans="2:23" ht="33.75" x14ac:dyDescent="0.2">
      <c r="B9" s="26" t="s">
        <v>318</v>
      </c>
      <c r="C9" s="81"/>
      <c r="D9" s="82" t="s">
        <v>130</v>
      </c>
      <c r="E9" s="15">
        <v>9895.58</v>
      </c>
      <c r="F9" s="15">
        <v>895.58</v>
      </c>
      <c r="G9" s="15">
        <f t="shared" si="3"/>
        <v>4947.79</v>
      </c>
      <c r="H9" s="15">
        <f t="shared" si="4"/>
        <v>447.79</v>
      </c>
      <c r="I9" s="15"/>
      <c r="J9" s="15">
        <v>0</v>
      </c>
      <c r="K9" s="15">
        <f t="shared" si="2"/>
        <v>4500</v>
      </c>
      <c r="L9" s="22"/>
      <c r="M9" s="43"/>
      <c r="O9" s="41"/>
      <c r="P9" s="41"/>
    </row>
    <row r="10" spans="2:23" ht="24.75" customHeight="1" x14ac:dyDescent="0.2">
      <c r="B10" s="8" t="s">
        <v>336</v>
      </c>
      <c r="C10" s="11"/>
      <c r="D10" s="50" t="s">
        <v>408</v>
      </c>
      <c r="E10" s="15">
        <v>9895.58</v>
      </c>
      <c r="F10" s="15">
        <v>895.58</v>
      </c>
      <c r="G10" s="15">
        <f t="shared" si="3"/>
        <v>4947.79</v>
      </c>
      <c r="H10" s="15">
        <f t="shared" si="4"/>
        <v>447.79</v>
      </c>
      <c r="I10" s="9"/>
      <c r="J10" s="9"/>
      <c r="K10" s="15">
        <f t="shared" si="2"/>
        <v>4500</v>
      </c>
      <c r="L10" s="22"/>
      <c r="M10" s="43"/>
      <c r="N10"/>
      <c r="O10"/>
      <c r="P10"/>
    </row>
    <row r="11" spans="2:23" ht="24.95" customHeight="1" x14ac:dyDescent="0.2">
      <c r="B11" s="26" t="s">
        <v>321</v>
      </c>
      <c r="C11" s="81"/>
      <c r="D11" s="50" t="s">
        <v>408</v>
      </c>
      <c r="E11" s="48">
        <v>12826.8</v>
      </c>
      <c r="F11" s="48">
        <v>1446.3491599999995</v>
      </c>
      <c r="G11" s="15">
        <f t="shared" si="3"/>
        <v>6413.4</v>
      </c>
      <c r="H11" s="15">
        <f t="shared" si="4"/>
        <v>723.17457999999976</v>
      </c>
      <c r="I11" s="15"/>
      <c r="J11" s="15">
        <v>2</v>
      </c>
      <c r="K11" s="15">
        <f t="shared" si="2"/>
        <v>5688.2254199999998</v>
      </c>
      <c r="L11" s="22"/>
      <c r="M11" s="43"/>
      <c r="N11" s="43"/>
    </row>
    <row r="12" spans="2:23" ht="24.95" customHeight="1" x14ac:dyDescent="0.2">
      <c r="B12" s="26" t="s">
        <v>326</v>
      </c>
      <c r="C12" s="81"/>
      <c r="D12" s="82" t="s">
        <v>135</v>
      </c>
      <c r="E12" s="48">
        <v>9819.6</v>
      </c>
      <c r="F12" s="48">
        <v>883.42240000000027</v>
      </c>
      <c r="G12" s="15">
        <f t="shared" si="3"/>
        <v>4909.8</v>
      </c>
      <c r="H12" s="15">
        <f t="shared" si="4"/>
        <v>441.71120000000013</v>
      </c>
      <c r="I12" s="15"/>
      <c r="J12" s="15">
        <v>0</v>
      </c>
      <c r="K12" s="15">
        <f t="shared" si="2"/>
        <v>4468.0888000000004</v>
      </c>
      <c r="L12" s="22"/>
      <c r="M12" s="43"/>
    </row>
    <row r="13" spans="2:23" ht="24.95" customHeight="1" x14ac:dyDescent="0.2">
      <c r="B13" s="26" t="s">
        <v>322</v>
      </c>
      <c r="C13" s="81"/>
      <c r="D13" s="82" t="s">
        <v>133</v>
      </c>
      <c r="E13" s="48">
        <v>9819.6</v>
      </c>
      <c r="F13" s="48">
        <v>883.42240000000027</v>
      </c>
      <c r="G13" s="15">
        <f t="shared" si="3"/>
        <v>4909.8</v>
      </c>
      <c r="H13" s="15">
        <f t="shared" si="4"/>
        <v>441.71120000000013</v>
      </c>
      <c r="I13" s="15"/>
      <c r="J13" s="15">
        <v>0</v>
      </c>
      <c r="K13" s="15">
        <f t="shared" si="2"/>
        <v>4468.0888000000004</v>
      </c>
      <c r="L13" s="22"/>
      <c r="M13" s="43"/>
    </row>
    <row r="14" spans="2:23" ht="24.95" customHeight="1" x14ac:dyDescent="0.2">
      <c r="B14" s="26" t="s">
        <v>323</v>
      </c>
      <c r="C14" s="81"/>
      <c r="D14" s="82" t="s">
        <v>134</v>
      </c>
      <c r="E14" s="48">
        <f>4842.01*2</f>
        <v>9684.02</v>
      </c>
      <c r="F14" s="48">
        <f>430.86*2</f>
        <v>861.72</v>
      </c>
      <c r="G14" s="15">
        <f t="shared" si="3"/>
        <v>4842.01</v>
      </c>
      <c r="H14" s="15">
        <f t="shared" si="4"/>
        <v>430.86</v>
      </c>
      <c r="I14" s="15"/>
      <c r="J14" s="15"/>
      <c r="K14" s="15">
        <f t="shared" si="2"/>
        <v>4411.1500000000005</v>
      </c>
      <c r="L14" s="22"/>
      <c r="M14" s="43"/>
      <c r="O14" s="29"/>
      <c r="P14" s="41"/>
    </row>
    <row r="15" spans="2:23" ht="24.95" customHeight="1" x14ac:dyDescent="0.2">
      <c r="B15" s="26" t="s">
        <v>327</v>
      </c>
      <c r="C15" s="81"/>
      <c r="D15" s="82" t="s">
        <v>136</v>
      </c>
      <c r="E15" s="15">
        <v>13614.64</v>
      </c>
      <c r="F15" s="15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 t="shared" si="2"/>
        <v>6000</v>
      </c>
      <c r="L15" s="22"/>
      <c r="M15" s="43"/>
    </row>
    <row r="16" spans="2:23" ht="24.95" customHeight="1" x14ac:dyDescent="0.2">
      <c r="B16" s="8" t="s">
        <v>328</v>
      </c>
      <c r="C16" s="11"/>
      <c r="D16" s="50" t="s">
        <v>137</v>
      </c>
      <c r="E16" s="45">
        <v>12088.69</v>
      </c>
      <c r="F16" s="45">
        <v>1288.69</v>
      </c>
      <c r="G16" s="15">
        <f t="shared" si="0"/>
        <v>6044.3450000000003</v>
      </c>
      <c r="H16" s="15">
        <f t="shared" si="1"/>
        <v>644.34500000000003</v>
      </c>
      <c r="I16" s="9"/>
      <c r="J16" s="9"/>
      <c r="K16" s="15">
        <f t="shared" si="2"/>
        <v>5400</v>
      </c>
      <c r="L16" s="22"/>
      <c r="M16" s="43"/>
      <c r="N16"/>
      <c r="O16"/>
      <c r="P16"/>
    </row>
    <row r="17" spans="2:16" ht="21.95" customHeight="1" x14ac:dyDescent="0.2">
      <c r="B17" s="26" t="s">
        <v>315</v>
      </c>
      <c r="C17" s="81"/>
      <c r="D17" s="82" t="s">
        <v>127</v>
      </c>
      <c r="E17" s="48">
        <v>7334.48</v>
      </c>
      <c r="F17" s="48">
        <v>334.48</v>
      </c>
      <c r="G17" s="15">
        <f t="shared" si="0"/>
        <v>3667.24</v>
      </c>
      <c r="H17" s="15">
        <f t="shared" si="1"/>
        <v>167.24</v>
      </c>
      <c r="I17" s="15"/>
      <c r="J17" s="15"/>
      <c r="K17" s="15">
        <f t="shared" si="2"/>
        <v>3500</v>
      </c>
      <c r="L17" s="22"/>
      <c r="M17" s="43"/>
    </row>
    <row r="18" spans="2:16" customFormat="1" ht="24.95" customHeight="1" x14ac:dyDescent="0.2">
      <c r="B18" s="26" t="s">
        <v>317</v>
      </c>
      <c r="C18" s="81"/>
      <c r="D18" s="82" t="s">
        <v>129</v>
      </c>
      <c r="E18" s="48">
        <v>19626.599999999999</v>
      </c>
      <c r="F18" s="48">
        <v>2898.7864399999999</v>
      </c>
      <c r="G18" s="15">
        <f t="shared" si="0"/>
        <v>9813.2999999999993</v>
      </c>
      <c r="H18" s="15">
        <f t="shared" si="1"/>
        <v>1449.3932199999999</v>
      </c>
      <c r="I18" s="15"/>
      <c r="J18" s="15">
        <v>9</v>
      </c>
      <c r="K18" s="15">
        <f t="shared" si="2"/>
        <v>8354.9067799999993</v>
      </c>
      <c r="L18" s="22"/>
      <c r="M18" s="43"/>
      <c r="N18" s="29"/>
      <c r="O18" s="23"/>
      <c r="P18" s="23"/>
    </row>
    <row r="19" spans="2:16" ht="21.95" customHeight="1" x14ac:dyDescent="0.2">
      <c r="B19" s="8" t="s">
        <v>331</v>
      </c>
      <c r="C19" s="11"/>
      <c r="D19" s="50" t="s">
        <v>140</v>
      </c>
      <c r="E19" s="45">
        <v>12088.69</v>
      </c>
      <c r="F19" s="45">
        <v>1288.69</v>
      </c>
      <c r="G19" s="15">
        <f t="shared" si="0"/>
        <v>6044.3450000000003</v>
      </c>
      <c r="H19" s="15">
        <f t="shared" si="1"/>
        <v>644.34500000000003</v>
      </c>
      <c r="I19" s="9"/>
      <c r="J19" s="9">
        <v>1</v>
      </c>
      <c r="K19" s="15">
        <f t="shared" si="2"/>
        <v>5399</v>
      </c>
      <c r="L19" s="22"/>
      <c r="M19" s="43"/>
      <c r="N19"/>
      <c r="O19"/>
      <c r="P19"/>
    </row>
    <row r="20" spans="2:16" ht="24.95" customHeight="1" x14ac:dyDescent="0.2">
      <c r="B20" s="8" t="s">
        <v>329</v>
      </c>
      <c r="C20" s="11"/>
      <c r="D20" s="50" t="s">
        <v>138</v>
      </c>
      <c r="E20" s="45">
        <v>12088.69</v>
      </c>
      <c r="F20" s="45">
        <v>1288.69</v>
      </c>
      <c r="G20" s="15">
        <f t="shared" si="0"/>
        <v>6044.3450000000003</v>
      </c>
      <c r="H20" s="15">
        <f t="shared" si="1"/>
        <v>644.34500000000003</v>
      </c>
      <c r="I20" s="9"/>
      <c r="J20" s="9">
        <v>1</v>
      </c>
      <c r="K20" s="15">
        <f t="shared" si="2"/>
        <v>5399</v>
      </c>
      <c r="L20" s="22"/>
      <c r="M20" s="43"/>
      <c r="N20"/>
      <c r="O20"/>
      <c r="P20"/>
    </row>
    <row r="21" spans="2:16" ht="24.95" customHeight="1" x14ac:dyDescent="0.2">
      <c r="B21" s="8" t="s">
        <v>333</v>
      </c>
      <c r="C21" s="11"/>
      <c r="D21" s="50" t="s">
        <v>142</v>
      </c>
      <c r="E21" s="45">
        <v>10136.08</v>
      </c>
      <c r="F21" s="45">
        <v>936.08</v>
      </c>
      <c r="G21" s="15">
        <f t="shared" si="0"/>
        <v>5068.04</v>
      </c>
      <c r="H21" s="15">
        <f t="shared" si="1"/>
        <v>468.04</v>
      </c>
      <c r="I21" s="9"/>
      <c r="J21" s="9"/>
      <c r="K21" s="15">
        <f t="shared" si="2"/>
        <v>4600</v>
      </c>
      <c r="L21" s="22"/>
      <c r="M21" s="43"/>
      <c r="N21"/>
      <c r="O21"/>
      <c r="P21"/>
    </row>
    <row r="22" spans="2:16" customFormat="1" ht="24.95" customHeight="1" x14ac:dyDescent="0.2">
      <c r="B22" s="26" t="s">
        <v>337</v>
      </c>
      <c r="C22" s="37"/>
      <c r="D22" s="49" t="s">
        <v>146</v>
      </c>
      <c r="E22" s="48">
        <v>10714.2</v>
      </c>
      <c r="F22" s="48">
        <v>1039.6751040000001</v>
      </c>
      <c r="G22" s="15">
        <f t="shared" si="0"/>
        <v>5357.1</v>
      </c>
      <c r="H22" s="15">
        <f t="shared" si="1"/>
        <v>519.83755200000007</v>
      </c>
      <c r="I22" s="15"/>
      <c r="J22" s="15"/>
      <c r="K22" s="15">
        <f t="shared" si="2"/>
        <v>4837.2624480000004</v>
      </c>
      <c r="L22" s="22"/>
      <c r="M22" s="43"/>
      <c r="N22" s="39"/>
      <c r="O22" s="23"/>
      <c r="P22" s="23"/>
    </row>
    <row r="23" spans="2:16" customFormat="1" ht="24.95" customHeight="1" x14ac:dyDescent="0.2">
      <c r="B23" s="8" t="s">
        <v>335</v>
      </c>
      <c r="C23" s="11"/>
      <c r="D23" s="50" t="s">
        <v>145</v>
      </c>
      <c r="E23" s="45">
        <v>10745.24</v>
      </c>
      <c r="F23" s="45">
        <v>1045.24</v>
      </c>
      <c r="G23" s="15">
        <f t="shared" si="0"/>
        <v>5372.62</v>
      </c>
      <c r="H23" s="15">
        <f t="shared" si="1"/>
        <v>522.62</v>
      </c>
      <c r="I23" s="9"/>
      <c r="J23" s="9"/>
      <c r="K23" s="15">
        <f t="shared" si="2"/>
        <v>4850</v>
      </c>
      <c r="L23" s="22"/>
      <c r="M23" s="43"/>
    </row>
    <row r="24" spans="2:16" customFormat="1" ht="24.95" customHeight="1" x14ac:dyDescent="0.2">
      <c r="B24" s="26" t="s">
        <v>320</v>
      </c>
      <c r="C24" s="81"/>
      <c r="D24" s="82" t="s">
        <v>132</v>
      </c>
      <c r="E24" s="48">
        <v>14886.24</v>
      </c>
      <c r="F24" s="48">
        <v>1886.25</v>
      </c>
      <c r="G24" s="15">
        <f t="shared" si="0"/>
        <v>7443.12</v>
      </c>
      <c r="H24" s="15">
        <f t="shared" si="1"/>
        <v>943.125</v>
      </c>
      <c r="I24" s="15"/>
      <c r="J24" s="15"/>
      <c r="K24" s="15">
        <f t="shared" si="2"/>
        <v>6499.9949999999999</v>
      </c>
      <c r="L24" s="22"/>
      <c r="M24" s="43"/>
      <c r="N24" s="29"/>
      <c r="O24" s="23"/>
      <c r="P24" s="23"/>
    </row>
    <row r="25" spans="2:16" customFormat="1" ht="24.95" customHeight="1" x14ac:dyDescent="0.2">
      <c r="B25" s="26" t="s">
        <v>334</v>
      </c>
      <c r="C25" s="37"/>
      <c r="D25" s="49" t="s">
        <v>144</v>
      </c>
      <c r="E25" s="48">
        <v>12600</v>
      </c>
      <c r="F25" s="48">
        <v>1397.9046799999996</v>
      </c>
      <c r="G25" s="15">
        <f t="shared" si="0"/>
        <v>6300</v>
      </c>
      <c r="H25" s="15">
        <f t="shared" si="1"/>
        <v>698.95233999999982</v>
      </c>
      <c r="I25" s="15"/>
      <c r="J25" s="15"/>
      <c r="K25" s="15">
        <f t="shared" si="2"/>
        <v>5601.0476600000002</v>
      </c>
      <c r="L25" s="22"/>
      <c r="M25" s="43"/>
      <c r="N25" s="39"/>
      <c r="O25" s="23"/>
      <c r="P25" s="23"/>
    </row>
    <row r="26" spans="2:16" customFormat="1" ht="24.95" customHeight="1" x14ac:dyDescent="0.2">
      <c r="B26" s="26" t="s">
        <v>316</v>
      </c>
      <c r="C26" s="81"/>
      <c r="D26" s="82" t="s">
        <v>128</v>
      </c>
      <c r="E26" s="48">
        <v>19626.599999999999</v>
      </c>
      <c r="F26" s="48">
        <v>2898.7864399999999</v>
      </c>
      <c r="G26" s="15">
        <f t="shared" si="0"/>
        <v>9813.2999999999993</v>
      </c>
      <c r="H26" s="15">
        <f t="shared" si="1"/>
        <v>1449.3932199999999</v>
      </c>
      <c r="I26" s="15"/>
      <c r="J26" s="15"/>
      <c r="K26" s="15">
        <f t="shared" si="2"/>
        <v>8363.9067799999993</v>
      </c>
      <c r="L26" s="22"/>
      <c r="M26" s="43"/>
      <c r="N26" s="29"/>
      <c r="O26" s="29"/>
      <c r="P26" s="41"/>
    </row>
    <row r="27" spans="2:16" customFormat="1" ht="24.95" customHeight="1" x14ac:dyDescent="0.2">
      <c r="B27" s="26" t="s">
        <v>325</v>
      </c>
      <c r="C27" s="81"/>
      <c r="D27" s="82" t="s">
        <v>420</v>
      </c>
      <c r="E27" s="48">
        <f>4842.01*2</f>
        <v>9684.02</v>
      </c>
      <c r="F27" s="48">
        <f>430.86*2</f>
        <v>861.72</v>
      </c>
      <c r="G27" s="15">
        <f t="shared" si="0"/>
        <v>4842.01</v>
      </c>
      <c r="H27" s="15">
        <f t="shared" si="1"/>
        <v>430.86</v>
      </c>
      <c r="I27" s="15"/>
      <c r="J27" s="15"/>
      <c r="K27" s="15">
        <f t="shared" ref="K27:K30" si="5">G27-H27+I27-J27</f>
        <v>4411.1500000000005</v>
      </c>
      <c r="L27" s="22"/>
      <c r="M27" s="43"/>
      <c r="N27" s="29"/>
      <c r="O27" s="29"/>
      <c r="P27" s="41"/>
    </row>
    <row r="28" spans="2:16" customFormat="1" ht="24.95" customHeight="1" x14ac:dyDescent="0.2">
      <c r="B28" s="8" t="s">
        <v>330</v>
      </c>
      <c r="C28" s="11"/>
      <c r="D28" s="50" t="s">
        <v>139</v>
      </c>
      <c r="E28" s="45">
        <v>12088.69</v>
      </c>
      <c r="F28" s="45">
        <v>1288.69</v>
      </c>
      <c r="G28" s="15">
        <f t="shared" si="0"/>
        <v>6044.3450000000003</v>
      </c>
      <c r="H28" s="15">
        <f t="shared" si="1"/>
        <v>644.34500000000003</v>
      </c>
      <c r="I28" s="9"/>
      <c r="J28" s="9"/>
      <c r="K28" s="15">
        <f t="shared" si="5"/>
        <v>5400</v>
      </c>
      <c r="L28" s="22"/>
      <c r="M28" s="43"/>
    </row>
    <row r="29" spans="2:16" ht="21.95" customHeight="1" x14ac:dyDescent="0.2">
      <c r="B29" s="26" t="s">
        <v>338</v>
      </c>
      <c r="C29" s="81"/>
      <c r="D29" s="82" t="s">
        <v>147</v>
      </c>
      <c r="E29" s="48">
        <v>10714.2</v>
      </c>
      <c r="F29" s="48">
        <v>1039.6751040000001</v>
      </c>
      <c r="G29" s="15">
        <f t="shared" si="0"/>
        <v>5357.1</v>
      </c>
      <c r="H29" s="15">
        <f t="shared" si="1"/>
        <v>519.83755200000007</v>
      </c>
      <c r="I29" s="15"/>
      <c r="J29" s="15">
        <v>0</v>
      </c>
      <c r="K29" s="15">
        <f t="shared" si="5"/>
        <v>4837.2624480000004</v>
      </c>
      <c r="L29" s="22"/>
      <c r="M29" s="43"/>
      <c r="O29" s="29"/>
    </row>
    <row r="30" spans="2:16" ht="36" x14ac:dyDescent="0.2">
      <c r="B30" s="8" t="s">
        <v>341</v>
      </c>
      <c r="C30" s="11"/>
      <c r="D30" s="50" t="s">
        <v>143</v>
      </c>
      <c r="E30" s="45">
        <v>12088.69</v>
      </c>
      <c r="F30" s="45">
        <v>1288.69</v>
      </c>
      <c r="G30" s="15">
        <f t="shared" si="0"/>
        <v>6044.3450000000003</v>
      </c>
      <c r="H30" s="15">
        <f t="shared" si="1"/>
        <v>644.34500000000003</v>
      </c>
      <c r="I30" s="9"/>
      <c r="J30" s="9"/>
      <c r="K30" s="15">
        <f t="shared" si="5"/>
        <v>5400</v>
      </c>
      <c r="L30" s="22"/>
      <c r="M30" s="43"/>
      <c r="N30"/>
      <c r="O30"/>
      <c r="P30"/>
    </row>
    <row r="31" spans="2:16" ht="21.95" customHeight="1" x14ac:dyDescent="0.2">
      <c r="B31" s="26"/>
      <c r="C31" s="81"/>
      <c r="D31" s="102"/>
      <c r="E31" s="48"/>
      <c r="F31" s="48"/>
      <c r="G31" s="15"/>
      <c r="H31" s="15"/>
      <c r="I31" s="15"/>
      <c r="J31" s="15"/>
      <c r="K31" s="15"/>
      <c r="L31" s="22"/>
      <c r="M31" s="43"/>
      <c r="O31" s="29"/>
    </row>
    <row r="32" spans="2:16" ht="21.95" customHeight="1" x14ac:dyDescent="0.2">
      <c r="D32" s="42" t="s">
        <v>149</v>
      </c>
      <c r="E32" s="67">
        <f>SUM(E7:E30)</f>
        <v>299977.78000000003</v>
      </c>
      <c r="F32" s="67">
        <f>SUM(F7:F30)</f>
        <v>33773.611728000003</v>
      </c>
      <c r="G32" s="43">
        <f>SUM(G7:G31)</f>
        <v>149988.89000000001</v>
      </c>
      <c r="H32" s="43">
        <f t="shared" ref="H32:K32" si="6">SUM(H7:H31)</f>
        <v>16886.805864000002</v>
      </c>
      <c r="I32" s="43">
        <f t="shared" si="6"/>
        <v>0</v>
      </c>
      <c r="J32" s="43">
        <f t="shared" si="6"/>
        <v>13</v>
      </c>
      <c r="K32" s="43">
        <f t="shared" si="6"/>
        <v>133089.08413599996</v>
      </c>
    </row>
    <row r="33" spans="2:11" x14ac:dyDescent="0.2">
      <c r="B33" s="26"/>
      <c r="C33" s="26"/>
      <c r="D33" s="37"/>
      <c r="E33" s="15"/>
      <c r="F33" s="15"/>
      <c r="G33" s="15"/>
      <c r="H33" s="15"/>
      <c r="I33" s="15"/>
      <c r="J33" s="15"/>
      <c r="K33" s="15"/>
    </row>
    <row r="34" spans="2:11" x14ac:dyDescent="0.2">
      <c r="B34" s="26"/>
      <c r="C34" s="26"/>
      <c r="D34" s="37"/>
      <c r="E34" s="15"/>
      <c r="F34" s="15"/>
      <c r="G34" s="15"/>
      <c r="H34" s="15"/>
      <c r="I34" s="15"/>
      <c r="J34" s="15"/>
      <c r="K34" s="15"/>
    </row>
    <row r="35" spans="2:11" x14ac:dyDescent="0.2">
      <c r="B35" s="26"/>
      <c r="C35" s="26"/>
      <c r="D35" s="37"/>
      <c r="E35" s="15"/>
      <c r="F35" s="15"/>
      <c r="G35" s="15"/>
      <c r="H35" s="15"/>
      <c r="I35" s="15"/>
      <c r="J35" s="15"/>
      <c r="K35" s="15"/>
    </row>
    <row r="36" spans="2:11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M29"/>
  <sheetViews>
    <sheetView zoomScale="70" zoomScaleNormal="70" workbookViewId="0">
      <selection activeCell="N1" sqref="N1:R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150</v>
      </c>
      <c r="F2" s="2"/>
      <c r="G2" s="2"/>
      <c r="H2" s="2"/>
      <c r="I2" s="2"/>
      <c r="J2" s="2"/>
      <c r="K2" s="2"/>
      <c r="L2" s="2"/>
      <c r="M2" s="14" t="str">
        <f>PRESIDENCIA!L2</f>
        <v>31 DE ENERO DE 2020</v>
      </c>
    </row>
    <row r="3" spans="2:13" x14ac:dyDescent="0.2">
      <c r="E3" s="14" t="str">
        <f>PRESIDENCIA!E3</f>
        <v>SEGUNDA QUINCENA DE ENERO DE 2020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8</v>
      </c>
      <c r="E5" s="44" t="s">
        <v>3</v>
      </c>
      <c r="F5" s="44" t="s">
        <v>30</v>
      </c>
      <c r="G5" s="44" t="s">
        <v>36</v>
      </c>
      <c r="H5" s="7" t="s">
        <v>3</v>
      </c>
      <c r="I5" s="7" t="s">
        <v>30</v>
      </c>
      <c r="J5" s="25" t="s">
        <v>415</v>
      </c>
      <c r="K5" s="17" t="s">
        <v>26</v>
      </c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97" customFormat="1" ht="29.25" customHeight="1" x14ac:dyDescent="0.2">
      <c r="B7" s="78" t="s">
        <v>355</v>
      </c>
      <c r="C7" s="113"/>
      <c r="D7" s="114" t="s">
        <v>185</v>
      </c>
      <c r="E7" s="115">
        <v>7334.48</v>
      </c>
      <c r="F7" s="115">
        <v>334.48</v>
      </c>
      <c r="G7" s="115"/>
      <c r="H7" s="116">
        <f t="shared" ref="H7:H26" si="0">+E7/2</f>
        <v>3667.24</v>
      </c>
      <c r="I7" s="116">
        <f t="shared" ref="I7:I26" si="1">+F7/2</f>
        <v>167.24</v>
      </c>
      <c r="J7" s="116">
        <f t="shared" ref="J7:J26" si="2">+G7/2</f>
        <v>0</v>
      </c>
      <c r="K7" s="116"/>
      <c r="L7" s="99">
        <f>+H7-I7+J7-K7</f>
        <v>3500</v>
      </c>
      <c r="M7" s="117"/>
    </row>
    <row r="8" spans="2:13" s="97" customFormat="1" ht="29.25" customHeight="1" x14ac:dyDescent="0.2">
      <c r="B8" s="78" t="s">
        <v>359</v>
      </c>
      <c r="C8" s="118"/>
      <c r="D8" s="102" t="s">
        <v>180</v>
      </c>
      <c r="E8" s="119">
        <v>6733.12</v>
      </c>
      <c r="F8" s="119">
        <v>233.12</v>
      </c>
      <c r="G8" s="119"/>
      <c r="H8" s="116">
        <f t="shared" si="0"/>
        <v>3366.56</v>
      </c>
      <c r="I8" s="116">
        <f t="shared" si="1"/>
        <v>116.56</v>
      </c>
      <c r="J8" s="116">
        <f t="shared" si="2"/>
        <v>0</v>
      </c>
      <c r="K8" s="99">
        <v>0</v>
      </c>
      <c r="L8" s="120">
        <f t="shared" ref="L8:L9" si="3">H8-I8+J8-K8</f>
        <v>3250</v>
      </c>
      <c r="M8" s="117"/>
    </row>
    <row r="9" spans="2:13" s="97" customFormat="1" ht="29.25" customHeight="1" x14ac:dyDescent="0.2">
      <c r="B9" s="97" t="s">
        <v>344</v>
      </c>
      <c r="C9" s="113"/>
      <c r="D9" s="102" t="s">
        <v>151</v>
      </c>
      <c r="E9" s="115">
        <v>8705.1</v>
      </c>
      <c r="F9" s="115">
        <v>705.1</v>
      </c>
      <c r="G9" s="115"/>
      <c r="H9" s="116">
        <f t="shared" si="0"/>
        <v>4352.55</v>
      </c>
      <c r="I9" s="116">
        <f t="shared" si="1"/>
        <v>352.55</v>
      </c>
      <c r="J9" s="116">
        <f t="shared" si="2"/>
        <v>0</v>
      </c>
      <c r="K9" s="116"/>
      <c r="L9" s="120">
        <f t="shared" si="3"/>
        <v>4000</v>
      </c>
      <c r="M9" s="121"/>
    </row>
    <row r="10" spans="2:13" s="97" customFormat="1" ht="29.25" customHeight="1" x14ac:dyDescent="0.2">
      <c r="B10" s="97" t="s">
        <v>343</v>
      </c>
      <c r="C10" s="113"/>
      <c r="D10" s="102" t="s">
        <v>152</v>
      </c>
      <c r="E10" s="115">
        <v>5564.94</v>
      </c>
      <c r="F10" s="115">
        <v>64.94</v>
      </c>
      <c r="G10" s="115"/>
      <c r="H10" s="116">
        <f t="shared" si="0"/>
        <v>2782.47</v>
      </c>
      <c r="I10" s="116">
        <f t="shared" si="1"/>
        <v>32.47</v>
      </c>
      <c r="J10" s="116">
        <f t="shared" si="2"/>
        <v>0</v>
      </c>
      <c r="K10" s="116"/>
      <c r="L10" s="116">
        <f t="shared" ref="L10:L13" si="4">H10-I10+J10-K10</f>
        <v>2750</v>
      </c>
      <c r="M10" s="121"/>
    </row>
    <row r="11" spans="2:13" s="97" customFormat="1" ht="29.25" customHeight="1" x14ac:dyDescent="0.2">
      <c r="B11" s="97" t="s">
        <v>405</v>
      </c>
      <c r="C11" s="113"/>
      <c r="D11" s="102" t="s">
        <v>151</v>
      </c>
      <c r="E11" s="115">
        <v>8705.1</v>
      </c>
      <c r="F11" s="115">
        <v>705.1</v>
      </c>
      <c r="G11" s="115"/>
      <c r="H11" s="116">
        <f t="shared" ref="H11" si="5">+E11/2</f>
        <v>4352.55</v>
      </c>
      <c r="I11" s="116">
        <f t="shared" ref="I11" si="6">+F11/2</f>
        <v>352.55</v>
      </c>
      <c r="J11" s="116">
        <f t="shared" ref="J11" si="7">+G11/2</f>
        <v>0</v>
      </c>
      <c r="K11" s="116"/>
      <c r="L11" s="116">
        <f t="shared" ref="L11" si="8">H11-I11+J11-K11</f>
        <v>4000</v>
      </c>
      <c r="M11" s="121"/>
    </row>
    <row r="12" spans="2:13" s="97" customFormat="1" ht="29.25" customHeight="1" x14ac:dyDescent="0.2">
      <c r="B12" s="122" t="s">
        <v>387</v>
      </c>
      <c r="C12" s="123"/>
      <c r="D12" s="123" t="s">
        <v>156</v>
      </c>
      <c r="E12" s="119">
        <v>7334.48</v>
      </c>
      <c r="F12" s="119">
        <v>334.48</v>
      </c>
      <c r="G12" s="115"/>
      <c r="H12" s="116">
        <f t="shared" si="0"/>
        <v>3667.24</v>
      </c>
      <c r="I12" s="116">
        <f t="shared" si="1"/>
        <v>167.24</v>
      </c>
      <c r="J12" s="116">
        <f t="shared" si="2"/>
        <v>0</v>
      </c>
      <c r="K12" s="116"/>
      <c r="L12" s="116">
        <f t="shared" si="4"/>
        <v>3500</v>
      </c>
      <c r="M12" s="121"/>
    </row>
    <row r="13" spans="2:13" s="97" customFormat="1" ht="29.25" customHeight="1" x14ac:dyDescent="0.2">
      <c r="B13" s="78" t="s">
        <v>357</v>
      </c>
      <c r="C13" s="118"/>
      <c r="D13" s="102" t="s">
        <v>145</v>
      </c>
      <c r="E13" s="119">
        <v>10745.24</v>
      </c>
      <c r="F13" s="119">
        <v>1045.24</v>
      </c>
      <c r="G13" s="119"/>
      <c r="H13" s="116">
        <f t="shared" si="0"/>
        <v>5372.62</v>
      </c>
      <c r="I13" s="116">
        <f t="shared" si="1"/>
        <v>522.62</v>
      </c>
      <c r="J13" s="116">
        <f t="shared" si="2"/>
        <v>0</v>
      </c>
      <c r="K13" s="99">
        <v>0</v>
      </c>
      <c r="L13" s="116">
        <f t="shared" si="4"/>
        <v>4850</v>
      </c>
      <c r="M13" s="117"/>
    </row>
    <row r="14" spans="2:13" s="78" customFormat="1" ht="29.25" customHeight="1" x14ac:dyDescent="0.2">
      <c r="B14" s="97" t="s">
        <v>347</v>
      </c>
      <c r="C14" s="113"/>
      <c r="D14" s="102" t="s">
        <v>155</v>
      </c>
      <c r="E14" s="115">
        <v>9895.58</v>
      </c>
      <c r="F14" s="115">
        <v>895.58</v>
      </c>
      <c r="G14" s="115"/>
      <c r="H14" s="116">
        <f t="shared" si="0"/>
        <v>4947.79</v>
      </c>
      <c r="I14" s="116">
        <f t="shared" si="1"/>
        <v>447.79</v>
      </c>
      <c r="J14" s="116">
        <f t="shared" si="2"/>
        <v>0</v>
      </c>
      <c r="K14" s="116"/>
      <c r="L14" s="116">
        <f>H14-I14+J14-K14</f>
        <v>4500</v>
      </c>
      <c r="M14" s="121"/>
    </row>
    <row r="15" spans="2:13" s="78" customFormat="1" ht="29.25" customHeight="1" x14ac:dyDescent="0.2">
      <c r="B15" s="78" t="s">
        <v>291</v>
      </c>
      <c r="C15" s="118"/>
      <c r="D15" s="102" t="s">
        <v>166</v>
      </c>
      <c r="E15" s="119">
        <v>10198</v>
      </c>
      <c r="F15" s="119">
        <v>947.17206399999998</v>
      </c>
      <c r="G15" s="119"/>
      <c r="H15" s="99">
        <f t="shared" si="0"/>
        <v>5099</v>
      </c>
      <c r="I15" s="99">
        <f t="shared" si="1"/>
        <v>473.58603199999999</v>
      </c>
      <c r="J15" s="99">
        <f t="shared" si="2"/>
        <v>0</v>
      </c>
      <c r="K15" s="99"/>
      <c r="L15" s="99">
        <f>+H15-I15+J15-K15</f>
        <v>4625.4139679999998</v>
      </c>
      <c r="M15" s="117"/>
    </row>
    <row r="16" spans="2:13" s="78" customFormat="1" ht="29.25" customHeight="1" x14ac:dyDescent="0.2">
      <c r="B16" s="78" t="s">
        <v>358</v>
      </c>
      <c r="C16" s="118"/>
      <c r="D16" s="102" t="s">
        <v>169</v>
      </c>
      <c r="E16" s="119">
        <v>5564.94</v>
      </c>
      <c r="F16" s="119">
        <v>64.94</v>
      </c>
      <c r="G16" s="119"/>
      <c r="H16" s="116">
        <f t="shared" si="0"/>
        <v>2782.47</v>
      </c>
      <c r="I16" s="116">
        <f t="shared" si="1"/>
        <v>32.47</v>
      </c>
      <c r="J16" s="116">
        <f t="shared" si="2"/>
        <v>0</v>
      </c>
      <c r="K16" s="99"/>
      <c r="L16" s="99">
        <f>+H16-I16+J16-K16</f>
        <v>2750</v>
      </c>
      <c r="M16" s="117"/>
    </row>
    <row r="17" spans="2:13" s="78" customFormat="1" ht="29.25" customHeight="1" x14ac:dyDescent="0.2">
      <c r="B17" s="78" t="s">
        <v>386</v>
      </c>
      <c r="C17" s="118"/>
      <c r="D17" s="102" t="s">
        <v>181</v>
      </c>
      <c r="E17" s="119">
        <v>9895.58</v>
      </c>
      <c r="F17" s="119">
        <v>895.58</v>
      </c>
      <c r="G17" s="119"/>
      <c r="H17" s="116">
        <f t="shared" si="0"/>
        <v>4947.79</v>
      </c>
      <c r="I17" s="116">
        <f t="shared" si="1"/>
        <v>447.79</v>
      </c>
      <c r="J17" s="116">
        <f t="shared" si="2"/>
        <v>0</v>
      </c>
      <c r="K17" s="99">
        <v>0</v>
      </c>
      <c r="L17" s="99">
        <f>+H17-I17+J17-K17</f>
        <v>4500</v>
      </c>
      <c r="M17" s="117"/>
    </row>
    <row r="18" spans="2:13" s="78" customFormat="1" ht="29.25" customHeight="1" x14ac:dyDescent="0.2">
      <c r="B18" s="97" t="s">
        <v>346</v>
      </c>
      <c r="C18" s="113"/>
      <c r="D18" s="102" t="s">
        <v>154</v>
      </c>
      <c r="E18" s="115">
        <v>13614.64</v>
      </c>
      <c r="F18" s="115">
        <v>1614.64</v>
      </c>
      <c r="G18" s="115"/>
      <c r="H18" s="116">
        <f t="shared" si="0"/>
        <v>6807.32</v>
      </c>
      <c r="I18" s="116">
        <f t="shared" si="1"/>
        <v>807.32</v>
      </c>
      <c r="J18" s="116">
        <f t="shared" si="2"/>
        <v>0</v>
      </c>
      <c r="K18" s="116"/>
      <c r="L18" s="116">
        <f>H18-I18+J18-K18</f>
        <v>6000</v>
      </c>
      <c r="M18" s="121"/>
    </row>
    <row r="19" spans="2:13" s="97" customFormat="1" ht="29.25" customHeight="1" x14ac:dyDescent="0.2">
      <c r="B19" s="97" t="s">
        <v>345</v>
      </c>
      <c r="C19" s="113"/>
      <c r="D19" s="102" t="s">
        <v>153</v>
      </c>
      <c r="E19" s="115">
        <v>13614.64</v>
      </c>
      <c r="F19" s="115">
        <v>1614.64</v>
      </c>
      <c r="G19" s="115"/>
      <c r="H19" s="116">
        <f t="shared" si="0"/>
        <v>6807.32</v>
      </c>
      <c r="I19" s="116">
        <f t="shared" si="1"/>
        <v>807.32</v>
      </c>
      <c r="J19" s="116">
        <f t="shared" si="2"/>
        <v>0</v>
      </c>
      <c r="K19" s="116"/>
      <c r="L19" s="116">
        <f>H19-I19+J19-K19</f>
        <v>6000</v>
      </c>
      <c r="M19" s="121"/>
    </row>
    <row r="20" spans="2:13" s="97" customFormat="1" ht="29.25" customHeight="1" x14ac:dyDescent="0.2">
      <c r="B20" s="97" t="s">
        <v>348</v>
      </c>
      <c r="C20" s="113"/>
      <c r="D20" s="102" t="s">
        <v>156</v>
      </c>
      <c r="E20" s="119">
        <v>7334.48</v>
      </c>
      <c r="F20" s="119">
        <v>334.48</v>
      </c>
      <c r="G20" s="115"/>
      <c r="H20" s="116">
        <f t="shared" si="0"/>
        <v>3667.24</v>
      </c>
      <c r="I20" s="116">
        <f t="shared" si="1"/>
        <v>167.24</v>
      </c>
      <c r="J20" s="116">
        <f t="shared" si="2"/>
        <v>0</v>
      </c>
      <c r="K20" s="116"/>
      <c r="L20" s="116">
        <f>H20-I20+J20-K20</f>
        <v>3500</v>
      </c>
      <c r="M20" s="121"/>
    </row>
    <row r="21" spans="2:13" s="78" customFormat="1" ht="29.25" customHeight="1" x14ac:dyDescent="0.2">
      <c r="B21" s="78" t="s">
        <v>353</v>
      </c>
      <c r="C21" s="118"/>
      <c r="D21" s="102" t="s">
        <v>14</v>
      </c>
      <c r="E21" s="119">
        <v>5884.2</v>
      </c>
      <c r="F21" s="119">
        <v>99.67228799999998</v>
      </c>
      <c r="G21" s="119"/>
      <c r="H21" s="116">
        <f t="shared" si="0"/>
        <v>2942.1</v>
      </c>
      <c r="I21" s="116">
        <f t="shared" si="1"/>
        <v>49.83614399999999</v>
      </c>
      <c r="J21" s="116">
        <f t="shared" si="2"/>
        <v>0</v>
      </c>
      <c r="K21" s="99"/>
      <c r="L21" s="116">
        <f>H21-I21+J21-K21</f>
        <v>2892.263856</v>
      </c>
      <c r="M21" s="117"/>
    </row>
    <row r="22" spans="2:13" s="78" customFormat="1" ht="29.25" customHeight="1" x14ac:dyDescent="0.2">
      <c r="B22" s="78" t="s">
        <v>354</v>
      </c>
      <c r="C22" s="118"/>
      <c r="D22" s="102" t="s">
        <v>182</v>
      </c>
      <c r="E22" s="119">
        <v>5564.94</v>
      </c>
      <c r="F22" s="119">
        <v>64.94</v>
      </c>
      <c r="G22" s="119"/>
      <c r="H22" s="116">
        <f t="shared" si="0"/>
        <v>2782.47</v>
      </c>
      <c r="I22" s="116">
        <f t="shared" si="1"/>
        <v>32.47</v>
      </c>
      <c r="J22" s="116">
        <f t="shared" si="2"/>
        <v>0</v>
      </c>
      <c r="K22" s="99"/>
      <c r="L22" s="99">
        <f>+H22-I22+J22-K22</f>
        <v>2750</v>
      </c>
      <c r="M22" s="117"/>
    </row>
    <row r="23" spans="2:13" s="78" customFormat="1" ht="29.25" customHeight="1" x14ac:dyDescent="0.2">
      <c r="B23" s="78" t="s">
        <v>351</v>
      </c>
      <c r="C23" s="118"/>
      <c r="D23" s="102" t="s">
        <v>13</v>
      </c>
      <c r="E23" s="119">
        <v>7334.48</v>
      </c>
      <c r="F23" s="119">
        <v>334.48</v>
      </c>
      <c r="G23" s="119"/>
      <c r="H23" s="116">
        <f t="shared" si="0"/>
        <v>3667.24</v>
      </c>
      <c r="I23" s="116">
        <f t="shared" si="1"/>
        <v>167.24</v>
      </c>
      <c r="J23" s="116">
        <f t="shared" si="2"/>
        <v>0</v>
      </c>
      <c r="K23" s="99"/>
      <c r="L23" s="99">
        <f>+H23-I23+J23-K23</f>
        <v>3500</v>
      </c>
      <c r="M23" s="117"/>
    </row>
    <row r="24" spans="2:13" s="78" customFormat="1" ht="29.25" customHeight="1" x14ac:dyDescent="0.2">
      <c r="B24" s="78" t="s">
        <v>352</v>
      </c>
      <c r="C24" s="118"/>
      <c r="D24" s="102" t="s">
        <v>13</v>
      </c>
      <c r="E24" s="119">
        <v>7066.5</v>
      </c>
      <c r="F24" s="119">
        <v>269.39652799999999</v>
      </c>
      <c r="G24" s="119"/>
      <c r="H24" s="116">
        <f t="shared" si="0"/>
        <v>3533.25</v>
      </c>
      <c r="I24" s="116">
        <f t="shared" si="1"/>
        <v>134.69826399999999</v>
      </c>
      <c r="J24" s="116">
        <f t="shared" si="2"/>
        <v>0</v>
      </c>
      <c r="K24" s="99"/>
      <c r="L24" s="99">
        <f>+H24-I24+J24-K24</f>
        <v>3398.5517359999999</v>
      </c>
      <c r="M24" s="117"/>
    </row>
    <row r="25" spans="2:13" s="78" customFormat="1" ht="29.25" customHeight="1" x14ac:dyDescent="0.2">
      <c r="B25" s="78" t="s">
        <v>356</v>
      </c>
      <c r="C25" s="113"/>
      <c r="D25" s="102" t="s">
        <v>191</v>
      </c>
      <c r="E25" s="115">
        <v>7334.48</v>
      </c>
      <c r="F25" s="115">
        <v>334.48</v>
      </c>
      <c r="G25" s="115"/>
      <c r="H25" s="116">
        <f t="shared" si="0"/>
        <v>3667.24</v>
      </c>
      <c r="I25" s="116">
        <f t="shared" si="1"/>
        <v>167.24</v>
      </c>
      <c r="J25" s="116">
        <f t="shared" si="2"/>
        <v>0</v>
      </c>
      <c r="K25" s="116"/>
      <c r="L25" s="99">
        <f>+H25-I25+J25-K25</f>
        <v>3500</v>
      </c>
      <c r="M25" s="117"/>
    </row>
    <row r="26" spans="2:13" s="78" customFormat="1" ht="29.25" customHeight="1" x14ac:dyDescent="0.2">
      <c r="B26" s="97" t="s">
        <v>342</v>
      </c>
      <c r="C26" s="113"/>
      <c r="D26" s="102" t="s">
        <v>151</v>
      </c>
      <c r="E26" s="115">
        <v>8705.1</v>
      </c>
      <c r="F26" s="115">
        <v>705.1</v>
      </c>
      <c r="G26" s="115"/>
      <c r="H26" s="116">
        <f t="shared" si="0"/>
        <v>4352.55</v>
      </c>
      <c r="I26" s="116">
        <f t="shared" si="1"/>
        <v>352.55</v>
      </c>
      <c r="J26" s="116">
        <f t="shared" si="2"/>
        <v>0</v>
      </c>
      <c r="K26" s="116"/>
      <c r="L26" s="116">
        <f>H26-I26+J26-K26</f>
        <v>4000</v>
      </c>
      <c r="M26" s="121"/>
    </row>
    <row r="27" spans="2:13" s="97" customFormat="1" ht="29.25" customHeight="1" x14ac:dyDescent="0.2">
      <c r="D27" s="12" t="s">
        <v>6</v>
      </c>
      <c r="E27" s="46">
        <f>SUM(E6:E21)</f>
        <v>131124.52000000002</v>
      </c>
      <c r="F27" s="46">
        <f>SUM(F6:F21)</f>
        <v>9889.1643519999998</v>
      </c>
      <c r="G27" s="46">
        <f>SUM(G6:G21)</f>
        <v>0</v>
      </c>
      <c r="H27" s="13">
        <f>SUM(H6:H26)</f>
        <v>83565.010000000024</v>
      </c>
      <c r="I27" s="13">
        <f>SUM(I6:I26)</f>
        <v>5798.7804399999995</v>
      </c>
      <c r="J27" s="13">
        <f>SUM(J6:J26)</f>
        <v>0</v>
      </c>
      <c r="K27" s="13">
        <f>SUM(K6:K26)</f>
        <v>0</v>
      </c>
      <c r="L27" s="13">
        <f>SUM(L6:L26)</f>
        <v>77766.229559999992</v>
      </c>
    </row>
    <row r="28" spans="2:13" ht="21.95" customHeight="1" x14ac:dyDescent="0.2">
      <c r="D28" s="12"/>
      <c r="E28" s="13"/>
      <c r="F28" s="13"/>
      <c r="G28" s="13"/>
      <c r="H28" s="13"/>
      <c r="I28" s="13"/>
      <c r="J28" s="13"/>
      <c r="K28" s="13"/>
      <c r="L28" s="13"/>
    </row>
    <row r="29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7"/>
  <sheetViews>
    <sheetView tabSelected="1" zoomScale="90" zoomScaleNormal="90" workbookViewId="0">
      <selection activeCell="D39" sqref="D39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27</v>
      </c>
      <c r="B1" s="62"/>
      <c r="C1" s="62"/>
      <c r="D1" s="62"/>
      <c r="E1" s="89" t="s">
        <v>0</v>
      </c>
      <c r="F1" s="90"/>
      <c r="G1" s="90"/>
      <c r="H1" s="90"/>
      <c r="I1" s="90"/>
      <c r="J1" s="90"/>
      <c r="K1" s="90"/>
      <c r="L1" s="72" t="s">
        <v>1</v>
      </c>
    </row>
    <row r="2" spans="1:12" ht="15" x14ac:dyDescent="0.25">
      <c r="B2" s="62"/>
      <c r="C2" s="62"/>
      <c r="D2" s="62"/>
      <c r="E2" s="91" t="s">
        <v>158</v>
      </c>
      <c r="F2" s="90"/>
      <c r="G2" s="90"/>
      <c r="H2" s="90"/>
      <c r="I2" s="90"/>
      <c r="J2" s="90"/>
      <c r="K2" s="90"/>
      <c r="L2" s="92" t="str">
        <f>PRESIDENCIA!L2</f>
        <v>31 DE ENERO DE 2020</v>
      </c>
    </row>
    <row r="3" spans="1:12" x14ac:dyDescent="0.2">
      <c r="B3" s="62"/>
      <c r="C3" s="62"/>
      <c r="D3" s="62"/>
      <c r="E3" s="92" t="str">
        <f>PRESIDENCIA!E3</f>
        <v>SEGUNDA QUINCENA DE ENERO DE 2020</v>
      </c>
      <c r="F3" s="90"/>
      <c r="G3" s="90"/>
      <c r="H3" s="90"/>
      <c r="I3" s="90"/>
      <c r="J3" s="90"/>
      <c r="K3" s="90"/>
      <c r="L3" s="62"/>
    </row>
    <row r="4" spans="1:12" x14ac:dyDescent="0.2">
      <c r="B4" s="62"/>
      <c r="C4" s="62"/>
      <c r="D4" s="62"/>
      <c r="E4" s="73"/>
      <c r="F4" s="90"/>
      <c r="G4" s="90"/>
      <c r="H4" s="90"/>
      <c r="I4" s="90"/>
      <c r="J4" s="90"/>
      <c r="K4" s="90"/>
      <c r="L4" s="62"/>
    </row>
    <row r="5" spans="1:12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6" t="s">
        <v>26</v>
      </c>
      <c r="K5" s="34" t="s">
        <v>4</v>
      </c>
      <c r="L5" s="33" t="s">
        <v>5</v>
      </c>
    </row>
    <row r="6" spans="1:12" ht="1.5" customHeight="1" x14ac:dyDescent="0.2">
      <c r="B6" s="62"/>
      <c r="C6" s="62"/>
      <c r="D6" s="62"/>
      <c r="E6" s="93"/>
      <c r="F6" s="93"/>
      <c r="G6" s="62"/>
      <c r="H6" s="62"/>
      <c r="I6" s="62"/>
      <c r="J6" s="62"/>
      <c r="K6" s="62"/>
      <c r="L6" s="62"/>
    </row>
    <row r="7" spans="1:12" ht="24.95" customHeight="1" x14ac:dyDescent="0.2">
      <c r="B7" s="21" t="s">
        <v>360</v>
      </c>
      <c r="C7" s="20"/>
      <c r="D7" s="83" t="s">
        <v>159</v>
      </c>
      <c r="E7" s="63">
        <v>30312.959999999999</v>
      </c>
      <c r="F7" s="64">
        <v>5312.96</v>
      </c>
      <c r="G7" s="38">
        <f t="shared" ref="G7:H7" si="0">+E7/2</f>
        <v>15156.48</v>
      </c>
      <c r="H7" s="38">
        <f t="shared" si="0"/>
        <v>2656.48</v>
      </c>
      <c r="I7" s="38"/>
      <c r="J7" s="38"/>
      <c r="K7" s="38">
        <f t="shared" ref="K7:K32" si="1">G7-H7+I7-J7</f>
        <v>12500</v>
      </c>
      <c r="L7" s="22"/>
    </row>
    <row r="8" spans="1:12" ht="34.5" customHeight="1" x14ac:dyDescent="0.2">
      <c r="B8" s="27"/>
      <c r="C8" s="20"/>
      <c r="D8" s="20" t="s">
        <v>24</v>
      </c>
      <c r="E8" s="63">
        <v>11744.26</v>
      </c>
      <c r="F8" s="64">
        <v>1224.26</v>
      </c>
      <c r="G8" s="38">
        <f t="shared" ref="G8:G10" si="2">+E8/2</f>
        <v>5872.13</v>
      </c>
      <c r="H8" s="38">
        <f t="shared" ref="H8:H10" si="3">+F8/2</f>
        <v>612.13</v>
      </c>
      <c r="I8" s="66"/>
      <c r="J8" s="66"/>
      <c r="K8" s="38">
        <f t="shared" si="1"/>
        <v>5260</v>
      </c>
      <c r="L8" s="22"/>
    </row>
    <row r="9" spans="1:12" ht="34.5" customHeight="1" x14ac:dyDescent="0.2">
      <c r="B9" s="16"/>
      <c r="C9" s="51"/>
      <c r="D9" s="51" t="s">
        <v>24</v>
      </c>
      <c r="E9" s="63">
        <v>11744.26</v>
      </c>
      <c r="F9" s="64">
        <v>1224.26</v>
      </c>
      <c r="G9" s="38">
        <f t="shared" si="2"/>
        <v>5872.13</v>
      </c>
      <c r="H9" s="38">
        <f t="shared" si="3"/>
        <v>612.13</v>
      </c>
      <c r="I9" s="38"/>
      <c r="J9" s="38"/>
      <c r="K9" s="38">
        <f t="shared" si="1"/>
        <v>5260</v>
      </c>
      <c r="L9" s="22"/>
    </row>
    <row r="10" spans="1:12" ht="34.5" customHeight="1" x14ac:dyDescent="0.2">
      <c r="B10" s="21"/>
      <c r="C10" s="20"/>
      <c r="D10" s="20" t="s">
        <v>24</v>
      </c>
      <c r="E10" s="63">
        <v>11744.26</v>
      </c>
      <c r="F10" s="64">
        <v>1224.26</v>
      </c>
      <c r="G10" s="38">
        <f t="shared" si="2"/>
        <v>5872.13</v>
      </c>
      <c r="H10" s="38">
        <f t="shared" si="3"/>
        <v>612.13</v>
      </c>
      <c r="I10" s="66"/>
      <c r="J10" s="66"/>
      <c r="K10" s="38">
        <f t="shared" si="1"/>
        <v>5260</v>
      </c>
      <c r="L10" s="22"/>
    </row>
    <row r="11" spans="1:12" ht="22.5" x14ac:dyDescent="0.2">
      <c r="B11" s="21" t="s">
        <v>375</v>
      </c>
      <c r="C11" s="87"/>
      <c r="D11" s="88" t="s">
        <v>164</v>
      </c>
      <c r="E11" s="48">
        <v>8705.1</v>
      </c>
      <c r="F11" s="48">
        <v>705.1</v>
      </c>
      <c r="G11" s="15">
        <f>+E11/2</f>
        <v>4352.55</v>
      </c>
      <c r="H11" s="15">
        <f>+F11/2</f>
        <v>352.55</v>
      </c>
      <c r="I11" s="15"/>
      <c r="J11" s="15"/>
      <c r="K11" s="15">
        <f t="shared" ref="K11" si="4">G11-H11+I11-J11</f>
        <v>4000</v>
      </c>
      <c r="L11" s="22"/>
    </row>
    <row r="12" spans="1:12" ht="21.95" customHeight="1" x14ac:dyDescent="0.2">
      <c r="B12" s="21" t="s">
        <v>364</v>
      </c>
      <c r="C12" s="20"/>
      <c r="D12" s="20" t="s">
        <v>161</v>
      </c>
      <c r="E12" s="63">
        <v>12343.01</v>
      </c>
      <c r="F12" s="64">
        <v>1343.01</v>
      </c>
      <c r="G12" s="65">
        <f t="shared" ref="G12:H40" si="5">+E12/2</f>
        <v>6171.5050000000001</v>
      </c>
      <c r="H12" s="65">
        <f t="shared" si="5"/>
        <v>671.505</v>
      </c>
      <c r="I12" s="66"/>
      <c r="J12" s="66"/>
      <c r="K12" s="65">
        <f>G12-H12+I12-J12</f>
        <v>5500</v>
      </c>
      <c r="L12" s="22"/>
    </row>
    <row r="13" spans="1:12" ht="21.95" customHeight="1" x14ac:dyDescent="0.2">
      <c r="B13" s="16" t="s">
        <v>363</v>
      </c>
      <c r="C13" s="51"/>
      <c r="D13" s="20" t="s">
        <v>160</v>
      </c>
      <c r="E13" s="63">
        <v>12978.82</v>
      </c>
      <c r="F13" s="64">
        <v>1478.82</v>
      </c>
      <c r="G13" s="38">
        <f t="shared" si="5"/>
        <v>6489.41</v>
      </c>
      <c r="H13" s="38">
        <f t="shared" ref="H13:H40" si="6">+F13/2</f>
        <v>739.41</v>
      </c>
      <c r="I13" s="38"/>
      <c r="J13" s="38"/>
      <c r="K13" s="38">
        <f t="shared" si="1"/>
        <v>5750</v>
      </c>
      <c r="L13" s="22"/>
    </row>
    <row r="14" spans="1:12" customFormat="1" ht="24.95" customHeight="1" x14ac:dyDescent="0.2">
      <c r="B14" s="21" t="s">
        <v>366</v>
      </c>
      <c r="C14" s="20"/>
      <c r="D14" s="20" t="s">
        <v>37</v>
      </c>
      <c r="E14" s="63">
        <v>11719.9</v>
      </c>
      <c r="F14" s="64">
        <v>1219.9000000000001</v>
      </c>
      <c r="G14" s="9">
        <f t="shared" ref="G14:H15" si="7">+E14/2</f>
        <v>5859.95</v>
      </c>
      <c r="H14" s="9">
        <f t="shared" si="7"/>
        <v>609.95000000000005</v>
      </c>
      <c r="I14" s="9"/>
      <c r="J14" s="9"/>
      <c r="K14" s="38">
        <f t="shared" ref="K14" si="8">G14-H14+I14-J14</f>
        <v>5250</v>
      </c>
      <c r="L14" s="10"/>
    </row>
    <row r="15" spans="1:12" customFormat="1" ht="24.95" customHeight="1" x14ac:dyDescent="0.2">
      <c r="B15" s="21" t="s">
        <v>365</v>
      </c>
      <c r="C15" s="20"/>
      <c r="D15" s="20" t="s">
        <v>37</v>
      </c>
      <c r="E15" s="63">
        <v>11719.9</v>
      </c>
      <c r="F15" s="64">
        <v>1219.9000000000001</v>
      </c>
      <c r="G15" s="9">
        <f t="shared" si="7"/>
        <v>5859.95</v>
      </c>
      <c r="H15" s="9">
        <f t="shared" si="7"/>
        <v>609.95000000000005</v>
      </c>
      <c r="I15" s="9"/>
      <c r="J15" s="9"/>
      <c r="K15" s="38">
        <f t="shared" ref="K15" si="9">G15-H15+I15-J15</f>
        <v>5250</v>
      </c>
      <c r="L15" s="10"/>
    </row>
    <row r="16" spans="1:12" ht="24.95" customHeight="1" x14ac:dyDescent="0.2">
      <c r="B16" s="21" t="s">
        <v>362</v>
      </c>
      <c r="C16" s="20"/>
      <c r="D16" s="20" t="s">
        <v>160</v>
      </c>
      <c r="E16" s="63">
        <v>12978.82</v>
      </c>
      <c r="F16" s="64">
        <v>1478.82</v>
      </c>
      <c r="G16" s="38">
        <f t="shared" si="5"/>
        <v>6489.41</v>
      </c>
      <c r="H16" s="38">
        <f t="shared" si="6"/>
        <v>739.41</v>
      </c>
      <c r="I16" s="66"/>
      <c r="J16" s="66">
        <v>4</v>
      </c>
      <c r="K16" s="38">
        <f t="shared" si="1"/>
        <v>5746</v>
      </c>
      <c r="L16" s="22"/>
    </row>
    <row r="17" spans="2:12" ht="24.95" customHeight="1" x14ac:dyDescent="0.2">
      <c r="B17" s="16"/>
      <c r="C17" s="51"/>
      <c r="D17" s="51" t="s">
        <v>24</v>
      </c>
      <c r="E17" s="63">
        <v>11744.26</v>
      </c>
      <c r="F17" s="64">
        <v>1224.26</v>
      </c>
      <c r="G17" s="38">
        <f t="shared" si="5"/>
        <v>5872.13</v>
      </c>
      <c r="H17" s="38">
        <f t="shared" si="6"/>
        <v>612.13</v>
      </c>
      <c r="I17" s="38"/>
      <c r="J17" s="38"/>
      <c r="K17" s="38">
        <f t="shared" si="1"/>
        <v>5260</v>
      </c>
      <c r="L17" s="22"/>
    </row>
    <row r="18" spans="2:12" ht="24.95" customHeight="1" x14ac:dyDescent="0.2">
      <c r="B18" s="21"/>
      <c r="D18" s="20" t="s">
        <v>24</v>
      </c>
      <c r="E18" s="63">
        <v>11744.26</v>
      </c>
      <c r="F18" s="64">
        <v>1224.26</v>
      </c>
      <c r="G18" s="38">
        <f t="shared" ref="G18:G20" si="10">+E18/2</f>
        <v>5872.13</v>
      </c>
      <c r="H18" s="38">
        <f t="shared" ref="H18:H20" si="11">+F18/2</f>
        <v>612.13</v>
      </c>
      <c r="I18" s="66"/>
      <c r="J18" s="66"/>
      <c r="K18" s="38">
        <f t="shared" si="1"/>
        <v>5260</v>
      </c>
      <c r="L18" s="22"/>
    </row>
    <row r="19" spans="2:12" ht="24.95" customHeight="1" x14ac:dyDescent="0.2">
      <c r="B19" s="21"/>
      <c r="C19" s="20"/>
      <c r="D19" s="20" t="s">
        <v>24</v>
      </c>
      <c r="E19" s="63">
        <v>11744.26</v>
      </c>
      <c r="F19" s="64">
        <v>1224.26</v>
      </c>
      <c r="G19" s="38">
        <f t="shared" si="10"/>
        <v>5872.13</v>
      </c>
      <c r="H19" s="38">
        <f t="shared" si="11"/>
        <v>612.13</v>
      </c>
      <c r="I19" s="66"/>
      <c r="J19" s="66"/>
      <c r="K19" s="38">
        <f t="shared" si="1"/>
        <v>5260</v>
      </c>
      <c r="L19" s="22"/>
    </row>
    <row r="20" spans="2:12" s="97" customFormat="1" ht="29.25" customHeight="1" x14ac:dyDescent="0.2">
      <c r="B20" s="122" t="s">
        <v>369</v>
      </c>
      <c r="C20" s="124"/>
      <c r="D20" s="124" t="s">
        <v>10</v>
      </c>
      <c r="E20" s="125">
        <v>11719.9</v>
      </c>
      <c r="F20" s="126">
        <v>1219.9000000000001</v>
      </c>
      <c r="G20" s="38">
        <f t="shared" si="10"/>
        <v>5859.95</v>
      </c>
      <c r="H20" s="38">
        <f t="shared" si="11"/>
        <v>609.95000000000005</v>
      </c>
      <c r="I20" s="116"/>
      <c r="J20" s="116"/>
      <c r="K20" s="116">
        <f t="shared" ref="K20" si="12">G20-H20+I20-J20</f>
        <v>5250</v>
      </c>
      <c r="L20" s="121"/>
    </row>
    <row r="21" spans="2:12" ht="24.95" customHeight="1" x14ac:dyDescent="0.2">
      <c r="B21" s="18"/>
      <c r="C21" s="51"/>
      <c r="D21" s="94" t="s">
        <v>24</v>
      </c>
      <c r="E21" s="63">
        <v>11744.26</v>
      </c>
      <c r="F21" s="64">
        <v>1224.26</v>
      </c>
      <c r="G21" s="38">
        <f t="shared" si="5"/>
        <v>5872.13</v>
      </c>
      <c r="H21" s="38">
        <f t="shared" si="6"/>
        <v>612.13</v>
      </c>
      <c r="I21" s="38"/>
      <c r="J21" s="38">
        <v>4</v>
      </c>
      <c r="K21" s="38">
        <f t="shared" si="1"/>
        <v>5256</v>
      </c>
      <c r="L21" s="22"/>
    </row>
    <row r="22" spans="2:12" customFormat="1" ht="24.95" customHeight="1" x14ac:dyDescent="0.2">
      <c r="B22" s="21" t="s">
        <v>368</v>
      </c>
      <c r="C22" s="20"/>
      <c r="D22" s="20" t="s">
        <v>41</v>
      </c>
      <c r="E22" s="63">
        <v>11719.9</v>
      </c>
      <c r="F22" s="64">
        <v>1219.9000000000001</v>
      </c>
      <c r="G22" s="9">
        <f>+E22/2</f>
        <v>5859.95</v>
      </c>
      <c r="H22" s="9">
        <f>+F22/2</f>
        <v>609.95000000000005</v>
      </c>
      <c r="I22" s="9"/>
      <c r="J22" s="9"/>
      <c r="K22" s="9">
        <f>G22-H22+I22-J22</f>
        <v>5250</v>
      </c>
      <c r="L22" s="10"/>
    </row>
    <row r="23" spans="2:12" ht="24.95" customHeight="1" x14ac:dyDescent="0.2">
      <c r="B23" s="18"/>
      <c r="C23" s="51"/>
      <c r="D23" s="94" t="s">
        <v>24</v>
      </c>
      <c r="E23" s="63">
        <v>11744.26</v>
      </c>
      <c r="F23" s="64">
        <v>1224.26</v>
      </c>
      <c r="G23" s="38">
        <f t="shared" si="5"/>
        <v>5872.13</v>
      </c>
      <c r="H23" s="38">
        <f t="shared" si="6"/>
        <v>612.13</v>
      </c>
      <c r="I23" s="38"/>
      <c r="J23" s="38"/>
      <c r="K23" s="38">
        <f t="shared" si="1"/>
        <v>5260</v>
      </c>
      <c r="L23" s="22"/>
    </row>
    <row r="24" spans="2:12" ht="21.95" customHeight="1" x14ac:dyDescent="0.2">
      <c r="B24" s="21" t="s">
        <v>413</v>
      </c>
      <c r="C24" s="86"/>
      <c r="D24" s="83" t="s">
        <v>414</v>
      </c>
      <c r="E24" s="63">
        <v>17429.48</v>
      </c>
      <c r="F24" s="64">
        <v>2429.48</v>
      </c>
      <c r="G24" s="15">
        <f t="shared" ref="G24:H27" si="13">+E24/2</f>
        <v>8714.74</v>
      </c>
      <c r="H24" s="15">
        <f t="shared" si="13"/>
        <v>1214.74</v>
      </c>
      <c r="I24" s="15"/>
      <c r="J24" s="15"/>
      <c r="K24" s="38">
        <f t="shared" si="1"/>
        <v>7500</v>
      </c>
      <c r="L24" s="22"/>
    </row>
    <row r="25" spans="2:12" ht="21.95" customHeight="1" x14ac:dyDescent="0.2">
      <c r="B25" s="27" t="s">
        <v>367</v>
      </c>
      <c r="C25" s="20"/>
      <c r="D25" s="20" t="s">
        <v>41</v>
      </c>
      <c r="E25" s="63">
        <v>11719.9</v>
      </c>
      <c r="F25" s="64">
        <v>1219.9000000000001</v>
      </c>
      <c r="G25" s="9">
        <f t="shared" si="13"/>
        <v>5859.95</v>
      </c>
      <c r="H25" s="9">
        <f t="shared" si="13"/>
        <v>609.95000000000005</v>
      </c>
      <c r="I25" s="9"/>
      <c r="J25" s="9"/>
      <c r="K25" s="9">
        <f>G25-H25+I25-J25</f>
        <v>5250</v>
      </c>
      <c r="L25" s="10"/>
    </row>
    <row r="26" spans="2:12" ht="21.95" customHeight="1" x14ac:dyDescent="0.2">
      <c r="B26" s="21" t="s">
        <v>371</v>
      </c>
      <c r="C26" s="86"/>
      <c r="D26" s="83" t="s">
        <v>163</v>
      </c>
      <c r="E26" s="48">
        <v>9300.34</v>
      </c>
      <c r="F26" s="48">
        <v>800.34</v>
      </c>
      <c r="G26" s="15">
        <f t="shared" si="13"/>
        <v>4650.17</v>
      </c>
      <c r="H26" s="15">
        <f t="shared" si="13"/>
        <v>400.17</v>
      </c>
      <c r="I26" s="15"/>
      <c r="J26" s="15"/>
      <c r="K26" s="15">
        <f t="shared" ref="K26" si="14">G26-H26+I26-J26</f>
        <v>4250</v>
      </c>
      <c r="L26" s="22"/>
    </row>
    <row r="27" spans="2:12" ht="21.95" customHeight="1" x14ac:dyDescent="0.2">
      <c r="B27" s="97" t="s">
        <v>350</v>
      </c>
      <c r="C27" s="11"/>
      <c r="D27" s="49" t="s">
        <v>157</v>
      </c>
      <c r="E27" s="63">
        <v>17429.48</v>
      </c>
      <c r="F27" s="64">
        <v>2429.48</v>
      </c>
      <c r="G27" s="9">
        <f t="shared" si="13"/>
        <v>8714.74</v>
      </c>
      <c r="H27" s="9">
        <f t="shared" si="13"/>
        <v>1214.74</v>
      </c>
      <c r="I27" s="9"/>
      <c r="J27" s="9"/>
      <c r="K27" s="9">
        <f>G27-H27+I27-J27</f>
        <v>7500</v>
      </c>
      <c r="L27" s="10"/>
    </row>
    <row r="28" spans="2:12" ht="21.95" customHeight="1" x14ac:dyDescent="0.2">
      <c r="B28" s="21"/>
      <c r="C28" s="87"/>
      <c r="D28" s="88" t="s">
        <v>406</v>
      </c>
      <c r="E28" s="48">
        <v>7334.48</v>
      </c>
      <c r="F28" s="48">
        <v>334.48</v>
      </c>
      <c r="G28" s="65">
        <f t="shared" si="5"/>
        <v>3667.24</v>
      </c>
      <c r="H28" s="65">
        <f t="shared" si="6"/>
        <v>167.24</v>
      </c>
      <c r="I28" s="66"/>
      <c r="J28" s="66"/>
      <c r="K28" s="65">
        <f t="shared" si="1"/>
        <v>3500</v>
      </c>
      <c r="L28" s="22"/>
    </row>
    <row r="29" spans="2:12" ht="25.5" customHeight="1" x14ac:dyDescent="0.2">
      <c r="B29" s="16"/>
      <c r="C29" s="51"/>
      <c r="D29" s="51" t="s">
        <v>24</v>
      </c>
      <c r="E29" s="63">
        <v>11744.26</v>
      </c>
      <c r="F29" s="64">
        <v>1224.26</v>
      </c>
      <c r="G29" s="38">
        <f t="shared" si="5"/>
        <v>5872.13</v>
      </c>
      <c r="H29" s="38">
        <f t="shared" si="6"/>
        <v>612.13</v>
      </c>
      <c r="I29" s="38"/>
      <c r="J29" s="38"/>
      <c r="K29" s="38">
        <f t="shared" si="1"/>
        <v>5260</v>
      </c>
      <c r="L29" s="22"/>
    </row>
    <row r="30" spans="2:12" ht="21.95" customHeight="1" x14ac:dyDescent="0.2">
      <c r="B30" s="16"/>
      <c r="C30" s="51"/>
      <c r="D30" s="94" t="s">
        <v>24</v>
      </c>
      <c r="E30" s="63">
        <v>11744.26</v>
      </c>
      <c r="F30" s="64">
        <v>1224.26</v>
      </c>
      <c r="G30" s="38">
        <f t="shared" si="5"/>
        <v>5872.13</v>
      </c>
      <c r="H30" s="38">
        <f t="shared" si="6"/>
        <v>612.13</v>
      </c>
      <c r="I30" s="38"/>
      <c r="J30" s="38">
        <v>4</v>
      </c>
      <c r="K30" s="38">
        <f t="shared" si="1"/>
        <v>5256</v>
      </c>
      <c r="L30" s="22"/>
    </row>
    <row r="31" spans="2:12" ht="24.95" customHeight="1" x14ac:dyDescent="0.2">
      <c r="B31" s="21"/>
      <c r="C31" s="20"/>
      <c r="D31" s="20" t="s">
        <v>24</v>
      </c>
      <c r="E31" s="63">
        <v>11744.26</v>
      </c>
      <c r="F31" s="64">
        <v>1224.26</v>
      </c>
      <c r="G31" s="38">
        <f t="shared" si="5"/>
        <v>5872.13</v>
      </c>
      <c r="H31" s="38">
        <f t="shared" si="6"/>
        <v>612.13</v>
      </c>
      <c r="I31" s="66"/>
      <c r="J31" s="66"/>
      <c r="K31" s="38">
        <f t="shared" si="1"/>
        <v>5260</v>
      </c>
      <c r="L31" s="22"/>
    </row>
    <row r="32" spans="2:12" ht="21.95" customHeight="1" x14ac:dyDescent="0.2">
      <c r="B32" s="21"/>
      <c r="C32" s="20"/>
      <c r="D32" s="20" t="s">
        <v>24</v>
      </c>
      <c r="E32" s="63">
        <v>11744.26</v>
      </c>
      <c r="F32" s="64">
        <v>1224.26</v>
      </c>
      <c r="G32" s="38">
        <f t="shared" si="5"/>
        <v>5872.13</v>
      </c>
      <c r="H32" s="38">
        <f t="shared" si="6"/>
        <v>612.13</v>
      </c>
      <c r="I32" s="66"/>
      <c r="J32" s="66"/>
      <c r="K32" s="38">
        <f t="shared" si="1"/>
        <v>5260</v>
      </c>
      <c r="L32" s="22"/>
    </row>
    <row r="33" spans="2:12" ht="21.95" customHeight="1" x14ac:dyDescent="0.2">
      <c r="B33" s="16"/>
      <c r="C33" s="51"/>
      <c r="D33" s="51" t="s">
        <v>24</v>
      </c>
      <c r="E33" s="63">
        <v>11744.26</v>
      </c>
      <c r="F33" s="64">
        <v>1224.26</v>
      </c>
      <c r="G33" s="38">
        <f t="shared" si="5"/>
        <v>5872.13</v>
      </c>
      <c r="H33" s="38">
        <f t="shared" si="6"/>
        <v>612.13</v>
      </c>
      <c r="I33" s="38"/>
      <c r="J33" s="38">
        <v>4</v>
      </c>
      <c r="K33" s="38">
        <f t="shared" ref="K33:K40" si="15">G33-H33+I33-J33</f>
        <v>5256</v>
      </c>
      <c r="L33" s="22"/>
    </row>
    <row r="34" spans="2:12" ht="21.95" customHeight="1" x14ac:dyDescent="0.2">
      <c r="B34" s="21" t="s">
        <v>361</v>
      </c>
      <c r="C34" s="20"/>
      <c r="D34" s="83" t="s">
        <v>203</v>
      </c>
      <c r="E34" s="63">
        <v>23787.57</v>
      </c>
      <c r="F34" s="64">
        <v>3787.57</v>
      </c>
      <c r="G34" s="38">
        <f t="shared" si="5"/>
        <v>11893.785</v>
      </c>
      <c r="H34" s="38">
        <f t="shared" si="6"/>
        <v>1893.7850000000001</v>
      </c>
      <c r="I34" s="38"/>
      <c r="J34" s="38"/>
      <c r="K34" s="38">
        <f t="shared" si="15"/>
        <v>10000</v>
      </c>
      <c r="L34" s="22"/>
    </row>
    <row r="35" spans="2:12" ht="21.95" customHeight="1" x14ac:dyDescent="0.2">
      <c r="B35" s="16"/>
      <c r="C35" s="62"/>
      <c r="D35" s="94" t="s">
        <v>24</v>
      </c>
      <c r="E35" s="63">
        <v>11744.26</v>
      </c>
      <c r="F35" s="64">
        <v>1224.26</v>
      </c>
      <c r="G35" s="38">
        <f t="shared" si="5"/>
        <v>5872.13</v>
      </c>
      <c r="H35" s="38">
        <f t="shared" si="6"/>
        <v>612.13</v>
      </c>
      <c r="I35" s="38"/>
      <c r="J35" s="38"/>
      <c r="K35" s="38">
        <f t="shared" si="15"/>
        <v>5260</v>
      </c>
      <c r="L35" s="22"/>
    </row>
    <row r="36" spans="2:12" ht="21.95" customHeight="1" x14ac:dyDescent="0.2">
      <c r="B36" s="16"/>
      <c r="C36" s="51"/>
      <c r="D36" s="94" t="s">
        <v>24</v>
      </c>
      <c r="E36" s="63">
        <v>11744.26</v>
      </c>
      <c r="F36" s="64">
        <v>1224.26</v>
      </c>
      <c r="G36" s="38">
        <f t="shared" si="5"/>
        <v>5872.13</v>
      </c>
      <c r="H36" s="38">
        <f t="shared" si="6"/>
        <v>612.13</v>
      </c>
      <c r="I36" s="38"/>
      <c r="J36" s="38">
        <v>4</v>
      </c>
      <c r="K36" s="38">
        <f t="shared" si="15"/>
        <v>5256</v>
      </c>
      <c r="L36" s="22"/>
    </row>
    <row r="37" spans="2:12" ht="21.95" customHeight="1" x14ac:dyDescent="0.2">
      <c r="B37" s="16"/>
      <c r="C37" s="51"/>
      <c r="D37" s="94" t="s">
        <v>24</v>
      </c>
      <c r="E37" s="63">
        <v>11744.26</v>
      </c>
      <c r="F37" s="64">
        <v>1224.26</v>
      </c>
      <c r="G37" s="38">
        <f t="shared" si="5"/>
        <v>5872.13</v>
      </c>
      <c r="H37" s="38">
        <f t="shared" si="6"/>
        <v>612.13</v>
      </c>
      <c r="I37" s="38"/>
      <c r="J37" s="38"/>
      <c r="K37" s="38">
        <f t="shared" si="15"/>
        <v>5260</v>
      </c>
      <c r="L37" s="22"/>
    </row>
    <row r="38" spans="2:12" ht="21.95" customHeight="1" x14ac:dyDescent="0.2">
      <c r="B38" s="21" t="s">
        <v>373</v>
      </c>
      <c r="C38" s="86"/>
      <c r="D38" s="83" t="s">
        <v>164</v>
      </c>
      <c r="E38" s="48">
        <v>8705.1</v>
      </c>
      <c r="F38" s="48">
        <v>705.1</v>
      </c>
      <c r="G38" s="15">
        <f>+E38/2</f>
        <v>4352.55</v>
      </c>
      <c r="H38" s="15">
        <f>+F38/2</f>
        <v>352.55</v>
      </c>
      <c r="I38" s="15"/>
      <c r="J38" s="15"/>
      <c r="K38" s="15">
        <f t="shared" ref="K38" si="16">G38-H38+I38-J38</f>
        <v>4000</v>
      </c>
      <c r="L38" s="22"/>
    </row>
    <row r="39" spans="2:12" ht="24.95" customHeight="1" x14ac:dyDescent="0.2">
      <c r="B39" s="21"/>
      <c r="C39" s="20"/>
      <c r="D39" s="20" t="s">
        <v>24</v>
      </c>
      <c r="E39" s="63">
        <v>11744.26</v>
      </c>
      <c r="F39" s="64">
        <v>1224.26</v>
      </c>
      <c r="G39" s="38">
        <f t="shared" si="5"/>
        <v>5872.13</v>
      </c>
      <c r="H39" s="38">
        <f t="shared" si="6"/>
        <v>612.13</v>
      </c>
      <c r="I39" s="38"/>
      <c r="J39" s="38"/>
      <c r="K39" s="38">
        <f t="shared" ref="K39" si="17">G39-H39+I39-J39</f>
        <v>5260</v>
      </c>
      <c r="L39" s="22"/>
    </row>
    <row r="40" spans="2:12" ht="18.75" customHeight="1" x14ac:dyDescent="0.2">
      <c r="B40" s="16"/>
      <c r="C40" s="51"/>
      <c r="D40" s="94" t="s">
        <v>24</v>
      </c>
      <c r="E40" s="63">
        <v>11744.26</v>
      </c>
      <c r="F40" s="64">
        <v>1224.26</v>
      </c>
      <c r="G40" s="38">
        <f t="shared" si="5"/>
        <v>5872.13</v>
      </c>
      <c r="H40" s="38">
        <f t="shared" si="6"/>
        <v>612.13</v>
      </c>
      <c r="I40" s="38"/>
      <c r="J40" s="38"/>
      <c r="K40" s="38">
        <f t="shared" si="15"/>
        <v>5260</v>
      </c>
      <c r="L40" s="22"/>
    </row>
    <row r="41" spans="2:12" ht="21.95" customHeight="1" x14ac:dyDescent="0.2">
      <c r="B41" s="21" t="s">
        <v>372</v>
      </c>
      <c r="C41" s="86"/>
      <c r="D41" s="83" t="s">
        <v>164</v>
      </c>
      <c r="E41" s="48">
        <v>9300.34</v>
      </c>
      <c r="F41" s="48">
        <v>800.34</v>
      </c>
      <c r="G41" s="15">
        <f t="shared" ref="G41:H43" si="18">+E41/2</f>
        <v>4650.17</v>
      </c>
      <c r="H41" s="15">
        <f t="shared" si="18"/>
        <v>400.17</v>
      </c>
      <c r="I41" s="15"/>
      <c r="J41" s="15"/>
      <c r="K41" s="15">
        <f t="shared" ref="K41" si="19">G41-H41+I41-J41</f>
        <v>4250</v>
      </c>
      <c r="L41" s="22"/>
    </row>
    <row r="42" spans="2:12" ht="21.95" customHeight="1" x14ac:dyDescent="0.2">
      <c r="B42" s="21" t="s">
        <v>370</v>
      </c>
      <c r="C42" s="86"/>
      <c r="D42" s="83" t="s">
        <v>162</v>
      </c>
      <c r="E42" s="48">
        <v>12343.01</v>
      </c>
      <c r="F42" s="48">
        <v>1343.01</v>
      </c>
      <c r="G42" s="15">
        <f t="shared" si="18"/>
        <v>6171.5050000000001</v>
      </c>
      <c r="H42" s="15">
        <f t="shared" si="18"/>
        <v>671.505</v>
      </c>
      <c r="I42" s="15"/>
      <c r="J42" s="15"/>
      <c r="K42" s="15">
        <f>G42-H42+I42-J42</f>
        <v>5500</v>
      </c>
      <c r="L42" s="22"/>
    </row>
    <row r="43" spans="2:12" ht="21.95" customHeight="1" x14ac:dyDescent="0.2">
      <c r="B43" s="21" t="s">
        <v>374</v>
      </c>
      <c r="C43" s="86"/>
      <c r="D43" s="83" t="s">
        <v>164</v>
      </c>
      <c r="E43" s="48">
        <v>8705.1</v>
      </c>
      <c r="F43" s="48">
        <v>705.1</v>
      </c>
      <c r="G43" s="15">
        <f t="shared" si="18"/>
        <v>4352.55</v>
      </c>
      <c r="H43" s="15">
        <f t="shared" si="18"/>
        <v>352.55</v>
      </c>
      <c r="I43" s="15"/>
      <c r="J43" s="15"/>
      <c r="K43" s="15">
        <f>G43-H43+I43-J43</f>
        <v>4000</v>
      </c>
      <c r="L43" s="22"/>
    </row>
    <row r="44" spans="2:12" ht="18.75" customHeight="1" x14ac:dyDescent="0.2">
      <c r="B44" s="16"/>
      <c r="C44" s="62"/>
      <c r="D44" s="94"/>
      <c r="E44" s="63"/>
      <c r="F44" s="64"/>
      <c r="G44" s="38"/>
      <c r="H44" s="38"/>
      <c r="I44" s="38"/>
      <c r="J44" s="38"/>
      <c r="K44" s="38"/>
      <c r="L44" s="74"/>
    </row>
    <row r="45" spans="2:12" x14ac:dyDescent="0.2">
      <c r="B45" s="62"/>
      <c r="C45" s="62"/>
      <c r="D45" s="95" t="s">
        <v>6</v>
      </c>
      <c r="E45" s="96">
        <f>SUM(E8:E40)</f>
        <v>400988.38000000006</v>
      </c>
      <c r="F45" s="96">
        <f>SUM(F8:F40)</f>
        <v>43628.380000000005</v>
      </c>
      <c r="G45" s="96">
        <f>SUM(G7:G43)</f>
        <v>230824.89500000005</v>
      </c>
      <c r="H45" s="96">
        <f t="shared" ref="H45:K45" si="20">SUM(H7:H43)</f>
        <v>25894.895000000004</v>
      </c>
      <c r="I45" s="96">
        <f t="shared" si="20"/>
        <v>0</v>
      </c>
      <c r="J45" s="96">
        <f t="shared" si="20"/>
        <v>20</v>
      </c>
      <c r="K45" s="96">
        <f t="shared" si="20"/>
        <v>204910</v>
      </c>
      <c r="L45" s="62"/>
    </row>
    <row r="46" spans="2:12" x14ac:dyDescent="0.2">
      <c r="D46" s="42"/>
      <c r="E46" s="67"/>
      <c r="F46" s="67"/>
      <c r="G46" s="43">
        <v>2</v>
      </c>
      <c r="H46" s="43"/>
      <c r="I46" s="43">
        <f>SUM(I34:I45)</f>
        <v>0</v>
      </c>
      <c r="J46" s="43"/>
      <c r="K46" s="43"/>
    </row>
    <row r="47" spans="2:12" x14ac:dyDescent="0.2">
      <c r="E47" s="61"/>
      <c r="F47" s="61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J53"/>
  <sheetViews>
    <sheetView topLeftCell="A11" workbookViewId="0">
      <selection activeCell="N19" sqref="N19"/>
    </sheetView>
  </sheetViews>
  <sheetFormatPr baseColWidth="10" defaultRowHeight="12.75" x14ac:dyDescent="0.2"/>
  <cols>
    <col min="1" max="1" width="1.140625" style="87" customWidth="1"/>
    <col min="2" max="2" width="25.85546875" style="87" customWidth="1"/>
    <col min="3" max="3" width="6.140625" style="87" customWidth="1"/>
    <col min="4" max="4" width="20.5703125" style="87" customWidth="1"/>
    <col min="5" max="5" width="10.42578125" style="87" customWidth="1"/>
    <col min="6" max="6" width="7.5703125" style="87" customWidth="1"/>
    <col min="7" max="7" width="9.140625" style="87" customWidth="1"/>
    <col min="8" max="8" width="8.5703125" style="87" customWidth="1"/>
    <col min="9" max="9" width="10.42578125" style="87" customWidth="1"/>
    <col min="10" max="10" width="25.140625" style="87" customWidth="1"/>
    <col min="11" max="16384" width="11.42578125" style="87"/>
  </cols>
  <sheetData>
    <row r="1" spans="1:10" ht="18" x14ac:dyDescent="0.25">
      <c r="A1" s="87" t="s">
        <v>29</v>
      </c>
      <c r="E1" s="28" t="s">
        <v>0</v>
      </c>
      <c r="F1" s="104"/>
      <c r="G1" s="104"/>
      <c r="H1" s="104"/>
      <c r="I1" s="104"/>
      <c r="J1" s="105" t="s">
        <v>1</v>
      </c>
    </row>
    <row r="2" spans="1:10" ht="15" x14ac:dyDescent="0.25">
      <c r="E2" s="31" t="s">
        <v>38</v>
      </c>
      <c r="F2" s="104"/>
      <c r="G2" s="104"/>
      <c r="H2" s="104"/>
      <c r="I2" s="104"/>
      <c r="J2" s="32" t="str">
        <f>PRESIDENCIA!L2</f>
        <v>31 DE ENERO DE 2020</v>
      </c>
    </row>
    <row r="3" spans="1:10" x14ac:dyDescent="0.2">
      <c r="B3" s="26"/>
      <c r="E3" s="32" t="str">
        <f>PRESIDENCIA!E3</f>
        <v>SEGUNDA QUINCENA DE ENERO DE 2020</v>
      </c>
      <c r="F3" s="104"/>
      <c r="G3" s="104"/>
      <c r="H3" s="104"/>
      <c r="I3" s="104"/>
    </row>
    <row r="4" spans="1:10" x14ac:dyDescent="0.2">
      <c r="B4" s="106" t="s">
        <v>2</v>
      </c>
      <c r="C4" s="106"/>
      <c r="D4" s="106" t="s">
        <v>8</v>
      </c>
      <c r="E4" s="36" t="s">
        <v>3</v>
      </c>
      <c r="F4" s="36" t="s">
        <v>30</v>
      </c>
      <c r="G4" s="71" t="s">
        <v>36</v>
      </c>
      <c r="H4" s="36" t="s">
        <v>26</v>
      </c>
      <c r="I4" s="36" t="s">
        <v>4</v>
      </c>
      <c r="J4" s="106" t="s">
        <v>5</v>
      </c>
    </row>
    <row r="5" spans="1:10" ht="23.25" customHeight="1" x14ac:dyDescent="0.2">
      <c r="B5" s="21" t="s">
        <v>282</v>
      </c>
      <c r="C5" s="110"/>
      <c r="D5" s="83" t="s">
        <v>15</v>
      </c>
      <c r="E5" s="99">
        <f>7334.48*0.8/2</f>
        <v>2933.7919999999999</v>
      </c>
      <c r="F5" s="111"/>
      <c r="G5" s="112"/>
      <c r="H5" s="111"/>
      <c r="I5" s="15">
        <f t="shared" ref="I5:I12" si="0">E5-F5+G5-H5</f>
        <v>2933.7919999999999</v>
      </c>
      <c r="J5" s="87" t="s">
        <v>34</v>
      </c>
    </row>
    <row r="6" spans="1:10" ht="24.75" customHeight="1" x14ac:dyDescent="0.2">
      <c r="B6" s="8" t="s">
        <v>324</v>
      </c>
      <c r="C6" s="11"/>
      <c r="D6" s="50" t="s">
        <v>134</v>
      </c>
      <c r="E6" s="9">
        <f>9819.6*0.6/2</f>
        <v>2945.88</v>
      </c>
      <c r="F6" s="15"/>
      <c r="G6" s="15"/>
      <c r="H6" s="15"/>
      <c r="I6" s="15">
        <f t="shared" si="0"/>
        <v>2945.88</v>
      </c>
      <c r="J6" s="87" t="s">
        <v>34</v>
      </c>
    </row>
    <row r="7" spans="1:10" ht="24.75" customHeight="1" x14ac:dyDescent="0.2">
      <c r="B7" s="21" t="s">
        <v>247</v>
      </c>
      <c r="C7" s="86"/>
      <c r="D7" s="83" t="s">
        <v>101</v>
      </c>
      <c r="E7" s="15">
        <f>8971.2*0.9/2</f>
        <v>4037.0400000000004</v>
      </c>
      <c r="F7" s="48"/>
      <c r="G7" s="48"/>
      <c r="H7" s="15"/>
      <c r="I7" s="15">
        <f t="shared" si="0"/>
        <v>4037.0400000000004</v>
      </c>
      <c r="J7" s="87" t="s">
        <v>34</v>
      </c>
    </row>
    <row r="8" spans="1:10" ht="24.75" customHeight="1" x14ac:dyDescent="0.2">
      <c r="B8" s="26" t="s">
        <v>263</v>
      </c>
      <c r="C8" s="37"/>
      <c r="D8" s="49" t="s">
        <v>109</v>
      </c>
      <c r="E8" s="15">
        <f>11559.6/2</f>
        <v>5779.8</v>
      </c>
      <c r="F8" s="15"/>
      <c r="G8" s="15"/>
      <c r="H8" s="15"/>
      <c r="I8" s="15">
        <f t="shared" si="0"/>
        <v>5779.8</v>
      </c>
      <c r="J8" s="87" t="s">
        <v>34</v>
      </c>
    </row>
    <row r="9" spans="1:10" ht="24.75" customHeight="1" x14ac:dyDescent="0.2">
      <c r="B9" s="21" t="s">
        <v>283</v>
      </c>
      <c r="C9" s="86"/>
      <c r="D9" s="83" t="s">
        <v>22</v>
      </c>
      <c r="E9" s="15">
        <f>5111.4*0.66/2</f>
        <v>1686.7619999999999</v>
      </c>
      <c r="F9" s="15"/>
      <c r="G9" s="15"/>
      <c r="H9" s="15"/>
      <c r="I9" s="15">
        <f t="shared" si="0"/>
        <v>1686.7619999999999</v>
      </c>
      <c r="J9" s="87" t="s">
        <v>34</v>
      </c>
    </row>
    <row r="10" spans="1:10" ht="24.75" customHeight="1" x14ac:dyDescent="0.2">
      <c r="B10" s="21" t="s">
        <v>248</v>
      </c>
      <c r="C10" s="86"/>
      <c r="D10" s="83" t="s">
        <v>102</v>
      </c>
      <c r="E10" s="15">
        <f>13757.1*0.6/2</f>
        <v>4127.13</v>
      </c>
      <c r="F10" s="15"/>
      <c r="G10" s="15"/>
      <c r="H10" s="15"/>
      <c r="I10" s="15">
        <f t="shared" si="0"/>
        <v>4127.13</v>
      </c>
      <c r="J10" s="87" t="s">
        <v>34</v>
      </c>
    </row>
    <row r="11" spans="1:10" ht="24.75" customHeight="1" x14ac:dyDescent="0.2">
      <c r="B11" s="26" t="s">
        <v>379</v>
      </c>
      <c r="C11" s="37"/>
      <c r="D11" s="24" t="s">
        <v>18</v>
      </c>
      <c r="E11" s="15">
        <v>3186.54</v>
      </c>
      <c r="F11" s="48"/>
      <c r="G11" s="48"/>
      <c r="H11" s="15"/>
      <c r="I11" s="15">
        <f t="shared" si="0"/>
        <v>3186.54</v>
      </c>
      <c r="J11" s="87" t="s">
        <v>34</v>
      </c>
    </row>
    <row r="12" spans="1:10" ht="24.75" customHeight="1" x14ac:dyDescent="0.2">
      <c r="B12" s="26" t="s">
        <v>382</v>
      </c>
      <c r="C12" s="37"/>
      <c r="D12" s="24" t="s">
        <v>10</v>
      </c>
      <c r="E12" s="15">
        <f>8595.3*0.6/2</f>
        <v>2578.5899999999997</v>
      </c>
      <c r="F12" s="48"/>
      <c r="G12" s="48"/>
      <c r="H12" s="15"/>
      <c r="I12" s="15">
        <f t="shared" si="0"/>
        <v>2578.5899999999997</v>
      </c>
      <c r="J12" s="87" t="s">
        <v>34</v>
      </c>
    </row>
    <row r="13" spans="1:10" ht="24.75" customHeight="1" x14ac:dyDescent="0.2">
      <c r="A13" s="97"/>
      <c r="B13" s="26" t="s">
        <v>319</v>
      </c>
      <c r="C13" s="81"/>
      <c r="D13" s="82" t="s">
        <v>131</v>
      </c>
      <c r="E13" s="15">
        <f>12826.8*0.63/2</f>
        <v>4040.442</v>
      </c>
      <c r="F13" s="15"/>
      <c r="G13" s="15"/>
      <c r="H13" s="15"/>
      <c r="I13" s="15">
        <f>+E13</f>
        <v>4040.442</v>
      </c>
      <c r="J13" s="87" t="s">
        <v>34</v>
      </c>
    </row>
    <row r="14" spans="1:10" ht="24.75" customHeight="1" x14ac:dyDescent="0.2">
      <c r="B14" s="26" t="s">
        <v>380</v>
      </c>
      <c r="C14" s="37"/>
      <c r="D14" s="24" t="s">
        <v>21</v>
      </c>
      <c r="E14" s="15">
        <f>4447.8/2</f>
        <v>2223.9</v>
      </c>
      <c r="F14" s="48"/>
      <c r="G14" s="48"/>
      <c r="H14" s="15"/>
      <c r="I14" s="15">
        <f>E14-F14+G14-H14</f>
        <v>2223.9</v>
      </c>
      <c r="J14" s="87" t="s">
        <v>34</v>
      </c>
    </row>
    <row r="15" spans="1:10" ht="24.75" customHeight="1" x14ac:dyDescent="0.2">
      <c r="B15" s="26" t="s">
        <v>377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87" t="s">
        <v>34</v>
      </c>
    </row>
    <row r="16" spans="1:10" ht="24.75" customHeight="1" x14ac:dyDescent="0.2">
      <c r="B16" s="26" t="s">
        <v>378</v>
      </c>
      <c r="C16" s="81"/>
      <c r="D16" s="107" t="s">
        <v>10</v>
      </c>
      <c r="E16" s="15">
        <v>4133.8500000000004</v>
      </c>
      <c r="F16" s="15"/>
      <c r="G16" s="15"/>
      <c r="H16" s="15"/>
      <c r="I16" s="15">
        <f>E16-F16+G16-H16</f>
        <v>4133.8500000000004</v>
      </c>
      <c r="J16" s="87" t="s">
        <v>34</v>
      </c>
    </row>
    <row r="17" spans="1:10" ht="24.75" customHeight="1" x14ac:dyDescent="0.2">
      <c r="A17" s="97"/>
      <c r="B17" s="8" t="s">
        <v>384</v>
      </c>
      <c r="C17" s="11"/>
      <c r="D17" s="50" t="s">
        <v>12</v>
      </c>
      <c r="E17" s="9">
        <f>4863.6*0.66/2</f>
        <v>1604.9880000000003</v>
      </c>
      <c r="F17" s="15"/>
      <c r="G17" s="15"/>
      <c r="H17" s="15"/>
      <c r="I17" s="15">
        <f>+E17</f>
        <v>1604.9880000000003</v>
      </c>
      <c r="J17" s="87" t="s">
        <v>34</v>
      </c>
    </row>
    <row r="18" spans="1:10" ht="24.75" customHeight="1" x14ac:dyDescent="0.2">
      <c r="B18" s="21" t="s">
        <v>251</v>
      </c>
      <c r="C18" s="86"/>
      <c r="D18" s="83" t="s">
        <v>102</v>
      </c>
      <c r="E18" s="15">
        <f>14210.7/2</f>
        <v>7105.35</v>
      </c>
      <c r="F18" s="15"/>
      <c r="G18" s="15"/>
      <c r="H18" s="15"/>
      <c r="I18" s="15">
        <f t="shared" ref="I18:I26" si="1">E18-F18+G18-H18</f>
        <v>7105.35</v>
      </c>
      <c r="J18" s="87" t="s">
        <v>34</v>
      </c>
    </row>
    <row r="19" spans="1:10" ht="24.75" customHeight="1" x14ac:dyDescent="0.2">
      <c r="B19" s="21" t="s">
        <v>385</v>
      </c>
      <c r="C19" s="86"/>
      <c r="D19" s="83" t="s">
        <v>33</v>
      </c>
      <c r="E19" s="15">
        <f>5546.1*0.6/2</f>
        <v>1663.8300000000002</v>
      </c>
      <c r="F19" s="15"/>
      <c r="G19" s="15"/>
      <c r="H19" s="15"/>
      <c r="I19" s="15">
        <f t="shared" si="1"/>
        <v>1663.8300000000002</v>
      </c>
      <c r="J19" s="87" t="s">
        <v>34</v>
      </c>
    </row>
    <row r="20" spans="1:10" ht="24.75" customHeight="1" x14ac:dyDescent="0.2">
      <c r="B20" s="26" t="s">
        <v>381</v>
      </c>
      <c r="C20" s="37"/>
      <c r="D20" s="24" t="s">
        <v>23</v>
      </c>
      <c r="E20" s="15">
        <f>6291.6/2</f>
        <v>3145.8</v>
      </c>
      <c r="F20" s="48"/>
      <c r="G20" s="48"/>
      <c r="H20" s="15"/>
      <c r="I20" s="15">
        <f t="shared" si="1"/>
        <v>3145.8</v>
      </c>
      <c r="J20" s="87" t="s">
        <v>34</v>
      </c>
    </row>
    <row r="21" spans="1:10" ht="24.75" customHeight="1" x14ac:dyDescent="0.2">
      <c r="B21" s="26" t="s">
        <v>383</v>
      </c>
      <c r="C21" s="37"/>
      <c r="D21" s="24" t="s">
        <v>10</v>
      </c>
      <c r="E21" s="15">
        <f>7236.6/2</f>
        <v>3618.3</v>
      </c>
      <c r="F21" s="48"/>
      <c r="G21" s="48"/>
      <c r="H21" s="15"/>
      <c r="I21" s="15">
        <f t="shared" si="1"/>
        <v>3618.3</v>
      </c>
      <c r="J21" s="87" t="s">
        <v>34</v>
      </c>
    </row>
    <row r="22" spans="1:10" s="97" customFormat="1" ht="24.95" customHeight="1" x14ac:dyDescent="0.2">
      <c r="A22" s="87"/>
      <c r="B22" s="8" t="s">
        <v>332</v>
      </c>
      <c r="C22" s="11"/>
      <c r="D22" s="50" t="s">
        <v>141</v>
      </c>
      <c r="E22" s="9">
        <f>12088.69*0.63/2</f>
        <v>3807.9373500000002</v>
      </c>
      <c r="F22" s="15"/>
      <c r="G22" s="15"/>
      <c r="H22" s="15"/>
      <c r="I22" s="15">
        <f t="shared" si="1"/>
        <v>3807.9373500000002</v>
      </c>
      <c r="J22" s="87" t="s">
        <v>34</v>
      </c>
    </row>
    <row r="23" spans="1:10" s="78" customFormat="1" ht="29.25" customHeight="1" x14ac:dyDescent="0.2">
      <c r="B23" s="78" t="s">
        <v>349</v>
      </c>
      <c r="C23" s="118"/>
      <c r="D23" s="102" t="s">
        <v>156</v>
      </c>
      <c r="E23" s="15">
        <f>8964*0.6/2</f>
        <v>2689.2</v>
      </c>
      <c r="F23" s="116"/>
      <c r="G23" s="116"/>
      <c r="H23" s="99"/>
      <c r="I23" s="15">
        <f t="shared" si="1"/>
        <v>2689.2</v>
      </c>
      <c r="J23" s="117"/>
    </row>
    <row r="24" spans="1:10" s="97" customFormat="1" ht="24.95" customHeight="1" x14ac:dyDescent="0.2">
      <c r="A24" s="87"/>
      <c r="B24" s="26" t="s">
        <v>412</v>
      </c>
      <c r="C24" s="37"/>
      <c r="D24" s="79" t="s">
        <v>411</v>
      </c>
      <c r="E24" s="15">
        <f>33214.2*0.63/2</f>
        <v>10462.473</v>
      </c>
      <c r="F24" s="15"/>
      <c r="G24" s="15"/>
      <c r="H24" s="15"/>
      <c r="I24" s="15">
        <f t="shared" ref="I24" si="2">E24-F24+G24-H24</f>
        <v>10462.473</v>
      </c>
      <c r="J24" s="87" t="s">
        <v>34</v>
      </c>
    </row>
    <row r="25" spans="1:10" s="97" customFormat="1" ht="24.95" customHeight="1" x14ac:dyDescent="0.2">
      <c r="A25" s="87"/>
      <c r="B25" s="26" t="s">
        <v>376</v>
      </c>
      <c r="C25" s="37"/>
      <c r="D25" s="24" t="s">
        <v>18</v>
      </c>
      <c r="E25" s="15">
        <v>4256.7</v>
      </c>
      <c r="F25" s="15"/>
      <c r="G25" s="15"/>
      <c r="H25" s="15"/>
      <c r="I25" s="15">
        <f t="shared" si="1"/>
        <v>4256.7</v>
      </c>
      <c r="J25" s="87" t="s">
        <v>34</v>
      </c>
    </row>
    <row r="26" spans="1:10" s="97" customFormat="1" ht="24.95" customHeight="1" x14ac:dyDescent="0.2">
      <c r="A26" s="87"/>
      <c r="B26" s="26" t="s">
        <v>253</v>
      </c>
      <c r="C26" s="37"/>
      <c r="D26" s="49" t="s">
        <v>105</v>
      </c>
      <c r="E26" s="15">
        <v>6991</v>
      </c>
      <c r="F26" s="15"/>
      <c r="G26" s="15"/>
      <c r="H26" s="15"/>
      <c r="I26" s="15">
        <f t="shared" si="1"/>
        <v>6991</v>
      </c>
      <c r="J26" s="87" t="s">
        <v>34</v>
      </c>
    </row>
    <row r="27" spans="1:10" s="84" customFormat="1" ht="24.75" customHeight="1" x14ac:dyDescent="0.2">
      <c r="D27" s="84" t="s">
        <v>6</v>
      </c>
      <c r="E27" s="108">
        <f>SUM(E5:E26)</f>
        <v>87276.004350000003</v>
      </c>
      <c r="F27" s="108">
        <f t="shared" ref="F27:I27" si="3">SUM(F5:F26)</f>
        <v>0</v>
      </c>
      <c r="G27" s="108">
        <f t="shared" si="3"/>
        <v>0</v>
      </c>
      <c r="H27" s="108">
        <f t="shared" si="3"/>
        <v>0</v>
      </c>
      <c r="I27" s="108">
        <f t="shared" si="3"/>
        <v>87276.004350000003</v>
      </c>
    </row>
    <row r="28" spans="1:10" ht="24.75" customHeight="1" x14ac:dyDescent="0.2"/>
    <row r="29" spans="1:10" ht="24.75" customHeight="1" x14ac:dyDescent="0.2"/>
    <row r="30" spans="1:10" ht="24.75" customHeight="1" x14ac:dyDescent="0.2"/>
    <row r="31" spans="1:10" ht="24.75" customHeight="1" x14ac:dyDescent="0.2"/>
    <row r="32" spans="1:10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workbookViewId="0">
      <selection activeCell="G40" sqref="G40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30" t="str">
        <f>+PRESIDENCIA!E1</f>
        <v>MUNICIPIO IXTLAHUACAN DEL RIO, JALISCO.</v>
      </c>
      <c r="B2" s="130"/>
      <c r="C2" s="130"/>
      <c r="D2" s="130"/>
      <c r="E2" s="130"/>
      <c r="F2" s="130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30" t="str">
        <f>+PRESIDENCIA!E3</f>
        <v>SEGUNDA QUINCENA DE ENERO DE 2020</v>
      </c>
      <c r="B4" s="130"/>
      <c r="C4" s="130"/>
      <c r="D4" s="130"/>
      <c r="E4" s="130"/>
      <c r="F4" s="130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47</v>
      </c>
      <c r="B8" s="54" t="s">
        <v>3</v>
      </c>
      <c r="C8" s="54" t="s">
        <v>30</v>
      </c>
      <c r="D8" s="54" t="s">
        <v>36</v>
      </c>
      <c r="E8" s="54" t="s">
        <v>26</v>
      </c>
      <c r="F8" s="54" t="s">
        <v>4</v>
      </c>
    </row>
    <row r="9" spans="1:6" x14ac:dyDescent="0.2">
      <c r="A9" s="55" t="s">
        <v>171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42</v>
      </c>
      <c r="B10" s="56">
        <f>+PRESIDENCIA!G17</f>
        <v>77266.885000000009</v>
      </c>
      <c r="C10" s="56">
        <f>+PRESIDENCIA!H17</f>
        <v>11658.153200000001</v>
      </c>
      <c r="D10" s="56">
        <f>+PRESIDENCIA!I17</f>
        <v>0</v>
      </c>
      <c r="E10" s="56">
        <f>+PRESIDENCIA!J17</f>
        <v>0</v>
      </c>
      <c r="F10" s="56">
        <f>+PRESIDENCIA!K17</f>
        <v>65608.731799999994</v>
      </c>
    </row>
    <row r="11" spans="1:6" x14ac:dyDescent="0.2">
      <c r="A11" s="55" t="s">
        <v>172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43</v>
      </c>
      <c r="B12" s="56">
        <f>+'SECRETARIA GENERAL'!H22</f>
        <v>67457.914999999994</v>
      </c>
      <c r="C12" s="56">
        <f>+'SECRETARIA GENERAL'!I22</f>
        <v>6275.7358586666669</v>
      </c>
      <c r="D12" s="56">
        <f>+'SECRETARIA GENERAL'!J22</f>
        <v>306.55500000000006</v>
      </c>
      <c r="E12" s="56">
        <f>+'SECRETARIA GENERAL'!K22</f>
        <v>0</v>
      </c>
      <c r="F12" s="56">
        <f>+'SECRETARIA GENERAL'!L22</f>
        <v>61488.734141333334</v>
      </c>
    </row>
    <row r="13" spans="1:6" x14ac:dyDescent="0.2">
      <c r="A13" s="55" t="s">
        <v>173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82</v>
      </c>
      <c r="B14" s="56">
        <f>+'COORDINACION DE GABINETE'!H12</f>
        <v>23679.105</v>
      </c>
      <c r="C14" s="56">
        <f>+'COORDINACION DE GABINETE'!I12</f>
        <v>2694.13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20999.994999999999</v>
      </c>
    </row>
    <row r="15" spans="1:6" x14ac:dyDescent="0.2">
      <c r="A15" s="55" t="s">
        <v>44</v>
      </c>
      <c r="B15" s="56">
        <f>+H.MPAL!G18</f>
        <v>56145.12000000001</v>
      </c>
      <c r="C15" s="56">
        <f>+H.MPAL!H18</f>
        <v>6007.8017399999999</v>
      </c>
      <c r="D15" s="56">
        <f>+H.MPAL!I18</f>
        <v>0</v>
      </c>
      <c r="E15" s="56">
        <f>+H.MPAL!J18</f>
        <v>3</v>
      </c>
      <c r="F15" s="56">
        <f>+H.MPAL!K18</f>
        <v>50134.31826</v>
      </c>
    </row>
    <row r="16" spans="1:6" x14ac:dyDescent="0.2">
      <c r="A16" s="55" t="s">
        <v>174</v>
      </c>
      <c r="B16" s="56">
        <f>+'COORDINACION SERVICIOS PUBLICOS'!H68</f>
        <v>248574.17766666674</v>
      </c>
      <c r="C16" s="56">
        <f>+'COORDINACION SERVICIOS PUBLICOS'!I68</f>
        <v>17831.510705333334</v>
      </c>
      <c r="D16" s="56">
        <f>+'COORDINACION SERVICIOS PUBLICOS'!J68</f>
        <v>631.06795999999997</v>
      </c>
      <c r="E16" s="56">
        <f>+'COORDINACION SERVICIOS PUBLICOS'!K68</f>
        <v>0</v>
      </c>
      <c r="F16" s="56">
        <f>+'COORDINACION SERVICIOS PUBLICOS'!L68</f>
        <v>231373.73492133326</v>
      </c>
    </row>
    <row r="17" spans="1:6" x14ac:dyDescent="0.2">
      <c r="A17" s="55" t="s">
        <v>175</v>
      </c>
      <c r="B17" s="56">
        <f>+'C. D ECONOMICO'!G19</f>
        <v>46228.254999999997</v>
      </c>
      <c r="C17" s="56">
        <f>+'C. D ECONOMICO'!H19</f>
        <v>4478.2550000000001</v>
      </c>
      <c r="D17" s="56">
        <f>+'C. D ECONOMICO'!I19</f>
        <v>0</v>
      </c>
      <c r="E17" s="56">
        <f>+'C. D ECONOMICO'!J19</f>
        <v>0</v>
      </c>
      <c r="F17" s="56">
        <f>+'C. D ECONOMICO'!K19</f>
        <v>41750</v>
      </c>
    </row>
    <row r="18" spans="1:6" x14ac:dyDescent="0.2">
      <c r="A18" s="55" t="s">
        <v>176</v>
      </c>
      <c r="B18" s="56">
        <f>+'C. GESTION INTEGRAL op'!G32</f>
        <v>149988.89000000001</v>
      </c>
      <c r="C18" s="56">
        <f>+'C. GESTION INTEGRAL op'!H32</f>
        <v>16886.805864000002</v>
      </c>
      <c r="D18" s="56">
        <f>+'C. GESTION INTEGRAL op'!I32</f>
        <v>0</v>
      </c>
      <c r="E18" s="56">
        <f>+'C. GESTION INTEGRAL op'!J32</f>
        <v>13</v>
      </c>
      <c r="F18" s="56">
        <f>+'C. GESTION INTEGRAL op'!K32</f>
        <v>133089.08413599996</v>
      </c>
    </row>
    <row r="19" spans="1:6" x14ac:dyDescent="0.2">
      <c r="A19" s="55" t="s">
        <v>177</v>
      </c>
      <c r="B19" s="56">
        <f>+'C. GRAL CONSTRUC.'!H27</f>
        <v>83565.010000000024</v>
      </c>
      <c r="C19" s="56">
        <f>+'C. GRAL CONSTRUC.'!I27</f>
        <v>5798.7804399999995</v>
      </c>
      <c r="D19" s="56">
        <f>+'C. GRAL CONSTRUC.'!J27</f>
        <v>0</v>
      </c>
      <c r="E19" s="56">
        <f>+'C. GRAL CONSTRUC.'!K27</f>
        <v>0</v>
      </c>
      <c r="F19" s="56">
        <f>+'C. GRAL CONSTRUC.'!L27</f>
        <v>77766.229559999992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49</v>
      </c>
      <c r="B21" s="58">
        <f>SUM(B9:B20)</f>
        <v>910723.28766666679</v>
      </c>
      <c r="C21" s="58">
        <f>SUM(C9:C20)</f>
        <v>93949.092808000016</v>
      </c>
      <c r="D21" s="58">
        <f>SUM(D9:D20)</f>
        <v>952.64296000000002</v>
      </c>
      <c r="E21" s="58">
        <f>SUM(E9:E20)</f>
        <v>16</v>
      </c>
      <c r="F21" s="58">
        <f>SUM(F9:F20)</f>
        <v>817710.83781866648</v>
      </c>
    </row>
    <row r="22" spans="1:6" x14ac:dyDescent="0.2">
      <c r="A22" s="55" t="s">
        <v>50</v>
      </c>
      <c r="B22" s="56">
        <f>+jubilados!E27</f>
        <v>87276.004350000003</v>
      </c>
      <c r="C22" s="56">
        <f>+jubilados!F27</f>
        <v>0</v>
      </c>
      <c r="D22" s="56">
        <f>+jubilados!G27</f>
        <v>0</v>
      </c>
      <c r="E22" s="56">
        <f>+jubilados!H27</f>
        <v>0</v>
      </c>
      <c r="F22" s="56">
        <f>B22-C22+D22-E22</f>
        <v>87276.004350000003</v>
      </c>
    </row>
    <row r="23" spans="1:6" x14ac:dyDescent="0.2">
      <c r="A23" s="57" t="s">
        <v>45</v>
      </c>
      <c r="B23" s="58">
        <f>+B21+B22</f>
        <v>997999.29201666685</v>
      </c>
      <c r="C23" s="58">
        <f>+C21+C22</f>
        <v>93949.092808000016</v>
      </c>
      <c r="D23" s="58">
        <f>+D21+D22</f>
        <v>952.64296000000002</v>
      </c>
      <c r="E23" s="58">
        <f>+E21+E22</f>
        <v>16</v>
      </c>
      <c r="F23" s="58">
        <f>+F21+F22</f>
        <v>904986.84216866642</v>
      </c>
    </row>
    <row r="24" spans="1:6" x14ac:dyDescent="0.2">
      <c r="A24" s="55" t="s">
        <v>178</v>
      </c>
      <c r="B24" s="56">
        <f>+SEG.CIUDADANA.!G45</f>
        <v>230824.89500000005</v>
      </c>
      <c r="C24" s="56">
        <f>+SEG.CIUDADANA.!H45</f>
        <v>25894.895000000004</v>
      </c>
      <c r="D24" s="56">
        <f>+SEG.CIUDADANA.!I45</f>
        <v>0</v>
      </c>
      <c r="E24" s="56">
        <f>+SEG.CIUDADANA.!J45</f>
        <v>20</v>
      </c>
      <c r="F24" s="56">
        <f>B24-C24+D24-E24</f>
        <v>204910.00000000006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46</v>
      </c>
      <c r="B26" s="58">
        <f>SUM(B24:B25)</f>
        <v>230824.89500000005</v>
      </c>
      <c r="C26" s="58">
        <f>SUM(C24:C25)</f>
        <v>25894.895000000004</v>
      </c>
      <c r="D26" s="58">
        <f>SUM(D24:D25)</f>
        <v>0</v>
      </c>
      <c r="E26" s="58">
        <f>SUM(E24:E25)</f>
        <v>20</v>
      </c>
      <c r="F26" s="58">
        <f>SUM(F24:F25)</f>
        <v>204910.00000000006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48</v>
      </c>
      <c r="B28" s="58">
        <f>+B23+B26</f>
        <v>1228824.1870166669</v>
      </c>
      <c r="C28" s="58">
        <f>+C23+C26</f>
        <v>119843.98780800002</v>
      </c>
      <c r="D28" s="58">
        <f>+D23+D26</f>
        <v>952.64296000000002</v>
      </c>
      <c r="E28" s="58">
        <f>+E23+E26</f>
        <v>36</v>
      </c>
      <c r="F28" s="58">
        <f>+F23+F26</f>
        <v>1109896.8421686664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39</v>
      </c>
      <c r="I2" s="31"/>
      <c r="L2" s="32" t="s">
        <v>419</v>
      </c>
    </row>
    <row r="3" spans="2:16" x14ac:dyDescent="0.2">
      <c r="E3" s="68" t="s">
        <v>418</v>
      </c>
      <c r="I3" s="69"/>
    </row>
    <row r="4" spans="2:16" x14ac:dyDescent="0.2">
      <c r="E4" s="69" t="s">
        <v>27</v>
      </c>
      <c r="I4" s="69"/>
    </row>
    <row r="5" spans="2:16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B6" s="72"/>
      <c r="C6" s="72"/>
      <c r="D6" s="72"/>
      <c r="E6" s="73"/>
      <c r="F6" s="73"/>
      <c r="G6" s="73"/>
      <c r="H6" s="73"/>
      <c r="I6" s="73"/>
      <c r="J6" s="73"/>
      <c r="K6" s="73"/>
      <c r="L6" s="72"/>
    </row>
    <row r="7" spans="2:16" ht="24.95" customHeight="1" x14ac:dyDescent="0.2">
      <c r="B7" t="s">
        <v>207</v>
      </c>
      <c r="C7" s="37"/>
      <c r="D7" s="49" t="s">
        <v>53</v>
      </c>
      <c r="E7" s="15">
        <v>52442.04</v>
      </c>
      <c r="F7" s="15">
        <v>11442.04</v>
      </c>
      <c r="G7" s="15">
        <f t="shared" ref="G7" si="0">E7/2</f>
        <v>26221.02</v>
      </c>
      <c r="H7" s="15">
        <f t="shared" ref="H7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397</v>
      </c>
      <c r="C8" s="37"/>
      <c r="D8" s="98" t="s">
        <v>56</v>
      </c>
      <c r="E8" s="48">
        <v>19972.71</v>
      </c>
      <c r="F8" s="48">
        <v>2972.72</v>
      </c>
      <c r="G8" s="15">
        <f t="shared" ref="G8:G15" si="3">E8/2</f>
        <v>9986.3549999999996</v>
      </c>
      <c r="H8" s="15">
        <f t="shared" ref="H8:H15" si="4">F8/2</f>
        <v>1486.36</v>
      </c>
      <c r="I8" s="15"/>
      <c r="J8" s="15"/>
      <c r="K8" s="15">
        <f t="shared" ref="K8:K15" si="5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205</v>
      </c>
      <c r="C9" s="37"/>
      <c r="D9" s="98" t="s">
        <v>59</v>
      </c>
      <c r="E9" s="48">
        <v>9895.58</v>
      </c>
      <c r="F9" s="48">
        <v>895.58</v>
      </c>
      <c r="G9" s="15">
        <f t="shared" si="3"/>
        <v>4947.79</v>
      </c>
      <c r="H9" s="15">
        <f t="shared" si="4"/>
        <v>447.79</v>
      </c>
      <c r="I9" s="15"/>
      <c r="J9" s="15"/>
      <c r="K9" s="15">
        <f t="shared" si="5"/>
        <v>4500</v>
      </c>
      <c r="L9" s="22"/>
      <c r="M9" s="41"/>
      <c r="O9" s="29"/>
      <c r="P9" s="29"/>
    </row>
    <row r="10" spans="2:16" ht="24" x14ac:dyDescent="0.2">
      <c r="B10" s="26" t="s">
        <v>398</v>
      </c>
      <c r="C10" s="37"/>
      <c r="D10" s="49" t="s">
        <v>55</v>
      </c>
      <c r="E10" s="48">
        <v>8964</v>
      </c>
      <c r="F10" s="48">
        <v>746.52640000000019</v>
      </c>
      <c r="G10" s="15">
        <f t="shared" si="3"/>
        <v>4482</v>
      </c>
      <c r="H10" s="15">
        <f t="shared" si="4"/>
        <v>373.2632000000001</v>
      </c>
      <c r="I10" s="15"/>
      <c r="J10" s="15">
        <v>0</v>
      </c>
      <c r="K10" s="15">
        <f t="shared" si="5"/>
        <v>4108.7367999999997</v>
      </c>
      <c r="L10" s="22"/>
      <c r="M10" s="41"/>
      <c r="O10" s="29"/>
      <c r="P10" s="29"/>
    </row>
    <row r="11" spans="2:16" ht="24" x14ac:dyDescent="0.2">
      <c r="B11" s="97" t="s">
        <v>204</v>
      </c>
      <c r="C11" s="37"/>
      <c r="D11" s="49" t="s">
        <v>54</v>
      </c>
      <c r="E11" s="15">
        <v>17429.48</v>
      </c>
      <c r="F11" s="15">
        <v>2429.48</v>
      </c>
      <c r="G11" s="15">
        <f t="shared" si="3"/>
        <v>8714.74</v>
      </c>
      <c r="H11" s="15">
        <f t="shared" si="4"/>
        <v>1214.74</v>
      </c>
      <c r="I11" s="15"/>
      <c r="J11" s="15"/>
      <c r="K11" s="15">
        <f t="shared" si="5"/>
        <v>7500</v>
      </c>
      <c r="L11" s="22"/>
      <c r="M11" s="41"/>
      <c r="O11" s="29"/>
      <c r="P11" s="29"/>
    </row>
    <row r="12" spans="2:16" ht="24" x14ac:dyDescent="0.2">
      <c r="B12" s="8" t="s">
        <v>399</v>
      </c>
      <c r="C12" s="37"/>
      <c r="D12" s="98" t="s">
        <v>57</v>
      </c>
      <c r="E12" s="48">
        <v>13614.64</v>
      </c>
      <c r="F12" s="48">
        <v>1614.64</v>
      </c>
      <c r="G12" s="15">
        <f t="shared" si="3"/>
        <v>6807.32</v>
      </c>
      <c r="H12" s="15">
        <f t="shared" si="4"/>
        <v>807.32</v>
      </c>
      <c r="I12" s="15"/>
      <c r="J12" s="15"/>
      <c r="K12" s="15">
        <f t="shared" si="5"/>
        <v>6000</v>
      </c>
      <c r="L12" s="22"/>
      <c r="M12" s="41"/>
      <c r="O12" s="29"/>
      <c r="P12" s="29"/>
    </row>
    <row r="13" spans="2:16" x14ac:dyDescent="0.2">
      <c r="B13" s="8" t="s">
        <v>206</v>
      </c>
      <c r="C13" s="37"/>
      <c r="D13" s="98" t="s">
        <v>10</v>
      </c>
      <c r="E13" s="48">
        <v>8705.1</v>
      </c>
      <c r="F13" s="48">
        <v>705.1</v>
      </c>
      <c r="G13" s="15">
        <f t="shared" si="3"/>
        <v>4352.55</v>
      </c>
      <c r="H13" s="15">
        <f t="shared" si="4"/>
        <v>352.55</v>
      </c>
      <c r="I13" s="15"/>
      <c r="J13" s="15"/>
      <c r="K13" s="15">
        <f t="shared" si="5"/>
        <v>4000</v>
      </c>
      <c r="L13" s="22"/>
    </row>
    <row r="14" spans="2:16" x14ac:dyDescent="0.2">
      <c r="B14" s="8" t="s">
        <v>401</v>
      </c>
      <c r="C14" s="37"/>
      <c r="D14" s="98" t="s">
        <v>58</v>
      </c>
      <c r="E14" s="48">
        <v>9895.58</v>
      </c>
      <c r="F14" s="48">
        <v>895.58</v>
      </c>
      <c r="G14" s="15">
        <f t="shared" si="3"/>
        <v>4947.79</v>
      </c>
      <c r="H14" s="15">
        <f t="shared" si="4"/>
        <v>447.79</v>
      </c>
      <c r="I14" s="15"/>
      <c r="J14" s="15"/>
      <c r="K14" s="15">
        <f t="shared" si="5"/>
        <v>4500</v>
      </c>
      <c r="L14" s="22"/>
      <c r="M14" s="41"/>
      <c r="O14" s="29"/>
      <c r="P14" s="29"/>
    </row>
    <row r="15" spans="2:16" ht="24" x14ac:dyDescent="0.2">
      <c r="B15" s="8" t="s">
        <v>402</v>
      </c>
      <c r="C15" s="37"/>
      <c r="D15" s="98" t="s">
        <v>57</v>
      </c>
      <c r="E15" s="48">
        <v>13614.64</v>
      </c>
      <c r="F15" s="48">
        <v>1614.64</v>
      </c>
      <c r="G15" s="15">
        <f t="shared" si="3"/>
        <v>6807.32</v>
      </c>
      <c r="H15" s="15">
        <f t="shared" si="4"/>
        <v>807.32</v>
      </c>
      <c r="I15" s="15"/>
      <c r="J15" s="15"/>
      <c r="K15" s="15">
        <f t="shared" si="5"/>
        <v>6000</v>
      </c>
      <c r="L15" s="22"/>
      <c r="M15" s="41"/>
      <c r="O15" s="29"/>
      <c r="P15" s="29"/>
    </row>
    <row r="16" spans="2:16" ht="21.95" customHeight="1" x14ac:dyDescent="0.2">
      <c r="B16" s="21"/>
      <c r="C16" s="21"/>
      <c r="D16" s="75"/>
      <c r="E16" s="65"/>
      <c r="F16" s="65"/>
      <c r="G16" s="65"/>
      <c r="H16" s="65"/>
      <c r="I16" s="65"/>
      <c r="J16" s="65" t="s">
        <v>27</v>
      </c>
      <c r="K16" s="15"/>
      <c r="L16" s="74"/>
      <c r="M16" s="29"/>
      <c r="O16" s="29"/>
      <c r="P16" s="29"/>
    </row>
    <row r="17" spans="2:12" ht="21.95" customHeight="1" x14ac:dyDescent="0.2">
      <c r="B17" s="21"/>
      <c r="C17" s="21"/>
      <c r="D17" s="42" t="s">
        <v>6</v>
      </c>
      <c r="E17" s="43">
        <f t="shared" ref="E17:K17" si="6">SUM(E7:E16)</f>
        <v>154533.77000000002</v>
      </c>
      <c r="F17" s="43">
        <f t="shared" si="6"/>
        <v>23316.306400000001</v>
      </c>
      <c r="G17" s="43">
        <f>SUM(G7:G16)</f>
        <v>77266.885000000009</v>
      </c>
      <c r="H17" s="43">
        <f t="shared" si="6"/>
        <v>11658.153200000001</v>
      </c>
      <c r="I17" s="43">
        <f t="shared" si="6"/>
        <v>0</v>
      </c>
      <c r="J17" s="43">
        <f t="shared" si="6"/>
        <v>0</v>
      </c>
      <c r="K17" s="43">
        <f t="shared" si="6"/>
        <v>65608.731799999994</v>
      </c>
      <c r="L17" s="74"/>
    </row>
    <row r="19" spans="2:12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60</v>
      </c>
      <c r="F2" s="29"/>
      <c r="G2" s="29"/>
      <c r="H2" s="29"/>
      <c r="I2" s="31"/>
      <c r="J2" s="29"/>
      <c r="K2" s="29"/>
      <c r="L2" s="32" t="str">
        <f>PRESIDENCIA!L2</f>
        <v>31 DE ENERO DE 2020</v>
      </c>
    </row>
    <row r="3" spans="1:13" x14ac:dyDescent="0.2">
      <c r="E3" s="69" t="str">
        <f>PRESIDENCIA!E3</f>
        <v>SEGUNDA QUINCENA DE ENERO DE 2020</v>
      </c>
      <c r="F3" s="29"/>
      <c r="G3" s="29"/>
      <c r="H3" s="29"/>
      <c r="I3" s="69"/>
      <c r="J3" s="29"/>
      <c r="K3" s="29"/>
    </row>
    <row r="4" spans="1:13" x14ac:dyDescent="0.2">
      <c r="E4" s="69"/>
      <c r="F4" s="29"/>
      <c r="G4" s="29"/>
      <c r="H4" s="29"/>
      <c r="I4" s="69"/>
      <c r="J4" s="29"/>
      <c r="K4" s="29"/>
    </row>
    <row r="5" spans="1:13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97" t="s">
        <v>390</v>
      </c>
      <c r="C7" s="37"/>
      <c r="D7" s="49" t="s">
        <v>61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67">
        <f t="shared" ref="E9:K9" si="0">SUM(E7:E7)</f>
        <v>12343.01</v>
      </c>
      <c r="F9" s="67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6"/>
  <sheetViews>
    <sheetView zoomScale="80" zoomScaleNormal="80" workbookViewId="0">
      <selection activeCell="A16" sqref="A16:XFD1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4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4" ht="15" x14ac:dyDescent="0.25">
      <c r="E2" s="31" t="s">
        <v>40</v>
      </c>
      <c r="F2" s="29"/>
      <c r="G2" s="29"/>
      <c r="H2" s="29"/>
      <c r="I2" s="29"/>
      <c r="J2" s="31"/>
      <c r="K2" s="29"/>
      <c r="L2" s="29"/>
      <c r="M2" s="32" t="str">
        <f>PRESIDENCIA!L2</f>
        <v>31 DE ENERO DE 2020</v>
      </c>
    </row>
    <row r="3" spans="1:14" x14ac:dyDescent="0.2">
      <c r="E3" s="69" t="str">
        <f>PRESIDENCIA!E3</f>
        <v>SEGUNDA QUINCENA DE ENERO DE 2020</v>
      </c>
      <c r="F3" s="29"/>
      <c r="G3" s="29"/>
      <c r="H3" s="29"/>
      <c r="I3" s="29"/>
      <c r="J3" s="69"/>
      <c r="K3" s="29"/>
      <c r="L3" s="29"/>
    </row>
    <row r="4" spans="1:14" x14ac:dyDescent="0.2">
      <c r="E4" s="69"/>
      <c r="F4" s="29"/>
      <c r="G4" s="29"/>
      <c r="H4" s="29"/>
      <c r="I4" s="29"/>
      <c r="J4" s="69"/>
      <c r="K4" s="29"/>
      <c r="L4" s="29"/>
    </row>
    <row r="5" spans="1:14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70"/>
      <c r="H5" s="34" t="s">
        <v>3</v>
      </c>
      <c r="I5" s="34" t="s">
        <v>30</v>
      </c>
      <c r="J5" s="71" t="s">
        <v>36</v>
      </c>
      <c r="K5" s="34" t="s">
        <v>26</v>
      </c>
      <c r="L5" s="34" t="s">
        <v>4</v>
      </c>
      <c r="M5" s="33" t="s">
        <v>5</v>
      </c>
    </row>
    <row r="6" spans="1:14" x14ac:dyDescent="0.2">
      <c r="B6" s="26"/>
      <c r="E6" s="48"/>
      <c r="F6" s="48"/>
      <c r="G6" s="48"/>
      <c r="H6" s="15"/>
      <c r="I6" s="15"/>
      <c r="J6" s="15"/>
      <c r="L6" s="15"/>
    </row>
    <row r="7" spans="1:14" ht="24.95" customHeight="1" x14ac:dyDescent="0.2">
      <c r="B7" s="26" t="s">
        <v>391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" si="0">E7/2</f>
        <v>15156.48</v>
      </c>
      <c r="I7" s="15">
        <f t="shared" ref="I7" si="1">F7/2</f>
        <v>2656.48</v>
      </c>
      <c r="J7" s="15">
        <f t="shared" ref="J7" si="2">G7/2</f>
        <v>0</v>
      </c>
      <c r="K7" s="15"/>
      <c r="L7" s="15">
        <f t="shared" ref="L7" si="3">H7-I7+J7-K7</f>
        <v>12500</v>
      </c>
      <c r="M7" s="22"/>
    </row>
    <row r="8" spans="1:14" ht="24.95" customHeight="1" x14ac:dyDescent="0.2">
      <c r="B8" s="26" t="s">
        <v>217</v>
      </c>
      <c r="C8" s="37"/>
      <c r="D8" s="23" t="s">
        <v>72</v>
      </c>
      <c r="E8" s="48">
        <v>4157.72</v>
      </c>
      <c r="F8" s="48"/>
      <c r="G8" s="48">
        <v>142.28</v>
      </c>
      <c r="H8" s="15">
        <f t="shared" ref="H8:H21" si="4">E8/2</f>
        <v>2078.86</v>
      </c>
      <c r="I8" s="15">
        <f t="shared" ref="I8:I21" si="5">F8/2</f>
        <v>0</v>
      </c>
      <c r="J8" s="15">
        <f t="shared" ref="J8:J21" si="6">G8/2</f>
        <v>71.14</v>
      </c>
      <c r="K8" s="15"/>
      <c r="L8" s="15">
        <f t="shared" ref="L8:L21" si="7">H8-I8+J8-K8</f>
        <v>2150</v>
      </c>
      <c r="M8" s="22"/>
    </row>
    <row r="9" spans="1:14" ht="24.95" customHeight="1" x14ac:dyDescent="0.2">
      <c r="B9" s="26" t="s">
        <v>216</v>
      </c>
      <c r="C9" s="37"/>
      <c r="D9" s="23" t="s">
        <v>71</v>
      </c>
      <c r="E9" s="61">
        <v>3837.21</v>
      </c>
      <c r="F9" s="61"/>
      <c r="G9" s="48">
        <v>162.79</v>
      </c>
      <c r="H9" s="15">
        <f t="shared" si="4"/>
        <v>1918.605</v>
      </c>
      <c r="I9" s="15">
        <f t="shared" si="5"/>
        <v>0</v>
      </c>
      <c r="J9" s="15">
        <f t="shared" si="6"/>
        <v>81.394999999999996</v>
      </c>
      <c r="K9" s="15"/>
      <c r="L9" s="15">
        <f t="shared" si="7"/>
        <v>2000</v>
      </c>
      <c r="M9" s="22"/>
    </row>
    <row r="10" spans="1:14" ht="24.95" customHeight="1" x14ac:dyDescent="0.2">
      <c r="B10" s="26" t="s">
        <v>215</v>
      </c>
      <c r="C10" s="37"/>
      <c r="D10" s="23" t="s">
        <v>70</v>
      </c>
      <c r="E10" s="48">
        <v>6730.12</v>
      </c>
      <c r="F10" s="48">
        <v>232.79838400000003</v>
      </c>
      <c r="G10" s="48"/>
      <c r="H10" s="15">
        <f t="shared" si="4"/>
        <v>3365.06</v>
      </c>
      <c r="I10" s="15">
        <f t="shared" si="5"/>
        <v>116.39919200000001</v>
      </c>
      <c r="J10" s="15">
        <f t="shared" si="6"/>
        <v>0</v>
      </c>
      <c r="K10" s="15"/>
      <c r="L10" s="15">
        <f t="shared" si="7"/>
        <v>3248.6608080000001</v>
      </c>
      <c r="M10" s="22"/>
    </row>
    <row r="11" spans="1:14" ht="24.95" customHeight="1" x14ac:dyDescent="0.2">
      <c r="B11" s="26" t="s">
        <v>392</v>
      </c>
      <c r="C11" s="37"/>
      <c r="D11" s="23" t="s">
        <v>62</v>
      </c>
      <c r="E11" s="48">
        <v>9895.58</v>
      </c>
      <c r="F11" s="48">
        <v>895.58</v>
      </c>
      <c r="G11" s="48"/>
      <c r="H11" s="15">
        <f t="shared" si="4"/>
        <v>4947.79</v>
      </c>
      <c r="I11" s="15">
        <f t="shared" si="5"/>
        <v>447.79</v>
      </c>
      <c r="J11" s="15">
        <f t="shared" si="6"/>
        <v>0</v>
      </c>
      <c r="K11" s="15"/>
      <c r="L11" s="15">
        <f t="shared" si="7"/>
        <v>4500</v>
      </c>
      <c r="M11" s="22"/>
    </row>
    <row r="12" spans="1:14" ht="24.95" customHeight="1" x14ac:dyDescent="0.2">
      <c r="B12" s="26" t="s">
        <v>211</v>
      </c>
      <c r="C12" s="37"/>
      <c r="D12" s="23" t="s">
        <v>66</v>
      </c>
      <c r="E12" s="48">
        <v>4860.2700000000004</v>
      </c>
      <c r="F12" s="48"/>
      <c r="G12" s="48">
        <v>39.729999999999997</v>
      </c>
      <c r="H12" s="15">
        <f t="shared" si="4"/>
        <v>2430.1350000000002</v>
      </c>
      <c r="I12" s="15">
        <f t="shared" si="5"/>
        <v>0</v>
      </c>
      <c r="J12" s="15">
        <f t="shared" si="6"/>
        <v>19.864999999999998</v>
      </c>
      <c r="K12" s="15"/>
      <c r="L12" s="15">
        <f t="shared" si="7"/>
        <v>2450</v>
      </c>
      <c r="M12" s="22"/>
    </row>
    <row r="13" spans="1:14" ht="24.95" customHeight="1" x14ac:dyDescent="0.2">
      <c r="B13" s="26" t="s">
        <v>208</v>
      </c>
      <c r="C13" s="37"/>
      <c r="D13" s="23" t="s">
        <v>63</v>
      </c>
      <c r="E13" s="48">
        <v>8705.1</v>
      </c>
      <c r="F13" s="48">
        <v>705.1</v>
      </c>
      <c r="G13" s="48"/>
      <c r="H13" s="15">
        <f>E13/2/15*14</f>
        <v>4062.38</v>
      </c>
      <c r="I13" s="15">
        <f>F13/2/15*14</f>
        <v>329.04666666666668</v>
      </c>
      <c r="J13" s="15">
        <f t="shared" ref="J13" si="8">G13/2</f>
        <v>0</v>
      </c>
      <c r="K13" s="15"/>
      <c r="L13" s="15">
        <f t="shared" si="7"/>
        <v>3733.3333333333335</v>
      </c>
      <c r="M13" s="22"/>
    </row>
    <row r="14" spans="1:14" ht="24.95" customHeight="1" x14ac:dyDescent="0.2">
      <c r="B14" s="26" t="s">
        <v>213</v>
      </c>
      <c r="C14" s="37"/>
      <c r="D14" s="23" t="s">
        <v>68</v>
      </c>
      <c r="E14" s="48">
        <v>8964</v>
      </c>
      <c r="F14" s="48">
        <v>746.52</v>
      </c>
      <c r="G14" s="48"/>
      <c r="H14" s="15">
        <f t="shared" si="4"/>
        <v>4482</v>
      </c>
      <c r="I14" s="15">
        <f t="shared" si="5"/>
        <v>373.26</v>
      </c>
      <c r="J14" s="15">
        <f t="shared" si="6"/>
        <v>0</v>
      </c>
      <c r="K14" s="15"/>
      <c r="L14" s="15">
        <f t="shared" si="7"/>
        <v>4108.74</v>
      </c>
      <c r="M14" s="22"/>
    </row>
    <row r="15" spans="1:14" ht="24.95" customHeight="1" x14ac:dyDescent="0.2">
      <c r="A15" s="78"/>
      <c r="B15" s="26" t="s">
        <v>218</v>
      </c>
      <c r="C15" s="37"/>
      <c r="D15" s="78" t="s">
        <v>73</v>
      </c>
      <c r="E15" s="15">
        <v>4157.72</v>
      </c>
      <c r="F15" s="15"/>
      <c r="G15" s="15">
        <v>142.28</v>
      </c>
      <c r="H15" s="15">
        <f t="shared" si="4"/>
        <v>2078.86</v>
      </c>
      <c r="I15" s="15">
        <f t="shared" si="5"/>
        <v>0</v>
      </c>
      <c r="J15" s="15">
        <f t="shared" si="6"/>
        <v>71.14</v>
      </c>
      <c r="K15" s="15"/>
      <c r="L15" s="15">
        <f t="shared" si="7"/>
        <v>2150</v>
      </c>
      <c r="M15" s="22"/>
      <c r="N15" s="78"/>
    </row>
    <row r="16" spans="1:14" ht="24.95" customHeight="1" x14ac:dyDescent="0.2">
      <c r="B16" s="26" t="s">
        <v>404</v>
      </c>
      <c r="C16" s="37"/>
      <c r="D16" s="76" t="s">
        <v>184</v>
      </c>
      <c r="E16" s="48">
        <v>4860.2700000000004</v>
      </c>
      <c r="F16" s="48"/>
      <c r="G16" s="48">
        <v>39.729999999999997</v>
      </c>
      <c r="H16" s="15">
        <f t="shared" si="4"/>
        <v>2430.1350000000002</v>
      </c>
      <c r="I16" s="15">
        <f t="shared" si="5"/>
        <v>0</v>
      </c>
      <c r="J16" s="15">
        <f t="shared" si="6"/>
        <v>19.864999999999998</v>
      </c>
      <c r="K16" s="15"/>
      <c r="L16" s="15">
        <f t="shared" si="7"/>
        <v>2450</v>
      </c>
      <c r="M16" s="22"/>
    </row>
    <row r="17" spans="1:14" ht="24.95" customHeight="1" x14ac:dyDescent="0.2">
      <c r="B17" s="26" t="s">
        <v>209</v>
      </c>
      <c r="C17" s="37"/>
      <c r="D17" s="23" t="s">
        <v>64</v>
      </c>
      <c r="E17" s="48">
        <v>17429.48</v>
      </c>
      <c r="F17" s="48">
        <v>2429.48</v>
      </c>
      <c r="G17" s="48"/>
      <c r="H17" s="15">
        <f t="shared" si="4"/>
        <v>8714.74</v>
      </c>
      <c r="I17" s="15">
        <f t="shared" si="5"/>
        <v>1214.74</v>
      </c>
      <c r="J17" s="15">
        <f t="shared" si="6"/>
        <v>0</v>
      </c>
      <c r="K17" s="15"/>
      <c r="L17" s="15">
        <f t="shared" si="7"/>
        <v>7500</v>
      </c>
      <c r="M17" s="22"/>
    </row>
    <row r="18" spans="1:14" ht="24.95" customHeight="1" x14ac:dyDescent="0.2">
      <c r="B18" s="26" t="s">
        <v>210</v>
      </c>
      <c r="C18" s="37"/>
      <c r="D18" s="23" t="s">
        <v>65</v>
      </c>
      <c r="E18" s="48">
        <v>4860.2700000000004</v>
      </c>
      <c r="F18" s="48"/>
      <c r="G18" s="48">
        <v>39.729999999999997</v>
      </c>
      <c r="H18" s="15">
        <f t="shared" si="4"/>
        <v>2430.1350000000002</v>
      </c>
      <c r="I18" s="15">
        <f t="shared" si="5"/>
        <v>0</v>
      </c>
      <c r="J18" s="15">
        <f t="shared" si="6"/>
        <v>19.864999999999998</v>
      </c>
      <c r="K18" s="15"/>
      <c r="L18" s="15">
        <f t="shared" si="7"/>
        <v>2450</v>
      </c>
      <c r="M18" s="22"/>
    </row>
    <row r="19" spans="1:14" ht="24.95" customHeight="1" x14ac:dyDescent="0.2">
      <c r="B19" s="26" t="s">
        <v>388</v>
      </c>
      <c r="C19" s="37"/>
      <c r="D19" s="109" t="s">
        <v>156</v>
      </c>
      <c r="E19" s="48">
        <v>5564.94</v>
      </c>
      <c r="F19" s="48">
        <v>64.94</v>
      </c>
      <c r="G19" s="48"/>
      <c r="H19" s="15">
        <f t="shared" si="4"/>
        <v>2782.47</v>
      </c>
      <c r="I19" s="15">
        <f t="shared" si="5"/>
        <v>32.47</v>
      </c>
      <c r="J19" s="15">
        <f t="shared" si="6"/>
        <v>0</v>
      </c>
      <c r="K19" s="15"/>
      <c r="L19" s="15">
        <f t="shared" si="7"/>
        <v>2750</v>
      </c>
      <c r="M19" s="22"/>
    </row>
    <row r="20" spans="1:14" s="78" customFormat="1" ht="24.95" customHeight="1" x14ac:dyDescent="0.2">
      <c r="A20" s="23"/>
      <c r="B20" s="26" t="s">
        <v>214</v>
      </c>
      <c r="C20" s="37"/>
      <c r="D20" s="23" t="s">
        <v>69</v>
      </c>
      <c r="E20" s="48">
        <v>16407.099999999999</v>
      </c>
      <c r="F20" s="48">
        <v>2211.1</v>
      </c>
      <c r="G20" s="48"/>
      <c r="H20" s="15">
        <f t="shared" si="4"/>
        <v>8203.5499999999993</v>
      </c>
      <c r="I20" s="15">
        <f t="shared" si="5"/>
        <v>1105.55</v>
      </c>
      <c r="J20" s="15">
        <f t="shared" si="6"/>
        <v>0</v>
      </c>
      <c r="K20" s="15"/>
      <c r="L20" s="15">
        <f t="shared" si="7"/>
        <v>7097.9999999999991</v>
      </c>
      <c r="M20" s="22"/>
      <c r="N20" s="23"/>
    </row>
    <row r="21" spans="1:14" ht="24.95" customHeight="1" x14ac:dyDescent="0.2">
      <c r="B21" s="26" t="s">
        <v>212</v>
      </c>
      <c r="C21" s="37"/>
      <c r="D21" s="23" t="s">
        <v>67</v>
      </c>
      <c r="E21" s="48">
        <v>4753.43</v>
      </c>
      <c r="F21" s="48"/>
      <c r="G21" s="48">
        <v>46.57</v>
      </c>
      <c r="H21" s="15">
        <f t="shared" si="4"/>
        <v>2376.7150000000001</v>
      </c>
      <c r="I21" s="15">
        <f t="shared" si="5"/>
        <v>0</v>
      </c>
      <c r="J21" s="15">
        <f t="shared" si="6"/>
        <v>23.285</v>
      </c>
      <c r="K21" s="15"/>
      <c r="L21" s="15">
        <f t="shared" si="7"/>
        <v>2400</v>
      </c>
      <c r="M21" s="22"/>
    </row>
    <row r="22" spans="1:14" ht="21.95" customHeight="1" x14ac:dyDescent="0.2">
      <c r="D22" s="42" t="s">
        <v>6</v>
      </c>
      <c r="E22" s="67">
        <f>SUM(E7:E21)</f>
        <v>135496.17000000001</v>
      </c>
      <c r="F22" s="67">
        <f>SUM(F7:F21)</f>
        <v>12598.478384</v>
      </c>
      <c r="G22" s="67"/>
      <c r="H22" s="43">
        <f>SUM(H7:H21)</f>
        <v>67457.914999999994</v>
      </c>
      <c r="I22" s="43">
        <f>SUM(I7:I21)</f>
        <v>6275.7358586666669</v>
      </c>
      <c r="J22" s="43">
        <f>SUM(J7:J21)</f>
        <v>306.55500000000006</v>
      </c>
      <c r="K22" s="43">
        <f>SUM(K7:K21)</f>
        <v>0</v>
      </c>
      <c r="L22" s="43">
        <f>SUM(L7:L21)</f>
        <v>61488.734141333334</v>
      </c>
    </row>
    <row r="23" spans="1:14" ht="21.95" customHeight="1" x14ac:dyDescent="0.2">
      <c r="B23" s="21"/>
      <c r="C23" s="21"/>
      <c r="D23" s="24"/>
      <c r="E23" s="15"/>
      <c r="J23" s="15"/>
    </row>
    <row r="24" spans="1:14" x14ac:dyDescent="0.2">
      <c r="B24" s="21"/>
      <c r="C24" s="21"/>
      <c r="D24" s="24"/>
      <c r="E24" s="15"/>
      <c r="J24" s="15"/>
    </row>
    <row r="25" spans="1:14" x14ac:dyDescent="0.2">
      <c r="B25" s="21"/>
      <c r="C25" s="21"/>
      <c r="D25" s="24"/>
      <c r="E25" s="15"/>
      <c r="J25" s="15"/>
    </row>
    <row r="26" spans="1:14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4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4" x14ac:dyDescent="0.2">
      <c r="B28" s="21"/>
      <c r="C28" s="21"/>
      <c r="D28" s="24"/>
      <c r="E28" s="15"/>
      <c r="J28" s="15"/>
    </row>
    <row r="29" spans="1:14" x14ac:dyDescent="0.2">
      <c r="B29" s="21"/>
      <c r="C29" s="21"/>
      <c r="D29" s="24"/>
      <c r="E29" s="15"/>
      <c r="J29" s="15"/>
    </row>
    <row r="30" spans="1:14" x14ac:dyDescent="0.2">
      <c r="B30" s="21"/>
      <c r="C30" s="21"/>
      <c r="D30" s="24"/>
      <c r="E30" s="15"/>
      <c r="J30" s="15"/>
    </row>
    <row r="31" spans="1:14" x14ac:dyDescent="0.2">
      <c r="B31" s="21"/>
      <c r="C31" s="21"/>
      <c r="D31" s="24"/>
      <c r="E31" s="15"/>
      <c r="J31" s="15"/>
    </row>
    <row r="32" spans="1:14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7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80</v>
      </c>
      <c r="F2" s="29"/>
      <c r="G2" s="29"/>
      <c r="H2" s="29"/>
      <c r="I2" s="29"/>
      <c r="J2" s="29"/>
      <c r="K2" s="29"/>
      <c r="L2" s="29"/>
      <c r="M2" s="32" t="str">
        <f>PRESIDENCIA!L2</f>
        <v>31 DE ENERO DE 2020</v>
      </c>
    </row>
    <row r="3" spans="2:15" x14ac:dyDescent="0.2">
      <c r="E3" s="32" t="str">
        <f>PRESIDENCIA!E3</f>
        <v>SEGUNDA QUINCENA DE ENERO DE 2020</v>
      </c>
      <c r="F3" s="29"/>
      <c r="G3" s="29"/>
      <c r="H3" s="29"/>
      <c r="I3" s="29"/>
      <c r="J3" s="29"/>
      <c r="K3" s="29"/>
      <c r="L3" s="29"/>
    </row>
    <row r="4" spans="2:15" x14ac:dyDescent="0.2">
      <c r="E4" s="69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70" t="s">
        <v>36</v>
      </c>
      <c r="H5" s="34" t="s">
        <v>3</v>
      </c>
      <c r="I5" s="34" t="s">
        <v>30</v>
      </c>
      <c r="J5" s="71" t="s">
        <v>36</v>
      </c>
      <c r="K5" s="36" t="s">
        <v>26</v>
      </c>
      <c r="L5" s="34" t="s">
        <v>4</v>
      </c>
      <c r="M5" s="33" t="s">
        <v>5</v>
      </c>
    </row>
    <row r="6" spans="2:15" ht="2.25" customHeight="1" x14ac:dyDescent="0.2">
      <c r="E6" s="61"/>
      <c r="F6" s="61"/>
      <c r="G6" s="61"/>
    </row>
    <row r="7" spans="2:15" ht="24.95" customHeight="1" x14ac:dyDescent="0.2">
      <c r="B7" s="26" t="s">
        <v>393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221</v>
      </c>
      <c r="C8" s="37"/>
      <c r="D8" s="49" t="s">
        <v>78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220</v>
      </c>
      <c r="C9" s="37"/>
      <c r="D9" s="49" t="s">
        <v>77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394</v>
      </c>
      <c r="C10" s="37"/>
      <c r="D10" s="49" t="s">
        <v>74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395</v>
      </c>
      <c r="C11" s="37"/>
      <c r="D11" s="49" t="s">
        <v>76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222</v>
      </c>
      <c r="C12" s="37"/>
      <c r="D12" s="49" t="s">
        <v>79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219</v>
      </c>
      <c r="C13" s="37"/>
      <c r="D13" s="49" t="s">
        <v>35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396</v>
      </c>
      <c r="C14" s="37"/>
      <c r="D14" s="49" t="s">
        <v>75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7">
        <f t="shared" ref="E16:K16" si="2">SUM(E6:E15)</f>
        <v>106371.59</v>
      </c>
      <c r="F16" s="67">
        <f t="shared" si="2"/>
        <v>12871.57</v>
      </c>
      <c r="G16" s="67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Y26"/>
  <sheetViews>
    <sheetView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81</v>
      </c>
      <c r="F2" s="29"/>
      <c r="G2" s="29"/>
      <c r="H2" s="29"/>
      <c r="I2" s="29"/>
      <c r="J2" s="31"/>
      <c r="K2" s="29"/>
      <c r="L2" s="29"/>
      <c r="M2" s="32" t="str">
        <f>PRESIDENCIA!L2</f>
        <v>31 DE ENERO DE 2020</v>
      </c>
    </row>
    <row r="3" spans="1:25" x14ac:dyDescent="0.2">
      <c r="E3" s="69" t="str">
        <f>PRESIDENCIA!E3</f>
        <v>SEGUNDA QUINCENA DE ENERO DE 2020</v>
      </c>
      <c r="F3" s="29"/>
      <c r="G3" s="29"/>
      <c r="H3" s="29"/>
      <c r="I3" s="29"/>
      <c r="J3" s="69"/>
      <c r="K3" s="29"/>
      <c r="L3" s="29"/>
    </row>
    <row r="4" spans="1:25" x14ac:dyDescent="0.2">
      <c r="E4" s="69"/>
      <c r="F4" s="29"/>
      <c r="G4" s="29"/>
      <c r="H4" s="29"/>
      <c r="I4" s="29"/>
      <c r="J4" s="69"/>
      <c r="K4" s="29"/>
      <c r="L4" s="29"/>
    </row>
    <row r="5" spans="1:25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70"/>
      <c r="H5" s="34" t="s">
        <v>3</v>
      </c>
      <c r="I5" s="34" t="s">
        <v>30</v>
      </c>
      <c r="J5" s="71" t="s">
        <v>36</v>
      </c>
      <c r="K5" s="34" t="s">
        <v>26</v>
      </c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223</v>
      </c>
      <c r="C7" s="37"/>
      <c r="D7" s="24" t="s">
        <v>82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41"/>
      <c r="O7" s="29"/>
    </row>
    <row r="8" spans="1:25" s="78" customFormat="1" ht="24.95" customHeight="1" x14ac:dyDescent="0.2">
      <c r="B8" s="26" t="s">
        <v>237</v>
      </c>
      <c r="C8" s="37"/>
      <c r="D8" s="49" t="s">
        <v>409</v>
      </c>
      <c r="E8" s="48">
        <v>9895.58</v>
      </c>
      <c r="F8" s="48">
        <v>895.58</v>
      </c>
      <c r="G8" s="48"/>
      <c r="H8" s="15">
        <f t="shared" ref="H8:H10" si="1">E8/2</f>
        <v>4947.79</v>
      </c>
      <c r="I8" s="15">
        <f t="shared" ref="I8:I10" si="2">F8/2</f>
        <v>447.79</v>
      </c>
      <c r="J8" s="15">
        <f t="shared" ref="J8:J10" si="3">+G8/2</f>
        <v>0</v>
      </c>
      <c r="K8" s="38"/>
      <c r="L8" s="15">
        <f>H8-I8+J8-K8</f>
        <v>4500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225</v>
      </c>
      <c r="C9" s="37"/>
      <c r="D9" s="24" t="s">
        <v>183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2"/>
        <v>0</v>
      </c>
      <c r="J9" s="15">
        <f t="shared" si="3"/>
        <v>15.02</v>
      </c>
      <c r="K9" s="15"/>
      <c r="L9" s="15">
        <f>H9-I9+J9-K9</f>
        <v>2500</v>
      </c>
      <c r="M9" s="22"/>
      <c r="N9" s="41"/>
      <c r="O9" s="29"/>
    </row>
    <row r="10" spans="1:25" ht="24.95" customHeight="1" x14ac:dyDescent="0.2">
      <c r="B10" s="8" t="s">
        <v>224</v>
      </c>
      <c r="C10" s="37"/>
      <c r="D10" s="24" t="s">
        <v>83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2"/>
        <v>352.55</v>
      </c>
      <c r="J10" s="15">
        <f t="shared" si="3"/>
        <v>0</v>
      </c>
      <c r="K10" s="15"/>
      <c r="L10" s="15">
        <f>H10-I10+J10-K10</f>
        <v>4000</v>
      </c>
      <c r="M10" s="22"/>
      <c r="N10" s="41"/>
      <c r="O10" s="29"/>
    </row>
    <row r="12" spans="1:25" ht="21.95" customHeight="1" x14ac:dyDescent="0.2">
      <c r="D12" s="42" t="s">
        <v>6</v>
      </c>
      <c r="E12" s="67">
        <f>SUM(E7:E10)</f>
        <v>47358.21</v>
      </c>
      <c r="F12" s="67">
        <f>SUM(F7:F10)</f>
        <v>5388.26</v>
      </c>
      <c r="G12" s="67"/>
      <c r="H12" s="43">
        <f>SUM(H7:H10)</f>
        <v>23679.105</v>
      </c>
      <c r="I12" s="43">
        <f>SUM(I7:I10)</f>
        <v>2694.13</v>
      </c>
      <c r="J12" s="43">
        <f>SUM(J7:J10)</f>
        <v>15.02</v>
      </c>
      <c r="K12" s="43">
        <f>SUM(K7:K10)</f>
        <v>0</v>
      </c>
      <c r="L12" s="43">
        <f>SUM(L7:L10)</f>
        <v>20999.994999999999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7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P20"/>
  <sheetViews>
    <sheetView zoomScale="80" zoomScaleNormal="80" workbookViewId="0">
      <selection activeCell="I20" sqref="I20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16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31 DE ENERO DE 2020</v>
      </c>
    </row>
    <row r="3" spans="2:16" x14ac:dyDescent="0.2">
      <c r="E3" s="32" t="str">
        <f>PRESIDENCIA!E3</f>
        <v>SEGUNDA QUINCENA DE ENERO DE 2020</v>
      </c>
      <c r="F3" s="29"/>
      <c r="G3" s="29"/>
      <c r="H3" s="29"/>
      <c r="I3" s="29"/>
      <c r="J3" s="29"/>
      <c r="K3" s="29"/>
    </row>
    <row r="4" spans="2:16" x14ac:dyDescent="0.2">
      <c r="E4" s="69"/>
      <c r="F4" s="29"/>
      <c r="G4" s="29"/>
      <c r="H4" s="29"/>
      <c r="I4" s="29"/>
      <c r="J4" s="29"/>
      <c r="K4" s="29"/>
    </row>
    <row r="5" spans="2:16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  <c r="M5" s="78"/>
    </row>
    <row r="6" spans="2:16" x14ac:dyDescent="0.2">
      <c r="E6" s="61"/>
      <c r="F6" s="61"/>
    </row>
    <row r="8" spans="2:16" ht="36" x14ac:dyDescent="0.2">
      <c r="B8" s="97" t="s">
        <v>304</v>
      </c>
      <c r="C8" s="37"/>
      <c r="D8" s="79" t="s">
        <v>84</v>
      </c>
      <c r="E8" s="48">
        <v>30312.959999999999</v>
      </c>
      <c r="F8" s="48">
        <v>5312.96</v>
      </c>
      <c r="G8" s="15">
        <f t="shared" ref="G8" si="0">+E8/2</f>
        <v>15156.48</v>
      </c>
      <c r="H8" s="15">
        <f t="shared" ref="H8" si="1">+F8/2</f>
        <v>2656.48</v>
      </c>
      <c r="I8" s="15"/>
      <c r="J8" s="15">
        <v>0</v>
      </c>
      <c r="K8" s="15">
        <f t="shared" ref="K8" si="2">G8-H8+I8-J8</f>
        <v>12500</v>
      </c>
      <c r="L8" s="22"/>
      <c r="M8" s="29"/>
      <c r="N8" s="29"/>
      <c r="O8" s="29"/>
      <c r="P8" s="29"/>
    </row>
    <row r="9" spans="2:16" x14ac:dyDescent="0.2">
      <c r="B9" s="97" t="s">
        <v>227</v>
      </c>
      <c r="C9" s="37"/>
      <c r="D9" s="79" t="s">
        <v>85</v>
      </c>
      <c r="E9" s="15">
        <v>5564.94</v>
      </c>
      <c r="F9" s="15">
        <v>64.94</v>
      </c>
      <c r="G9" s="15">
        <f t="shared" ref="G9:G17" si="3">+E9/2</f>
        <v>2782.47</v>
      </c>
      <c r="H9" s="15">
        <f t="shared" ref="H9:H17" si="4">+F9/2</f>
        <v>32.47</v>
      </c>
      <c r="I9" s="15"/>
      <c r="J9" s="15"/>
      <c r="K9" s="15">
        <f t="shared" ref="K9:K16" si="5">G9-H9+I9-J9</f>
        <v>2750</v>
      </c>
      <c r="L9" s="22"/>
      <c r="M9" s="29"/>
      <c r="N9" s="29"/>
      <c r="O9" s="29"/>
      <c r="P9" s="29"/>
    </row>
    <row r="10" spans="2:16" ht="51" x14ac:dyDescent="0.2">
      <c r="B10" s="97" t="s">
        <v>309</v>
      </c>
      <c r="D10" s="101" t="s">
        <v>123</v>
      </c>
      <c r="E10" s="48">
        <v>9895.58</v>
      </c>
      <c r="F10" s="48">
        <v>895.58</v>
      </c>
      <c r="G10" s="15">
        <f t="shared" si="3"/>
        <v>4947.79</v>
      </c>
      <c r="H10" s="15">
        <f t="shared" si="4"/>
        <v>447.79</v>
      </c>
      <c r="I10" s="15"/>
      <c r="J10" s="15"/>
      <c r="K10" s="15">
        <f>G10-H10+I10-J10</f>
        <v>4500</v>
      </c>
      <c r="L10" s="22"/>
    </row>
    <row r="11" spans="2:16" ht="24" x14ac:dyDescent="0.2">
      <c r="B11" s="97" t="s">
        <v>228</v>
      </c>
      <c r="C11" s="37"/>
      <c r="D11" s="79" t="s">
        <v>86</v>
      </c>
      <c r="E11" s="48">
        <v>9895.58</v>
      </c>
      <c r="F11" s="48">
        <v>895.58</v>
      </c>
      <c r="G11" s="15">
        <f t="shared" si="3"/>
        <v>4947.79</v>
      </c>
      <c r="H11" s="15">
        <f t="shared" si="4"/>
        <v>447.79</v>
      </c>
      <c r="I11" s="15"/>
      <c r="J11" s="15"/>
      <c r="K11" s="15">
        <f t="shared" si="5"/>
        <v>4500</v>
      </c>
      <c r="L11" s="22"/>
      <c r="M11" s="29"/>
      <c r="N11" s="29"/>
      <c r="O11" s="29"/>
      <c r="P11" s="29"/>
    </row>
    <row r="12" spans="2:16" x14ac:dyDescent="0.2">
      <c r="B12" s="8" t="s">
        <v>226</v>
      </c>
      <c r="C12" s="37"/>
      <c r="D12" s="79" t="s">
        <v>88</v>
      </c>
      <c r="E12" s="48">
        <v>5564.94</v>
      </c>
      <c r="F12" s="48">
        <v>64.94</v>
      </c>
      <c r="G12" s="15">
        <f t="shared" si="3"/>
        <v>2782.47</v>
      </c>
      <c r="H12" s="15">
        <f t="shared" si="4"/>
        <v>32.47</v>
      </c>
      <c r="I12" s="15"/>
      <c r="J12" s="15"/>
      <c r="K12" s="15">
        <f t="shared" si="5"/>
        <v>2750</v>
      </c>
      <c r="L12" s="22"/>
      <c r="M12" s="29"/>
      <c r="N12" s="29"/>
      <c r="O12" s="29"/>
      <c r="P12" s="29"/>
    </row>
    <row r="13" spans="2:16" ht="36" x14ac:dyDescent="0.2">
      <c r="B13" s="97" t="s">
        <v>229</v>
      </c>
      <c r="C13" s="37"/>
      <c r="D13" s="79" t="s">
        <v>87</v>
      </c>
      <c r="E13" s="48">
        <v>6125.98</v>
      </c>
      <c r="F13" s="48">
        <v>125.98</v>
      </c>
      <c r="G13" s="15">
        <f t="shared" si="3"/>
        <v>3062.99</v>
      </c>
      <c r="H13" s="15">
        <f t="shared" si="4"/>
        <v>62.99</v>
      </c>
      <c r="I13" s="15"/>
      <c r="J13" s="15"/>
      <c r="K13" s="15">
        <f t="shared" si="5"/>
        <v>3000</v>
      </c>
      <c r="L13" s="22"/>
      <c r="M13" s="29"/>
      <c r="N13" s="29"/>
      <c r="O13" s="29"/>
      <c r="P13" s="29"/>
    </row>
    <row r="14" spans="2:16" ht="24" x14ac:dyDescent="0.2">
      <c r="B14" s="97" t="s">
        <v>230</v>
      </c>
      <c r="C14" s="37"/>
      <c r="D14" s="79" t="s">
        <v>89</v>
      </c>
      <c r="E14" s="15">
        <v>9895.58</v>
      </c>
      <c r="F14" s="15">
        <v>895.58</v>
      </c>
      <c r="G14" s="15">
        <f t="shared" si="3"/>
        <v>4947.79</v>
      </c>
      <c r="H14" s="15">
        <f t="shared" si="4"/>
        <v>447.79</v>
      </c>
      <c r="I14" s="15"/>
      <c r="J14" s="15"/>
      <c r="K14" s="15">
        <f t="shared" si="5"/>
        <v>4500</v>
      </c>
      <c r="L14" s="22"/>
      <c r="M14" s="29"/>
      <c r="N14" s="29"/>
      <c r="O14" s="29"/>
      <c r="P14" s="29"/>
    </row>
    <row r="15" spans="2:16" ht="24" x14ac:dyDescent="0.2">
      <c r="B15" s="26" t="s">
        <v>231</v>
      </c>
      <c r="C15" s="37"/>
      <c r="D15" s="79" t="s">
        <v>90</v>
      </c>
      <c r="E15" s="48">
        <v>15361.5</v>
      </c>
      <c r="F15" s="48">
        <v>1987.7610799999998</v>
      </c>
      <c r="G15" s="15">
        <f t="shared" si="3"/>
        <v>7680.75</v>
      </c>
      <c r="H15" s="15">
        <f t="shared" si="4"/>
        <v>993.88053999999988</v>
      </c>
      <c r="I15" s="15"/>
      <c r="J15" s="15">
        <v>3</v>
      </c>
      <c r="K15" s="15">
        <f t="shared" si="5"/>
        <v>6683.8694599999999</v>
      </c>
      <c r="L15" s="22"/>
      <c r="M15" s="29"/>
      <c r="N15" s="43"/>
      <c r="O15" s="43"/>
      <c r="P15" s="29"/>
    </row>
    <row r="16" spans="2:16" ht="24" x14ac:dyDescent="0.2">
      <c r="B16" s="26" t="s">
        <v>232</v>
      </c>
      <c r="C16" s="37"/>
      <c r="D16" s="79" t="s">
        <v>91</v>
      </c>
      <c r="E16" s="48">
        <v>9777.6</v>
      </c>
      <c r="F16" s="48">
        <v>876.70240000000024</v>
      </c>
      <c r="G16" s="15">
        <f t="shared" si="3"/>
        <v>4888.8</v>
      </c>
      <c r="H16" s="15">
        <f t="shared" si="4"/>
        <v>438.35120000000012</v>
      </c>
      <c r="I16" s="15"/>
      <c r="J16" s="15">
        <v>0</v>
      </c>
      <c r="K16" s="15">
        <f t="shared" si="5"/>
        <v>4450.4488000000001</v>
      </c>
      <c r="L16" s="22"/>
      <c r="M16" s="29"/>
      <c r="N16" s="29"/>
      <c r="O16" s="29"/>
      <c r="P16" s="29"/>
    </row>
    <row r="17" spans="1:13" ht="36" x14ac:dyDescent="0.2">
      <c r="B17" s="97" t="s">
        <v>233</v>
      </c>
      <c r="C17" s="37"/>
      <c r="D17" s="79" t="s">
        <v>190</v>
      </c>
      <c r="E17" s="15">
        <v>9895.58</v>
      </c>
      <c r="F17" s="15">
        <v>895.58</v>
      </c>
      <c r="G17" s="15">
        <f t="shared" si="3"/>
        <v>4947.79</v>
      </c>
      <c r="H17" s="15">
        <f t="shared" si="4"/>
        <v>447.79</v>
      </c>
      <c r="I17" s="15"/>
      <c r="J17" s="15">
        <v>0</v>
      </c>
      <c r="K17" s="15">
        <f t="shared" ref="K17" si="6">G17-H17+I17-J17</f>
        <v>4500</v>
      </c>
      <c r="L17" s="22"/>
      <c r="M17" s="29"/>
    </row>
    <row r="18" spans="1:13" ht="21.95" customHeight="1" x14ac:dyDescent="0.2">
      <c r="D18" s="42" t="s">
        <v>6</v>
      </c>
      <c r="E18" s="67">
        <f t="shared" ref="E18:F18" si="7">SUM(E8:E17)</f>
        <v>112290.24000000002</v>
      </c>
      <c r="F18" s="67">
        <f t="shared" si="7"/>
        <v>12015.60348</v>
      </c>
      <c r="G18" s="43">
        <f>SUM(G8:G17)</f>
        <v>56145.12000000001</v>
      </c>
      <c r="H18" s="43">
        <f t="shared" ref="H18:K18" si="8">SUM(H8:H17)</f>
        <v>6007.8017399999999</v>
      </c>
      <c r="I18" s="43">
        <f t="shared" si="8"/>
        <v>0</v>
      </c>
      <c r="J18" s="43">
        <f t="shared" si="8"/>
        <v>3</v>
      </c>
      <c r="K18" s="43">
        <f t="shared" si="8"/>
        <v>50134.31826</v>
      </c>
    </row>
    <row r="19" spans="1:13" ht="21.95" customHeight="1" x14ac:dyDescent="0.2"/>
    <row r="20" spans="1:13" x14ac:dyDescent="0.2">
      <c r="A20" s="80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N73"/>
  <sheetViews>
    <sheetView topLeftCell="B1" zoomScale="80" zoomScaleNormal="80" workbookViewId="0">
      <selection activeCell="N52" sqref="N1:X1048576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14" width="12.28515625" style="23" bestFit="1" customWidth="1"/>
    <col min="15" max="16384" width="11.42578125" style="23"/>
  </cols>
  <sheetData>
    <row r="1" spans="2:13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3" ht="15" x14ac:dyDescent="0.25">
      <c r="E2" s="31" t="s">
        <v>92</v>
      </c>
      <c r="F2" s="29"/>
      <c r="G2" s="29"/>
      <c r="H2" s="29"/>
      <c r="I2" s="29"/>
      <c r="J2" s="29"/>
      <c r="K2" s="29"/>
      <c r="L2" s="29"/>
      <c r="M2" s="32" t="str">
        <f>+H.MPAL!L2</f>
        <v>31 DE ENERO DE 2020</v>
      </c>
    </row>
    <row r="3" spans="2:13" x14ac:dyDescent="0.2">
      <c r="E3" s="32" t="str">
        <f>PRESIDENCIA!E3</f>
        <v>SEGUNDA QUINCENA DE ENERO DE 2020</v>
      </c>
      <c r="F3" s="29"/>
      <c r="G3" s="29"/>
      <c r="H3" s="29"/>
      <c r="I3" s="29"/>
      <c r="J3" s="29"/>
      <c r="K3" s="29"/>
      <c r="L3" s="29"/>
    </row>
    <row r="4" spans="2:13" x14ac:dyDescent="0.2">
      <c r="B4" s="33" t="s">
        <v>2</v>
      </c>
      <c r="C4" s="33"/>
      <c r="D4" s="33" t="s">
        <v>8</v>
      </c>
      <c r="E4" s="70" t="s">
        <v>3</v>
      </c>
      <c r="F4" s="70" t="s">
        <v>30</v>
      </c>
      <c r="G4" s="60" t="s">
        <v>36</v>
      </c>
      <c r="H4" s="34" t="s">
        <v>3</v>
      </c>
      <c r="I4" s="34" t="s">
        <v>30</v>
      </c>
      <c r="J4" s="35" t="s">
        <v>36</v>
      </c>
      <c r="K4" s="36" t="s">
        <v>26</v>
      </c>
      <c r="L4" s="34" t="s">
        <v>4</v>
      </c>
      <c r="M4" s="33" t="s">
        <v>5</v>
      </c>
    </row>
    <row r="5" spans="2:13" ht="24.75" customHeight="1" x14ac:dyDescent="0.2">
      <c r="B5" s="26" t="s">
        <v>234</v>
      </c>
      <c r="C5" s="37"/>
      <c r="D5" s="127" t="s">
        <v>93</v>
      </c>
      <c r="E5" s="48">
        <v>23787.57</v>
      </c>
      <c r="F5" s="48">
        <v>3787.57</v>
      </c>
      <c r="G5" s="48"/>
      <c r="H5" s="15">
        <f t="shared" ref="H5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</row>
    <row r="6" spans="2:13" ht="24.75" customHeight="1" x14ac:dyDescent="0.2">
      <c r="B6" s="21" t="s">
        <v>243</v>
      </c>
      <c r="C6" s="86"/>
      <c r="D6" s="127" t="s">
        <v>101</v>
      </c>
      <c r="E6" s="48">
        <v>14123.28</v>
      </c>
      <c r="F6" s="48">
        <v>1723.28</v>
      </c>
      <c r="G6" s="48"/>
      <c r="H6" s="15">
        <f t="shared" ref="H6:H64" si="2">+E6/2</f>
        <v>7061.64</v>
      </c>
      <c r="I6" s="15">
        <f t="shared" ref="I6:I64" si="3">+F6/2</f>
        <v>861.64</v>
      </c>
      <c r="J6" s="15">
        <f t="shared" ref="J6:J64" si="4">+G6/2</f>
        <v>0</v>
      </c>
      <c r="K6" s="38"/>
      <c r="L6" s="15">
        <f>H6-I6+J6-K6</f>
        <v>6200</v>
      </c>
      <c r="M6" s="22"/>
    </row>
    <row r="7" spans="2:13" ht="24.75" customHeight="1" x14ac:dyDescent="0.2">
      <c r="B7" s="26" t="s">
        <v>236</v>
      </c>
      <c r="C7" s="37"/>
      <c r="D7" s="127" t="s">
        <v>95</v>
      </c>
      <c r="E7" s="48">
        <v>8705.1</v>
      </c>
      <c r="F7" s="48">
        <v>705.1</v>
      </c>
      <c r="G7" s="48"/>
      <c r="H7" s="15">
        <f t="shared" si="2"/>
        <v>4352.55</v>
      </c>
      <c r="I7" s="15">
        <f t="shared" si="3"/>
        <v>352.55</v>
      </c>
      <c r="J7" s="15">
        <f t="shared" si="4"/>
        <v>0</v>
      </c>
      <c r="K7" s="38"/>
      <c r="L7" s="15">
        <f>H7-I7+J7-K7</f>
        <v>4000</v>
      </c>
      <c r="M7" s="22"/>
    </row>
    <row r="8" spans="2:13" ht="24.75" customHeight="1" x14ac:dyDescent="0.2">
      <c r="B8" s="21" t="s">
        <v>281</v>
      </c>
      <c r="C8" s="87"/>
      <c r="D8" s="128" t="s">
        <v>19</v>
      </c>
      <c r="E8" s="61">
        <v>6733.13</v>
      </c>
      <c r="F8" s="61">
        <v>233.13</v>
      </c>
      <c r="G8" s="48"/>
      <c r="H8" s="15">
        <f t="shared" si="2"/>
        <v>3366.5650000000001</v>
      </c>
      <c r="I8" s="15">
        <f t="shared" si="3"/>
        <v>116.565</v>
      </c>
      <c r="J8" s="15">
        <f t="shared" si="4"/>
        <v>0</v>
      </c>
      <c r="K8" s="38"/>
      <c r="L8" s="15">
        <f>H8-I8+J8-K8</f>
        <v>3250</v>
      </c>
      <c r="M8" s="22"/>
    </row>
    <row r="9" spans="2:13" ht="24.75" customHeight="1" x14ac:dyDescent="0.2">
      <c r="B9" s="21" t="s">
        <v>290</v>
      </c>
      <c r="C9" s="86"/>
      <c r="D9" s="127" t="s">
        <v>20</v>
      </c>
      <c r="E9" s="48">
        <v>8204.7000000000007</v>
      </c>
      <c r="F9" s="48">
        <v>646.77268800000002</v>
      </c>
      <c r="G9" s="48"/>
      <c r="H9" s="15">
        <f t="shared" si="2"/>
        <v>4102.3500000000004</v>
      </c>
      <c r="I9" s="15">
        <f t="shared" si="3"/>
        <v>323.38634400000001</v>
      </c>
      <c r="J9" s="15">
        <f t="shared" si="4"/>
        <v>0</v>
      </c>
      <c r="K9" s="15"/>
      <c r="L9" s="15">
        <f>+H9-I9+J9-K9</f>
        <v>3778.9636560000004</v>
      </c>
      <c r="M9" s="22"/>
    </row>
    <row r="10" spans="2:13" ht="24.75" customHeight="1" x14ac:dyDescent="0.2">
      <c r="B10" s="40" t="s">
        <v>257</v>
      </c>
      <c r="C10" s="37"/>
      <c r="D10" s="127" t="s">
        <v>107</v>
      </c>
      <c r="E10" s="48">
        <v>8891.4</v>
      </c>
      <c r="F10" s="48">
        <v>734.9104000000001</v>
      </c>
      <c r="G10" s="48"/>
      <c r="H10" s="15">
        <f t="shared" si="2"/>
        <v>4445.7</v>
      </c>
      <c r="I10" s="15">
        <f t="shared" si="3"/>
        <v>367.45520000000005</v>
      </c>
      <c r="J10" s="15">
        <f t="shared" si="4"/>
        <v>0</v>
      </c>
      <c r="K10" s="38"/>
      <c r="L10" s="15">
        <f>H10-I10+J10-K10</f>
        <v>4078.2447999999999</v>
      </c>
      <c r="M10" s="22"/>
    </row>
    <row r="11" spans="2:13" ht="24.75" customHeight="1" x14ac:dyDescent="0.2">
      <c r="B11" s="21" t="s">
        <v>303</v>
      </c>
      <c r="C11" s="87"/>
      <c r="D11" s="127" t="s">
        <v>188</v>
      </c>
      <c r="E11" s="48">
        <v>5564.94</v>
      </c>
      <c r="F11" s="48">
        <v>64.94</v>
      </c>
      <c r="G11" s="48"/>
      <c r="H11" s="15">
        <f t="shared" si="2"/>
        <v>2782.47</v>
      </c>
      <c r="I11" s="15">
        <f t="shared" si="3"/>
        <v>32.47</v>
      </c>
      <c r="J11" s="15">
        <f t="shared" si="4"/>
        <v>0</v>
      </c>
      <c r="K11" s="15"/>
      <c r="L11" s="15">
        <f>+H11-I11+J11-K11</f>
        <v>2750</v>
      </c>
      <c r="M11" s="22"/>
    </row>
    <row r="12" spans="2:13" ht="24.75" customHeight="1" x14ac:dyDescent="0.2">
      <c r="B12" s="21" t="s">
        <v>278</v>
      </c>
      <c r="C12" s="87"/>
      <c r="D12" s="128" t="s">
        <v>117</v>
      </c>
      <c r="E12" s="61">
        <v>7334.48</v>
      </c>
      <c r="F12" s="61">
        <v>334.48</v>
      </c>
      <c r="G12" s="48"/>
      <c r="H12" s="15">
        <f t="shared" si="2"/>
        <v>3667.24</v>
      </c>
      <c r="I12" s="15">
        <f t="shared" si="3"/>
        <v>167.24</v>
      </c>
      <c r="J12" s="15">
        <f t="shared" si="4"/>
        <v>0</v>
      </c>
      <c r="K12" s="38"/>
      <c r="L12" s="15">
        <f>H12-I12+J12-K12</f>
        <v>3500</v>
      </c>
      <c r="M12" s="22"/>
    </row>
    <row r="13" spans="2:13" ht="24.75" customHeight="1" x14ac:dyDescent="0.2">
      <c r="B13" s="26" t="s">
        <v>267</v>
      </c>
      <c r="C13" s="26"/>
      <c r="D13" s="128" t="s">
        <v>110</v>
      </c>
      <c r="E13" s="61">
        <v>7334.48</v>
      </c>
      <c r="F13" s="61">
        <v>334.48</v>
      </c>
      <c r="G13" s="48"/>
      <c r="H13" s="15">
        <f t="shared" si="2"/>
        <v>3667.24</v>
      </c>
      <c r="I13" s="15">
        <f t="shared" si="3"/>
        <v>167.24</v>
      </c>
      <c r="J13" s="15">
        <f t="shared" si="4"/>
        <v>0</v>
      </c>
      <c r="K13" s="38"/>
      <c r="L13" s="15">
        <f>H13-I13+J13-K13</f>
        <v>3500</v>
      </c>
      <c r="M13" s="22"/>
    </row>
    <row r="14" spans="2:13" ht="24.75" customHeight="1" x14ac:dyDescent="0.2">
      <c r="B14" s="26" t="s">
        <v>270</v>
      </c>
      <c r="C14" s="37"/>
      <c r="D14" s="127" t="s">
        <v>416</v>
      </c>
      <c r="E14" s="48">
        <v>8994.2999999999993</v>
      </c>
      <c r="F14" s="48">
        <v>751.37440000000004</v>
      </c>
      <c r="G14" s="48"/>
      <c r="H14" s="15">
        <f t="shared" si="2"/>
        <v>4497.1499999999996</v>
      </c>
      <c r="I14" s="15">
        <f t="shared" si="3"/>
        <v>375.68720000000002</v>
      </c>
      <c r="J14" s="15">
        <f t="shared" si="4"/>
        <v>0</v>
      </c>
      <c r="K14" s="38"/>
      <c r="L14" s="15">
        <f>H14-I14+J14-K14</f>
        <v>4121.4627999999993</v>
      </c>
      <c r="M14" s="22"/>
    </row>
    <row r="15" spans="2:13" ht="21.95" customHeight="1" x14ac:dyDescent="0.2">
      <c r="B15" s="21" t="s">
        <v>302</v>
      </c>
      <c r="C15" s="87"/>
      <c r="D15" s="128" t="s">
        <v>104</v>
      </c>
      <c r="E15" s="48">
        <v>5564.94</v>
      </c>
      <c r="F15" s="48">
        <v>64.94</v>
      </c>
      <c r="G15" s="48">
        <v>162.79</v>
      </c>
      <c r="H15" s="15">
        <f t="shared" si="2"/>
        <v>2782.47</v>
      </c>
      <c r="I15" s="15">
        <f t="shared" si="3"/>
        <v>32.47</v>
      </c>
      <c r="J15" s="15"/>
      <c r="K15" s="15"/>
      <c r="L15" s="15">
        <f>+H15-I15+J15-K15</f>
        <v>2750</v>
      </c>
      <c r="M15" s="22"/>
    </row>
    <row r="16" spans="2:13" ht="33.75" x14ac:dyDescent="0.2">
      <c r="B16" s="21" t="s">
        <v>296</v>
      </c>
      <c r="C16" s="86"/>
      <c r="D16" s="127" t="s">
        <v>186</v>
      </c>
      <c r="E16" s="48">
        <v>6733.13</v>
      </c>
      <c r="F16" s="48">
        <v>233.13</v>
      </c>
      <c r="G16" s="48"/>
      <c r="H16" s="15">
        <f t="shared" si="2"/>
        <v>3366.5650000000001</v>
      </c>
      <c r="I16" s="15">
        <f t="shared" si="3"/>
        <v>116.565</v>
      </c>
      <c r="J16" s="15">
        <f t="shared" si="4"/>
        <v>0</v>
      </c>
      <c r="K16" s="15"/>
      <c r="L16" s="15">
        <f>+H16-I16+J16-K16</f>
        <v>3250</v>
      </c>
      <c r="M16" s="22"/>
    </row>
    <row r="17" spans="2:14" ht="21.95" customHeight="1" x14ac:dyDescent="0.2">
      <c r="B17" s="21" t="s">
        <v>288</v>
      </c>
      <c r="C17" s="86"/>
      <c r="D17" s="127" t="s">
        <v>19</v>
      </c>
      <c r="E17" s="48">
        <v>10999.8</v>
      </c>
      <c r="F17" s="48">
        <v>1090.8546239999998</v>
      </c>
      <c r="G17" s="48"/>
      <c r="H17" s="15">
        <f t="shared" si="2"/>
        <v>5499.9</v>
      </c>
      <c r="I17" s="15">
        <f t="shared" si="3"/>
        <v>545.42731199999992</v>
      </c>
      <c r="J17" s="15">
        <f t="shared" si="4"/>
        <v>0</v>
      </c>
      <c r="K17" s="15"/>
      <c r="L17" s="15">
        <f>+H17-I17+J17-K17</f>
        <v>4954.4726879999998</v>
      </c>
      <c r="M17" s="22"/>
    </row>
    <row r="18" spans="2:14" ht="21.95" customHeight="1" x14ac:dyDescent="0.2">
      <c r="B18" s="21" t="s">
        <v>287</v>
      </c>
      <c r="C18" s="86"/>
      <c r="D18" s="127" t="s">
        <v>16</v>
      </c>
      <c r="E18" s="48">
        <v>2101.77</v>
      </c>
      <c r="F18" s="48"/>
      <c r="G18" s="48">
        <v>298.23</v>
      </c>
      <c r="H18" s="15">
        <f t="shared" si="2"/>
        <v>1050.885</v>
      </c>
      <c r="I18" s="15">
        <f t="shared" si="3"/>
        <v>0</v>
      </c>
      <c r="J18" s="15">
        <f t="shared" si="4"/>
        <v>149.11500000000001</v>
      </c>
      <c r="K18" s="15"/>
      <c r="L18" s="15">
        <f>+H18-I18+J18-K18</f>
        <v>1200</v>
      </c>
      <c r="M18" s="22"/>
    </row>
    <row r="19" spans="2:14" ht="21.95" customHeight="1" x14ac:dyDescent="0.2">
      <c r="B19" s="21" t="s">
        <v>285</v>
      </c>
      <c r="C19" s="86"/>
      <c r="D19" s="127" t="s">
        <v>12</v>
      </c>
      <c r="E19" s="48">
        <v>2415</v>
      </c>
      <c r="F19" s="48"/>
      <c r="G19" s="48">
        <v>278.18592000000001</v>
      </c>
      <c r="H19" s="15">
        <f t="shared" si="2"/>
        <v>1207.5</v>
      </c>
      <c r="I19" s="15">
        <f t="shared" si="3"/>
        <v>0</v>
      </c>
      <c r="J19" s="15">
        <f t="shared" si="4"/>
        <v>139.09296000000001</v>
      </c>
      <c r="K19" s="15"/>
      <c r="L19" s="15">
        <f>+H19-I19+J19-K19</f>
        <v>1346.5929599999999</v>
      </c>
      <c r="M19" s="22"/>
    </row>
    <row r="20" spans="2:14" ht="21.95" customHeight="1" x14ac:dyDescent="0.2">
      <c r="B20" s="26" t="s">
        <v>268</v>
      </c>
      <c r="C20" s="26"/>
      <c r="D20" s="127" t="s">
        <v>416</v>
      </c>
      <c r="E20" s="48">
        <v>5546.1</v>
      </c>
      <c r="F20" s="48">
        <v>62.887008000000037</v>
      </c>
      <c r="G20" s="48"/>
      <c r="H20" s="15">
        <f t="shared" si="2"/>
        <v>2773.05</v>
      </c>
      <c r="I20" s="15">
        <f t="shared" si="3"/>
        <v>31.443504000000019</v>
      </c>
      <c r="J20" s="15">
        <f t="shared" si="4"/>
        <v>0</v>
      </c>
      <c r="K20" s="38"/>
      <c r="L20" s="15">
        <f>H20-I20+J20-K20</f>
        <v>2741.6064960000003</v>
      </c>
      <c r="M20" s="22"/>
    </row>
    <row r="21" spans="2:14" s="78" customFormat="1" ht="24.95" customHeight="1" x14ac:dyDescent="0.2">
      <c r="B21" s="21" t="s">
        <v>258</v>
      </c>
      <c r="C21" s="26"/>
      <c r="D21" s="128" t="s">
        <v>107</v>
      </c>
      <c r="E21" s="48">
        <v>10716</v>
      </c>
      <c r="F21" s="48">
        <v>1039.997664</v>
      </c>
      <c r="G21" s="48"/>
      <c r="H21" s="15">
        <f t="shared" si="2"/>
        <v>5358</v>
      </c>
      <c r="I21" s="15">
        <f t="shared" si="3"/>
        <v>519.99883199999999</v>
      </c>
      <c r="J21" s="15">
        <f t="shared" si="4"/>
        <v>0</v>
      </c>
      <c r="K21" s="38"/>
      <c r="L21" s="15">
        <f>H21-I21+J21-K21</f>
        <v>4838.0011679999998</v>
      </c>
      <c r="M21" s="22"/>
      <c r="N21" s="23"/>
    </row>
    <row r="22" spans="2:14" ht="21.95" customHeight="1" x14ac:dyDescent="0.2">
      <c r="B22" s="21" t="s">
        <v>300</v>
      </c>
      <c r="C22" s="87"/>
      <c r="D22" s="128" t="s">
        <v>408</v>
      </c>
      <c r="E22" s="61">
        <v>8139.7</v>
      </c>
      <c r="F22" s="61">
        <v>639.70000000000005</v>
      </c>
      <c r="G22" s="48"/>
      <c r="H22" s="15">
        <f t="shared" si="2"/>
        <v>4069.85</v>
      </c>
      <c r="I22" s="15">
        <f t="shared" si="3"/>
        <v>319.85000000000002</v>
      </c>
      <c r="J22" s="15">
        <f t="shared" si="4"/>
        <v>0</v>
      </c>
      <c r="K22" s="15"/>
      <c r="L22" s="15">
        <f>+H22-I22+J22-K22</f>
        <v>3750</v>
      </c>
      <c r="M22" s="22"/>
    </row>
    <row r="23" spans="2:14" ht="21.95" customHeight="1" x14ac:dyDescent="0.2">
      <c r="B23" s="78" t="s">
        <v>262</v>
      </c>
      <c r="C23" s="37"/>
      <c r="D23" s="127" t="s">
        <v>416</v>
      </c>
      <c r="E23" s="61">
        <v>6733.13</v>
      </c>
      <c r="F23" s="61">
        <v>233.13</v>
      </c>
      <c r="G23" s="48"/>
      <c r="H23" s="15">
        <f t="shared" si="2"/>
        <v>3366.5650000000001</v>
      </c>
      <c r="I23" s="15">
        <f t="shared" si="3"/>
        <v>116.565</v>
      </c>
      <c r="J23" s="15">
        <f t="shared" si="4"/>
        <v>0</v>
      </c>
      <c r="K23" s="38"/>
      <c r="L23" s="15">
        <f>H23-I23+J23-K23</f>
        <v>3250</v>
      </c>
      <c r="M23" s="22"/>
    </row>
    <row r="24" spans="2:14" ht="24.75" customHeight="1" x14ac:dyDescent="0.2">
      <c r="B24" s="26" t="s">
        <v>269</v>
      </c>
      <c r="C24" s="26"/>
      <c r="D24" s="127" t="s">
        <v>416</v>
      </c>
      <c r="E24" s="48">
        <v>5546.1</v>
      </c>
      <c r="F24" s="48">
        <v>62.887008000000037</v>
      </c>
      <c r="G24" s="48"/>
      <c r="H24" s="15">
        <f t="shared" si="2"/>
        <v>2773.05</v>
      </c>
      <c r="I24" s="15">
        <f t="shared" si="3"/>
        <v>31.443504000000019</v>
      </c>
      <c r="J24" s="15">
        <f t="shared" si="4"/>
        <v>0</v>
      </c>
      <c r="K24" s="38"/>
      <c r="L24" s="15">
        <f>H24-I24+J24-K24</f>
        <v>2741.6064960000003</v>
      </c>
      <c r="M24" s="22"/>
    </row>
    <row r="25" spans="2:14" ht="24.75" customHeight="1" x14ac:dyDescent="0.2">
      <c r="B25" s="26" t="s">
        <v>254</v>
      </c>
      <c r="C25" s="37"/>
      <c r="D25" s="127" t="s">
        <v>104</v>
      </c>
      <c r="E25" s="15">
        <v>5564.94</v>
      </c>
      <c r="F25" s="15">
        <v>64.94</v>
      </c>
      <c r="G25" s="15"/>
      <c r="H25" s="15">
        <f t="shared" si="2"/>
        <v>2782.47</v>
      </c>
      <c r="I25" s="15">
        <f t="shared" si="3"/>
        <v>32.47</v>
      </c>
      <c r="J25" s="15">
        <f t="shared" si="4"/>
        <v>0</v>
      </c>
      <c r="K25" s="38"/>
      <c r="L25" s="15">
        <f>H25-I25+J25-K25</f>
        <v>2750</v>
      </c>
      <c r="M25" s="22"/>
      <c r="N25" s="78"/>
    </row>
    <row r="26" spans="2:14" ht="24.75" customHeight="1" x14ac:dyDescent="0.2">
      <c r="B26" s="21" t="s">
        <v>294</v>
      </c>
      <c r="C26" s="86"/>
      <c r="D26" s="127" t="s">
        <v>167</v>
      </c>
      <c r="E26" s="48">
        <v>5564.94</v>
      </c>
      <c r="F26" s="48">
        <v>64.94</v>
      </c>
      <c r="G26" s="48"/>
      <c r="H26" s="15">
        <f t="shared" si="2"/>
        <v>2782.47</v>
      </c>
      <c r="I26" s="15">
        <f t="shared" si="3"/>
        <v>32.47</v>
      </c>
      <c r="J26" s="15">
        <f t="shared" si="4"/>
        <v>0</v>
      </c>
      <c r="K26" s="15"/>
      <c r="L26" s="15">
        <f>+H26-I26+J26-K26</f>
        <v>2750</v>
      </c>
      <c r="M26" s="22"/>
    </row>
    <row r="27" spans="2:14" ht="24.75" customHeight="1" x14ac:dyDescent="0.2">
      <c r="B27" s="26" t="s">
        <v>235</v>
      </c>
      <c r="C27" s="37"/>
      <c r="D27" s="127" t="s">
        <v>94</v>
      </c>
      <c r="E27" s="48">
        <v>9895.58</v>
      </c>
      <c r="F27" s="48">
        <v>895.58</v>
      </c>
      <c r="G27" s="48"/>
      <c r="H27" s="15">
        <f t="shared" si="2"/>
        <v>4947.79</v>
      </c>
      <c r="I27" s="15">
        <f t="shared" si="3"/>
        <v>447.79</v>
      </c>
      <c r="J27" s="15">
        <f t="shared" si="4"/>
        <v>0</v>
      </c>
      <c r="K27" s="38"/>
      <c r="L27" s="15">
        <f>H27-I27+J27-K27</f>
        <v>4500</v>
      </c>
      <c r="M27" s="22"/>
    </row>
    <row r="28" spans="2:14" ht="24.75" customHeight="1" x14ac:dyDescent="0.2">
      <c r="B28" s="26" t="s">
        <v>255</v>
      </c>
      <c r="C28" s="37"/>
      <c r="D28" s="127" t="s">
        <v>104</v>
      </c>
      <c r="E28" s="15">
        <v>5564.94</v>
      </c>
      <c r="F28" s="15">
        <v>64.94</v>
      </c>
      <c r="G28" s="15"/>
      <c r="H28" s="15">
        <f t="shared" si="2"/>
        <v>2782.47</v>
      </c>
      <c r="I28" s="15">
        <f t="shared" si="3"/>
        <v>32.47</v>
      </c>
      <c r="J28" s="15">
        <f t="shared" si="4"/>
        <v>0</v>
      </c>
      <c r="K28" s="38"/>
      <c r="L28" s="15">
        <f>H28-I28+J28-K28</f>
        <v>2750</v>
      </c>
      <c r="M28" s="22"/>
      <c r="N28" s="78"/>
    </row>
    <row r="29" spans="2:14" ht="24.75" customHeight="1" x14ac:dyDescent="0.2">
      <c r="B29" s="26" t="s">
        <v>241</v>
      </c>
      <c r="C29" s="37"/>
      <c r="D29" s="127" t="s">
        <v>98</v>
      </c>
      <c r="E29" s="48">
        <v>7276.5</v>
      </c>
      <c r="F29" s="48">
        <v>328.17452800000001</v>
      </c>
      <c r="G29" s="48"/>
      <c r="H29" s="15">
        <f t="shared" si="2"/>
        <v>3638.25</v>
      </c>
      <c r="I29" s="15">
        <f t="shared" si="3"/>
        <v>164.087264</v>
      </c>
      <c r="J29" s="15">
        <f t="shared" si="4"/>
        <v>0</v>
      </c>
      <c r="K29" s="38"/>
      <c r="L29" s="15">
        <f>H29-I29+J29-K29</f>
        <v>3474.1627360000002</v>
      </c>
      <c r="M29" s="22"/>
    </row>
    <row r="30" spans="2:14" ht="24.75" customHeight="1" x14ac:dyDescent="0.2">
      <c r="B30" s="26" t="s">
        <v>277</v>
      </c>
      <c r="C30" s="37"/>
      <c r="D30" s="127" t="s">
        <v>116</v>
      </c>
      <c r="E30" s="48">
        <v>8705.1</v>
      </c>
      <c r="F30" s="48">
        <v>705.1</v>
      </c>
      <c r="G30" s="48"/>
      <c r="H30" s="15">
        <f t="shared" si="2"/>
        <v>4352.55</v>
      </c>
      <c r="I30" s="15">
        <f t="shared" si="3"/>
        <v>352.55</v>
      </c>
      <c r="J30" s="15">
        <f t="shared" si="4"/>
        <v>0</v>
      </c>
      <c r="K30" s="38"/>
      <c r="L30" s="15">
        <f>H30-I30+J30-K30</f>
        <v>4000</v>
      </c>
      <c r="M30" s="22"/>
    </row>
    <row r="31" spans="2:14" ht="24.75" customHeight="1" x14ac:dyDescent="0.2">
      <c r="B31" s="21" t="s">
        <v>284</v>
      </c>
      <c r="C31" s="86"/>
      <c r="D31" s="127" t="s">
        <v>25</v>
      </c>
      <c r="E31" s="48">
        <v>8098</v>
      </c>
      <c r="F31" s="48">
        <v>635.16372799999999</v>
      </c>
      <c r="G31" s="48"/>
      <c r="H31" s="15">
        <f t="shared" si="2"/>
        <v>4049</v>
      </c>
      <c r="I31" s="15">
        <f t="shared" si="3"/>
        <v>317.581864</v>
      </c>
      <c r="J31" s="15">
        <f t="shared" si="4"/>
        <v>0</v>
      </c>
      <c r="K31" s="15">
        <v>0</v>
      </c>
      <c r="L31" s="15">
        <f>+H31-I31+J31-K31</f>
        <v>3731.4181360000002</v>
      </c>
      <c r="M31" s="22"/>
    </row>
    <row r="32" spans="2:14" ht="24.75" customHeight="1" x14ac:dyDescent="0.2">
      <c r="B32" s="21" t="s">
        <v>256</v>
      </c>
      <c r="C32" s="86"/>
      <c r="D32" s="127" t="s">
        <v>106</v>
      </c>
      <c r="E32" s="48">
        <v>8705.1</v>
      </c>
      <c r="F32" s="48">
        <v>705.1</v>
      </c>
      <c r="G32" s="48"/>
      <c r="H32" s="15">
        <f t="shared" si="2"/>
        <v>4352.55</v>
      </c>
      <c r="I32" s="15">
        <f t="shared" si="3"/>
        <v>352.55</v>
      </c>
      <c r="J32" s="15">
        <f t="shared" si="4"/>
        <v>0</v>
      </c>
      <c r="K32" s="38"/>
      <c r="L32" s="15">
        <f>H32-I32+J32-K32</f>
        <v>4000</v>
      </c>
      <c r="M32" s="22"/>
    </row>
    <row r="33" spans="2:13" ht="24.75" customHeight="1" x14ac:dyDescent="0.2">
      <c r="B33" s="21" t="s">
        <v>292</v>
      </c>
      <c r="C33" s="86"/>
      <c r="D33" s="127" t="s">
        <v>32</v>
      </c>
      <c r="E33" s="48">
        <v>5546.1</v>
      </c>
      <c r="F33" s="48">
        <v>62.887008000000037</v>
      </c>
      <c r="G33" s="48"/>
      <c r="H33" s="15">
        <f t="shared" si="2"/>
        <v>2773.05</v>
      </c>
      <c r="I33" s="15">
        <f t="shared" si="3"/>
        <v>31.443504000000019</v>
      </c>
      <c r="J33" s="15">
        <f t="shared" si="4"/>
        <v>0</v>
      </c>
      <c r="K33" s="15"/>
      <c r="L33" s="15">
        <f>+H33-I33+J33-K33</f>
        <v>2741.6064960000003</v>
      </c>
      <c r="M33" s="22"/>
    </row>
    <row r="34" spans="2:13" ht="21.95" customHeight="1" x14ac:dyDescent="0.2">
      <c r="B34" s="78" t="s">
        <v>238</v>
      </c>
      <c r="C34" s="37"/>
      <c r="D34" s="127" t="s">
        <v>97</v>
      </c>
      <c r="E34" s="48">
        <v>12343.01</v>
      </c>
      <c r="F34" s="48">
        <v>1343.01</v>
      </c>
      <c r="G34" s="48"/>
      <c r="H34" s="15">
        <f t="shared" si="2"/>
        <v>6171.5050000000001</v>
      </c>
      <c r="I34" s="15">
        <f t="shared" si="3"/>
        <v>671.505</v>
      </c>
      <c r="J34" s="15">
        <f t="shared" si="4"/>
        <v>0</v>
      </c>
      <c r="K34" s="38"/>
      <c r="L34" s="15">
        <f t="shared" ref="L34:L39" si="5">H34-I34+J34-K34</f>
        <v>5500</v>
      </c>
      <c r="M34" s="22"/>
    </row>
    <row r="35" spans="2:13" ht="24.75" customHeight="1" x14ac:dyDescent="0.2">
      <c r="B35" s="26" t="s">
        <v>266</v>
      </c>
      <c r="C35" s="37"/>
      <c r="D35" s="127" t="s">
        <v>416</v>
      </c>
      <c r="E35" s="48">
        <v>5040</v>
      </c>
      <c r="F35" s="48"/>
      <c r="G35" s="48">
        <v>22.42</v>
      </c>
      <c r="H35" s="15">
        <f t="shared" si="2"/>
        <v>2520</v>
      </c>
      <c r="I35" s="15">
        <f t="shared" si="3"/>
        <v>0</v>
      </c>
      <c r="J35" s="15">
        <f t="shared" si="4"/>
        <v>11.21</v>
      </c>
      <c r="K35" s="38"/>
      <c r="L35" s="15">
        <f t="shared" si="5"/>
        <v>2531.21</v>
      </c>
      <c r="M35" s="22"/>
    </row>
    <row r="36" spans="2:13" ht="24.75" customHeight="1" x14ac:dyDescent="0.2">
      <c r="B36" s="21" t="s">
        <v>264</v>
      </c>
      <c r="C36" s="86"/>
      <c r="D36" s="127" t="s">
        <v>416</v>
      </c>
      <c r="E36" s="48">
        <v>10198</v>
      </c>
      <c r="F36" s="48">
        <v>947.17206399999998</v>
      </c>
      <c r="G36" s="48"/>
      <c r="H36" s="15">
        <f t="shared" si="2"/>
        <v>5099</v>
      </c>
      <c r="I36" s="15">
        <f t="shared" si="3"/>
        <v>473.58603199999999</v>
      </c>
      <c r="J36" s="15">
        <f t="shared" si="4"/>
        <v>0</v>
      </c>
      <c r="K36" s="38"/>
      <c r="L36" s="15">
        <f t="shared" si="5"/>
        <v>4625.4139679999998</v>
      </c>
      <c r="M36" s="22"/>
    </row>
    <row r="37" spans="2:13" ht="24.75" customHeight="1" x14ac:dyDescent="0.2">
      <c r="B37" s="21" t="s">
        <v>244</v>
      </c>
      <c r="C37" s="26"/>
      <c r="D37" s="128" t="s">
        <v>101</v>
      </c>
      <c r="E37" s="61">
        <v>7334.48</v>
      </c>
      <c r="F37" s="61">
        <v>334.48</v>
      </c>
      <c r="G37" s="48"/>
      <c r="H37" s="15">
        <f t="shared" si="2"/>
        <v>3667.24</v>
      </c>
      <c r="I37" s="15">
        <f t="shared" si="3"/>
        <v>167.24</v>
      </c>
      <c r="J37" s="15">
        <f t="shared" si="4"/>
        <v>0</v>
      </c>
      <c r="K37" s="38"/>
      <c r="L37" s="15">
        <f t="shared" si="5"/>
        <v>3500</v>
      </c>
      <c r="M37" s="22"/>
    </row>
    <row r="38" spans="2:13" ht="24.75" customHeight="1" x14ac:dyDescent="0.2">
      <c r="B38" s="78" t="s">
        <v>239</v>
      </c>
      <c r="C38" s="37"/>
      <c r="D38" s="127" t="s">
        <v>389</v>
      </c>
      <c r="E38" s="48">
        <v>8943.2000000000007</v>
      </c>
      <c r="F38" s="48">
        <v>743.2</v>
      </c>
      <c r="G38" s="48"/>
      <c r="H38" s="15">
        <f t="shared" si="2"/>
        <v>4471.6000000000004</v>
      </c>
      <c r="I38" s="15">
        <f t="shared" si="3"/>
        <v>371.6</v>
      </c>
      <c r="J38" s="15">
        <f t="shared" si="4"/>
        <v>0</v>
      </c>
      <c r="K38" s="38"/>
      <c r="L38" s="15">
        <f t="shared" si="5"/>
        <v>4100</v>
      </c>
      <c r="M38" s="22"/>
    </row>
    <row r="39" spans="2:13" ht="24.75" customHeight="1" x14ac:dyDescent="0.2">
      <c r="B39" s="26" t="s">
        <v>272</v>
      </c>
      <c r="C39" s="37"/>
      <c r="D39" s="127" t="s">
        <v>112</v>
      </c>
      <c r="E39" s="48">
        <v>7334.48</v>
      </c>
      <c r="F39" s="48">
        <v>334.48</v>
      </c>
      <c r="G39" s="48"/>
      <c r="H39" s="15">
        <f>+E39/2/15</f>
        <v>244.48266666666666</v>
      </c>
      <c r="I39" s="15">
        <f>+F39/2/15</f>
        <v>11.149333333333335</v>
      </c>
      <c r="J39" s="15">
        <f t="shared" si="4"/>
        <v>0</v>
      </c>
      <c r="K39" s="38"/>
      <c r="L39" s="15">
        <f t="shared" si="5"/>
        <v>233.33333333333331</v>
      </c>
      <c r="M39" s="22"/>
    </row>
    <row r="40" spans="2:13" ht="24.75" customHeight="1" x14ac:dyDescent="0.2">
      <c r="B40" s="21" t="s">
        <v>301</v>
      </c>
      <c r="C40" s="87"/>
      <c r="D40" s="128" t="s">
        <v>189</v>
      </c>
      <c r="E40" s="61">
        <v>3277.21</v>
      </c>
      <c r="F40" s="61"/>
      <c r="G40" s="48">
        <v>222.79</v>
      </c>
      <c r="H40" s="15">
        <f t="shared" si="2"/>
        <v>1638.605</v>
      </c>
      <c r="I40" s="15">
        <f t="shared" si="3"/>
        <v>0</v>
      </c>
      <c r="J40" s="15">
        <f t="shared" si="4"/>
        <v>111.395</v>
      </c>
      <c r="K40" s="15"/>
      <c r="L40" s="15">
        <f>+H40-I40+J40-K40</f>
        <v>1750</v>
      </c>
      <c r="M40" s="22"/>
    </row>
    <row r="41" spans="2:13" ht="24.75" customHeight="1" x14ac:dyDescent="0.2">
      <c r="B41" s="21" t="s">
        <v>246</v>
      </c>
      <c r="C41" s="86"/>
      <c r="D41" s="127" t="s">
        <v>101</v>
      </c>
      <c r="E41" s="48">
        <v>14210.7</v>
      </c>
      <c r="F41" s="48">
        <v>1741.9502</v>
      </c>
      <c r="G41" s="48"/>
      <c r="H41" s="15">
        <f t="shared" si="2"/>
        <v>7105.35</v>
      </c>
      <c r="I41" s="15">
        <f t="shared" si="3"/>
        <v>870.9751</v>
      </c>
      <c r="J41" s="15">
        <f t="shared" si="4"/>
        <v>0</v>
      </c>
      <c r="K41" s="38"/>
      <c r="L41" s="15">
        <f t="shared" ref="L41:L45" si="6">H41-I41+J41-K41</f>
        <v>6234.3749000000007</v>
      </c>
      <c r="M41" s="22"/>
    </row>
    <row r="42" spans="2:13" ht="21.95" customHeight="1" x14ac:dyDescent="0.2">
      <c r="B42" s="26" t="s">
        <v>271</v>
      </c>
      <c r="C42" s="37"/>
      <c r="D42" s="127" t="s">
        <v>111</v>
      </c>
      <c r="E42" s="48">
        <v>12724.5</v>
      </c>
      <c r="F42" s="48">
        <v>1424.5</v>
      </c>
      <c r="G42" s="48"/>
      <c r="H42" s="15">
        <f t="shared" si="2"/>
        <v>6362.25</v>
      </c>
      <c r="I42" s="15">
        <f t="shared" si="3"/>
        <v>712.25</v>
      </c>
      <c r="J42" s="15">
        <f t="shared" si="4"/>
        <v>0</v>
      </c>
      <c r="K42" s="38"/>
      <c r="L42" s="15">
        <f t="shared" si="6"/>
        <v>5650</v>
      </c>
      <c r="M42" s="22"/>
    </row>
    <row r="43" spans="2:13" ht="21.95" customHeight="1" x14ac:dyDescent="0.2">
      <c r="B43" s="21" t="s">
        <v>249</v>
      </c>
      <c r="C43" s="86"/>
      <c r="D43" s="127" t="s">
        <v>102</v>
      </c>
      <c r="E43" s="48">
        <v>8971.2000000000007</v>
      </c>
      <c r="F43" s="48">
        <v>747.67840000000024</v>
      </c>
      <c r="G43" s="48"/>
      <c r="H43" s="15">
        <f t="shared" si="2"/>
        <v>4485.6000000000004</v>
      </c>
      <c r="I43" s="15">
        <f t="shared" si="3"/>
        <v>373.83920000000012</v>
      </c>
      <c r="J43" s="15">
        <f t="shared" si="4"/>
        <v>0</v>
      </c>
      <c r="K43" s="38"/>
      <c r="L43" s="15">
        <f t="shared" si="6"/>
        <v>4111.7608</v>
      </c>
      <c r="M43" s="22"/>
    </row>
    <row r="44" spans="2:13" ht="21.95" customHeight="1" x14ac:dyDescent="0.2">
      <c r="B44" s="23" t="s">
        <v>273</v>
      </c>
      <c r="C44" s="37"/>
      <c r="D44" s="127" t="s">
        <v>113</v>
      </c>
      <c r="E44" s="48">
        <v>8476.32</v>
      </c>
      <c r="F44" s="48">
        <v>676.33</v>
      </c>
      <c r="G44" s="48"/>
      <c r="H44" s="15">
        <f t="shared" si="2"/>
        <v>4238.16</v>
      </c>
      <c r="I44" s="15">
        <f t="shared" si="3"/>
        <v>338.16500000000002</v>
      </c>
      <c r="J44" s="15">
        <f t="shared" si="4"/>
        <v>0</v>
      </c>
      <c r="K44" s="38"/>
      <c r="L44" s="15">
        <f t="shared" si="6"/>
        <v>3899.9949999999999</v>
      </c>
      <c r="M44" s="22"/>
    </row>
    <row r="45" spans="2:13" ht="21.95" customHeight="1" x14ac:dyDescent="0.2">
      <c r="B45" s="21" t="s">
        <v>259</v>
      </c>
      <c r="C45" s="37"/>
      <c r="D45" s="127" t="s">
        <v>107</v>
      </c>
      <c r="E45" s="48">
        <v>11013.95</v>
      </c>
      <c r="F45" s="48">
        <v>1093.3900000000001</v>
      </c>
      <c r="G45" s="48"/>
      <c r="H45" s="15">
        <f t="shared" si="2"/>
        <v>5506.9750000000004</v>
      </c>
      <c r="I45" s="15">
        <f t="shared" si="3"/>
        <v>546.69500000000005</v>
      </c>
      <c r="J45" s="15">
        <f t="shared" si="4"/>
        <v>0</v>
      </c>
      <c r="K45" s="38"/>
      <c r="L45" s="15">
        <f t="shared" si="6"/>
        <v>4960.2800000000007</v>
      </c>
      <c r="M45" s="22"/>
    </row>
    <row r="46" spans="2:13" ht="21.95" customHeight="1" x14ac:dyDescent="0.2">
      <c r="B46" s="21" t="s">
        <v>286</v>
      </c>
      <c r="C46" s="86"/>
      <c r="D46" s="127" t="s">
        <v>12</v>
      </c>
      <c r="E46" s="48">
        <v>2422.2800000000002</v>
      </c>
      <c r="F46" s="48"/>
      <c r="G46" s="48">
        <v>277.72000000000003</v>
      </c>
      <c r="H46" s="15">
        <f t="shared" si="2"/>
        <v>1211.1400000000001</v>
      </c>
      <c r="I46" s="15">
        <f t="shared" si="3"/>
        <v>0</v>
      </c>
      <c r="J46" s="15">
        <f t="shared" si="4"/>
        <v>138.86000000000001</v>
      </c>
      <c r="K46" s="15"/>
      <c r="L46" s="15">
        <f>+H46-I46+J46-K46</f>
        <v>1350</v>
      </c>
      <c r="M46" s="22"/>
    </row>
    <row r="47" spans="2:13" ht="21.95" customHeight="1" x14ac:dyDescent="0.2">
      <c r="B47" s="26" t="s">
        <v>275</v>
      </c>
      <c r="C47" s="37"/>
      <c r="D47" s="127" t="s">
        <v>115</v>
      </c>
      <c r="E47" s="15">
        <v>9895.58</v>
      </c>
      <c r="F47" s="15">
        <v>895.58</v>
      </c>
      <c r="G47" s="48"/>
      <c r="H47" s="15">
        <f t="shared" si="2"/>
        <v>4947.79</v>
      </c>
      <c r="I47" s="15">
        <f t="shared" si="3"/>
        <v>447.79</v>
      </c>
      <c r="J47" s="15">
        <f t="shared" si="4"/>
        <v>0</v>
      </c>
      <c r="K47" s="38"/>
      <c r="L47" s="15">
        <f>H47-I47+J47-K47</f>
        <v>4500</v>
      </c>
      <c r="M47" s="22"/>
    </row>
    <row r="48" spans="2:13" ht="21.95" customHeight="1" x14ac:dyDescent="0.2">
      <c r="B48" s="26" t="s">
        <v>339</v>
      </c>
      <c r="C48" s="81"/>
      <c r="D48" s="127" t="s">
        <v>148</v>
      </c>
      <c r="E48" s="48">
        <v>8705.1</v>
      </c>
      <c r="F48" s="48">
        <v>705.1</v>
      </c>
      <c r="G48" s="48"/>
      <c r="H48" s="15">
        <f t="shared" si="2"/>
        <v>4352.55</v>
      </c>
      <c r="I48" s="15">
        <f t="shared" si="3"/>
        <v>352.55</v>
      </c>
      <c r="J48" s="15">
        <f t="shared" si="4"/>
        <v>0</v>
      </c>
      <c r="K48" s="15"/>
      <c r="L48" s="15">
        <f>H48-I48+J48-K48</f>
        <v>4000</v>
      </c>
      <c r="M48" s="22"/>
    </row>
    <row r="49" spans="2:13" ht="21.95" customHeight="1" x14ac:dyDescent="0.2">
      <c r="B49" s="26" t="s">
        <v>340</v>
      </c>
      <c r="C49" s="37"/>
      <c r="D49" s="127" t="s">
        <v>179</v>
      </c>
      <c r="E49" s="48">
        <v>10175</v>
      </c>
      <c r="F49" s="48">
        <v>943.06</v>
      </c>
      <c r="G49" s="48"/>
      <c r="H49" s="15">
        <f t="shared" si="2"/>
        <v>5087.5</v>
      </c>
      <c r="I49" s="15">
        <f t="shared" si="3"/>
        <v>471.53</v>
      </c>
      <c r="J49" s="15">
        <f t="shared" si="4"/>
        <v>0</v>
      </c>
      <c r="K49" s="15">
        <v>0</v>
      </c>
      <c r="L49" s="15">
        <f>+H49-I49+J49-K49</f>
        <v>4615.97</v>
      </c>
      <c r="M49" s="22"/>
    </row>
    <row r="50" spans="2:13" ht="21.95" customHeight="1" x14ac:dyDescent="0.2">
      <c r="B50" s="78" t="s">
        <v>260</v>
      </c>
      <c r="C50" s="37"/>
      <c r="D50" s="127" t="s">
        <v>108</v>
      </c>
      <c r="E50" s="48">
        <v>6733.12</v>
      </c>
      <c r="F50" s="48">
        <v>233.12</v>
      </c>
      <c r="G50" s="48"/>
      <c r="H50" s="15">
        <f t="shared" si="2"/>
        <v>3366.56</v>
      </c>
      <c r="I50" s="15">
        <f t="shared" si="3"/>
        <v>116.56</v>
      </c>
      <c r="J50" s="15">
        <f t="shared" si="4"/>
        <v>0</v>
      </c>
      <c r="K50" s="38"/>
      <c r="L50" s="15">
        <f>H50-I50+J50-K50</f>
        <v>3250</v>
      </c>
      <c r="M50" s="22"/>
    </row>
    <row r="51" spans="2:13" ht="21.95" customHeight="1" x14ac:dyDescent="0.2">
      <c r="B51" s="21" t="s">
        <v>293</v>
      </c>
      <c r="C51" s="86"/>
      <c r="D51" s="127" t="s">
        <v>31</v>
      </c>
      <c r="E51" s="48">
        <v>5546.1</v>
      </c>
      <c r="F51" s="48">
        <v>62.887008000000037</v>
      </c>
      <c r="G51" s="48"/>
      <c r="H51" s="15">
        <f t="shared" si="2"/>
        <v>2773.05</v>
      </c>
      <c r="I51" s="15">
        <f t="shared" si="3"/>
        <v>31.443504000000019</v>
      </c>
      <c r="J51" s="15">
        <f t="shared" si="4"/>
        <v>0</v>
      </c>
      <c r="K51" s="15"/>
      <c r="L51" s="15">
        <f>+H51-I51+J51-K51</f>
        <v>2741.6064960000003</v>
      </c>
      <c r="M51" s="22"/>
    </row>
    <row r="52" spans="2:13" ht="21.95" customHeight="1" x14ac:dyDescent="0.2">
      <c r="B52" s="21" t="s">
        <v>297</v>
      </c>
      <c r="C52" s="86"/>
      <c r="D52" s="127" t="s">
        <v>187</v>
      </c>
      <c r="E52" s="48">
        <v>3837.21</v>
      </c>
      <c r="F52" s="48"/>
      <c r="G52" s="48">
        <v>162.79</v>
      </c>
      <c r="H52" s="15">
        <f t="shared" si="2"/>
        <v>1918.605</v>
      </c>
      <c r="I52" s="15">
        <f t="shared" si="3"/>
        <v>0</v>
      </c>
      <c r="J52" s="15">
        <f t="shared" si="4"/>
        <v>81.394999999999996</v>
      </c>
      <c r="K52" s="15"/>
      <c r="L52" s="15">
        <f>+H52-I52+J52-K52</f>
        <v>2000</v>
      </c>
      <c r="M52" s="22"/>
    </row>
    <row r="53" spans="2:13" ht="21.95" customHeight="1" x14ac:dyDescent="0.2">
      <c r="B53" s="78" t="s">
        <v>242</v>
      </c>
      <c r="C53" s="37"/>
      <c r="D53" s="127" t="s">
        <v>100</v>
      </c>
      <c r="E53" s="48">
        <v>13614.64</v>
      </c>
      <c r="F53" s="48">
        <v>1614.63</v>
      </c>
      <c r="G53" s="48"/>
      <c r="H53" s="15">
        <f t="shared" si="2"/>
        <v>6807.32</v>
      </c>
      <c r="I53" s="15">
        <f t="shared" si="3"/>
        <v>807.31500000000005</v>
      </c>
      <c r="J53" s="15">
        <f t="shared" si="4"/>
        <v>0</v>
      </c>
      <c r="K53" s="38"/>
      <c r="L53" s="15">
        <f>H53-I53+J53-K53</f>
        <v>6000.0049999999992</v>
      </c>
      <c r="M53" s="22"/>
    </row>
    <row r="54" spans="2:13" ht="21.95" customHeight="1" x14ac:dyDescent="0.2">
      <c r="B54" s="21" t="s">
        <v>280</v>
      </c>
      <c r="C54" s="87"/>
      <c r="D54" s="128" t="s">
        <v>119</v>
      </c>
      <c r="E54" s="48">
        <v>8705.1</v>
      </c>
      <c r="F54" s="48">
        <v>705.1</v>
      </c>
      <c r="G54" s="48"/>
      <c r="H54" s="15">
        <f t="shared" si="2"/>
        <v>4352.55</v>
      </c>
      <c r="I54" s="15">
        <f t="shared" si="3"/>
        <v>352.55</v>
      </c>
      <c r="J54" s="15">
        <f t="shared" si="4"/>
        <v>0</v>
      </c>
      <c r="K54" s="38"/>
      <c r="L54" s="15">
        <f>H54-I54+J54-K54</f>
        <v>4000</v>
      </c>
      <c r="M54" s="22"/>
    </row>
    <row r="55" spans="2:13" ht="21.95" customHeight="1" x14ac:dyDescent="0.2">
      <c r="B55" s="21" t="s">
        <v>295</v>
      </c>
      <c r="C55" s="86"/>
      <c r="D55" s="127" t="s">
        <v>170</v>
      </c>
      <c r="E55" s="48">
        <v>5564.94</v>
      </c>
      <c r="F55" s="48">
        <v>64.94</v>
      </c>
      <c r="G55" s="48"/>
      <c r="H55" s="15">
        <f t="shared" si="2"/>
        <v>2782.47</v>
      </c>
      <c r="I55" s="15">
        <f t="shared" si="3"/>
        <v>32.47</v>
      </c>
      <c r="J55" s="15">
        <f t="shared" si="4"/>
        <v>0</v>
      </c>
      <c r="K55" s="15"/>
      <c r="L55" s="15">
        <f>+H55-I55+J55-K55</f>
        <v>2750</v>
      </c>
      <c r="M55" s="22"/>
    </row>
    <row r="56" spans="2:13" ht="21.95" customHeight="1" x14ac:dyDescent="0.2">
      <c r="B56" s="26" t="s">
        <v>240</v>
      </c>
      <c r="C56" s="37"/>
      <c r="D56" s="127" t="s">
        <v>99</v>
      </c>
      <c r="E56" s="48">
        <f>9584.4</f>
        <v>9584.4</v>
      </c>
      <c r="F56" s="48">
        <f>845.79</f>
        <v>845.79</v>
      </c>
      <c r="G56" s="48">
        <v>0</v>
      </c>
      <c r="H56" s="15">
        <f t="shared" si="2"/>
        <v>4792.2</v>
      </c>
      <c r="I56" s="15">
        <f t="shared" si="3"/>
        <v>422.89499999999998</v>
      </c>
      <c r="J56" s="15">
        <f t="shared" si="4"/>
        <v>0</v>
      </c>
      <c r="K56" s="38"/>
      <c r="L56" s="15">
        <f t="shared" ref="L56:L67" si="7">H56-I56+J56-K56</f>
        <v>4369.3050000000003</v>
      </c>
      <c r="M56" s="22"/>
    </row>
    <row r="57" spans="2:13" ht="21.95" customHeight="1" x14ac:dyDescent="0.2">
      <c r="B57" s="78" t="s">
        <v>252</v>
      </c>
      <c r="C57" s="26"/>
      <c r="D57" s="128" t="s">
        <v>96</v>
      </c>
      <c r="E57" s="48">
        <v>8705.1</v>
      </c>
      <c r="F57" s="48">
        <v>705.1</v>
      </c>
      <c r="G57" s="48"/>
      <c r="H57" s="15">
        <f t="shared" si="2"/>
        <v>4352.55</v>
      </c>
      <c r="I57" s="15">
        <f t="shared" si="3"/>
        <v>352.55</v>
      </c>
      <c r="J57" s="15">
        <f t="shared" si="4"/>
        <v>0</v>
      </c>
      <c r="K57" s="38"/>
      <c r="L57" s="15">
        <f t="shared" si="7"/>
        <v>4000</v>
      </c>
      <c r="M57" s="22"/>
    </row>
    <row r="58" spans="2:13" ht="21.95" customHeight="1" x14ac:dyDescent="0.2">
      <c r="B58" s="21" t="s">
        <v>279</v>
      </c>
      <c r="C58" s="87"/>
      <c r="D58" s="128" t="s">
        <v>118</v>
      </c>
      <c r="E58" s="48">
        <v>8705.1</v>
      </c>
      <c r="F58" s="48">
        <v>705.1</v>
      </c>
      <c r="G58" s="48"/>
      <c r="H58" s="15">
        <f t="shared" si="2"/>
        <v>4352.55</v>
      </c>
      <c r="I58" s="15">
        <f t="shared" si="3"/>
        <v>352.55</v>
      </c>
      <c r="J58" s="15">
        <f t="shared" si="4"/>
        <v>0</v>
      </c>
      <c r="K58" s="38"/>
      <c r="L58" s="15">
        <f t="shared" si="7"/>
        <v>4000</v>
      </c>
      <c r="M58" s="22"/>
    </row>
    <row r="59" spans="2:13" ht="21.95" customHeight="1" x14ac:dyDescent="0.2">
      <c r="B59" s="21" t="s">
        <v>299</v>
      </c>
      <c r="C59" s="86"/>
      <c r="D59" s="127" t="s">
        <v>188</v>
      </c>
      <c r="E59" s="48">
        <v>5564.94</v>
      </c>
      <c r="F59" s="48">
        <v>64.94</v>
      </c>
      <c r="G59" s="48"/>
      <c r="H59" s="15">
        <f t="shared" si="2"/>
        <v>2782.47</v>
      </c>
      <c r="I59" s="15">
        <f t="shared" si="3"/>
        <v>32.47</v>
      </c>
      <c r="J59" s="15">
        <f t="shared" si="4"/>
        <v>0</v>
      </c>
      <c r="K59" s="15"/>
      <c r="L59" s="15">
        <f t="shared" si="7"/>
        <v>2750</v>
      </c>
      <c r="M59" s="22"/>
    </row>
    <row r="60" spans="2:13" ht="21.95" customHeight="1" x14ac:dyDescent="0.2">
      <c r="B60" s="21" t="s">
        <v>250</v>
      </c>
      <c r="C60" s="86"/>
      <c r="D60" s="127" t="s">
        <v>102</v>
      </c>
      <c r="E60" s="48">
        <v>8971.2000000000007</v>
      </c>
      <c r="F60" s="48">
        <v>747.67840000000024</v>
      </c>
      <c r="G60" s="48"/>
      <c r="H60" s="15">
        <f t="shared" si="2"/>
        <v>4485.6000000000004</v>
      </c>
      <c r="I60" s="15">
        <f t="shared" si="3"/>
        <v>373.83920000000012</v>
      </c>
      <c r="J60" s="15">
        <f t="shared" si="4"/>
        <v>0</v>
      </c>
      <c r="K60" s="38"/>
      <c r="L60" s="15">
        <f t="shared" si="7"/>
        <v>4111.7608</v>
      </c>
      <c r="M60" s="22"/>
    </row>
    <row r="61" spans="2:13" ht="24.95" customHeight="1" x14ac:dyDescent="0.2">
      <c r="B61" s="21" t="s">
        <v>289</v>
      </c>
      <c r="C61" s="86"/>
      <c r="D61" s="127" t="s">
        <v>19</v>
      </c>
      <c r="E61" s="48">
        <v>6306</v>
      </c>
      <c r="F61" s="48">
        <v>186.65412799999999</v>
      </c>
      <c r="G61" s="48"/>
      <c r="H61" s="15">
        <f t="shared" si="2"/>
        <v>3153</v>
      </c>
      <c r="I61" s="15">
        <f t="shared" si="3"/>
        <v>93.327063999999993</v>
      </c>
      <c r="J61" s="15">
        <f t="shared" si="4"/>
        <v>0</v>
      </c>
      <c r="K61" s="15"/>
      <c r="L61" s="15">
        <f t="shared" si="7"/>
        <v>3059.6729359999999</v>
      </c>
      <c r="M61" s="22"/>
    </row>
    <row r="62" spans="2:13" ht="21.95" customHeight="1" x14ac:dyDescent="0.2">
      <c r="B62" s="21" t="s">
        <v>298</v>
      </c>
      <c r="C62" s="86"/>
      <c r="D62" s="127" t="s">
        <v>410</v>
      </c>
      <c r="E62" s="48">
        <v>7334.48</v>
      </c>
      <c r="F62" s="48">
        <v>334.48</v>
      </c>
      <c r="G62" s="48"/>
      <c r="H62" s="15">
        <f t="shared" si="2"/>
        <v>3667.24</v>
      </c>
      <c r="I62" s="15">
        <f t="shared" si="3"/>
        <v>167.24</v>
      </c>
      <c r="J62" s="15">
        <f t="shared" si="4"/>
        <v>0</v>
      </c>
      <c r="K62" s="15"/>
      <c r="L62" s="15">
        <f t="shared" si="7"/>
        <v>3500</v>
      </c>
      <c r="M62" s="22"/>
    </row>
    <row r="63" spans="2:13" ht="21.95" customHeight="1" x14ac:dyDescent="0.2">
      <c r="B63" s="26" t="s">
        <v>274</v>
      </c>
      <c r="C63" s="37"/>
      <c r="D63" s="127" t="s">
        <v>114</v>
      </c>
      <c r="E63" s="48">
        <v>6733.12</v>
      </c>
      <c r="F63" s="48">
        <v>233.12</v>
      </c>
      <c r="G63" s="48"/>
      <c r="H63" s="15">
        <f t="shared" si="2"/>
        <v>3366.56</v>
      </c>
      <c r="I63" s="15">
        <f t="shared" si="3"/>
        <v>116.56</v>
      </c>
      <c r="J63" s="15">
        <f t="shared" si="4"/>
        <v>0</v>
      </c>
      <c r="K63" s="38"/>
      <c r="L63" s="15">
        <f t="shared" si="7"/>
        <v>3250</v>
      </c>
      <c r="M63" s="22"/>
    </row>
    <row r="64" spans="2:13" ht="21.95" customHeight="1" x14ac:dyDescent="0.2">
      <c r="B64" s="26" t="s">
        <v>265</v>
      </c>
      <c r="C64" s="37"/>
      <c r="D64" s="127" t="s">
        <v>416</v>
      </c>
      <c r="E64" s="48">
        <v>5495.7</v>
      </c>
      <c r="F64" s="48">
        <v>57.403488000000038</v>
      </c>
      <c r="G64" s="48"/>
      <c r="H64" s="15">
        <f t="shared" si="2"/>
        <v>2747.85</v>
      </c>
      <c r="I64" s="15">
        <f t="shared" si="3"/>
        <v>28.701744000000019</v>
      </c>
      <c r="J64" s="15">
        <f t="shared" si="4"/>
        <v>0</v>
      </c>
      <c r="K64" s="38"/>
      <c r="L64" s="15">
        <f t="shared" si="7"/>
        <v>2719.1482559999999</v>
      </c>
      <c r="M64" s="22"/>
    </row>
    <row r="65" spans="2:13" ht="21.95" customHeight="1" x14ac:dyDescent="0.2">
      <c r="B65" s="21" t="s">
        <v>312</v>
      </c>
      <c r="C65" s="86"/>
      <c r="D65" s="129" t="s">
        <v>192</v>
      </c>
      <c r="E65" s="61">
        <v>6733.13</v>
      </c>
      <c r="F65" s="61">
        <v>233.13</v>
      </c>
      <c r="G65" s="48"/>
      <c r="H65" s="15">
        <f t="shared" ref="H65:H67" si="8">+E65/2</f>
        <v>3366.5650000000001</v>
      </c>
      <c r="I65" s="15">
        <f t="shared" ref="I65:I67" si="9">+F65/2</f>
        <v>116.565</v>
      </c>
      <c r="J65" s="15">
        <f t="shared" ref="J65:J67" si="10">+G65/2</f>
        <v>0</v>
      </c>
      <c r="K65" s="15"/>
      <c r="L65" s="15">
        <f t="shared" si="7"/>
        <v>3250</v>
      </c>
      <c r="M65" s="22"/>
    </row>
    <row r="66" spans="2:13" ht="21.95" customHeight="1" x14ac:dyDescent="0.2">
      <c r="B66" s="78" t="s">
        <v>261</v>
      </c>
      <c r="C66" s="37"/>
      <c r="D66" s="127" t="s">
        <v>416</v>
      </c>
      <c r="E66" s="61">
        <v>6733.13</v>
      </c>
      <c r="F66" s="61">
        <v>233.13</v>
      </c>
      <c r="G66" s="48"/>
      <c r="H66" s="15">
        <f t="shared" si="8"/>
        <v>3366.5650000000001</v>
      </c>
      <c r="I66" s="15">
        <f t="shared" si="9"/>
        <v>116.565</v>
      </c>
      <c r="J66" s="15">
        <f t="shared" si="10"/>
        <v>0</v>
      </c>
      <c r="K66" s="38"/>
      <c r="L66" s="15">
        <f t="shared" si="7"/>
        <v>3250</v>
      </c>
      <c r="M66" s="22"/>
    </row>
    <row r="67" spans="2:13" ht="24.75" customHeight="1" x14ac:dyDescent="0.2">
      <c r="B67" s="21" t="s">
        <v>245</v>
      </c>
      <c r="C67" s="86"/>
      <c r="D67" s="127" t="s">
        <v>101</v>
      </c>
      <c r="E67" s="48">
        <v>8971.2000000000007</v>
      </c>
      <c r="F67" s="48">
        <v>747.68</v>
      </c>
      <c r="G67" s="48"/>
      <c r="H67" s="15">
        <f t="shared" si="8"/>
        <v>4485.6000000000004</v>
      </c>
      <c r="I67" s="15">
        <f t="shared" si="9"/>
        <v>373.84</v>
      </c>
      <c r="J67" s="15">
        <f t="shared" si="10"/>
        <v>0</v>
      </c>
      <c r="K67" s="38"/>
      <c r="L67" s="15">
        <f t="shared" si="7"/>
        <v>4111.76</v>
      </c>
      <c r="M67" s="22"/>
    </row>
    <row r="68" spans="2:13" ht="18.75" customHeight="1" x14ac:dyDescent="0.2">
      <c r="D68" s="42" t="s">
        <v>6</v>
      </c>
      <c r="E68" s="67">
        <f>SUM(E5:E44)</f>
        <v>327943.35000000009</v>
      </c>
      <c r="F68" s="67">
        <f>SUM(F5:F44)</f>
        <v>24563.189719999998</v>
      </c>
      <c r="G68" s="67">
        <f>SUM(G5:G44)</f>
        <v>984.41591999999991</v>
      </c>
      <c r="H68" s="43">
        <f>SUM(H5:H67)</f>
        <v>248574.17766666674</v>
      </c>
      <c r="I68" s="43">
        <f t="shared" ref="I68:L68" si="11">SUM(I5:I67)</f>
        <v>17831.510705333334</v>
      </c>
      <c r="J68" s="43">
        <f t="shared" si="11"/>
        <v>631.06795999999997</v>
      </c>
      <c r="K68" s="43">
        <f t="shared" si="11"/>
        <v>0</v>
      </c>
      <c r="L68" s="43">
        <f t="shared" si="11"/>
        <v>231373.73492133326</v>
      </c>
    </row>
    <row r="72" spans="2:13" x14ac:dyDescent="0.2">
      <c r="B72" s="21"/>
      <c r="C72" s="26"/>
      <c r="D72" s="26"/>
      <c r="E72" s="48">
        <v>8269.7999999999993</v>
      </c>
      <c r="F72" s="48">
        <v>733.46919999999989</v>
      </c>
    </row>
    <row r="73" spans="2:13" x14ac:dyDescent="0.2">
      <c r="B73" s="21"/>
      <c r="C73" s="26"/>
      <c r="D73" s="26"/>
      <c r="E73" s="48">
        <v>8807.4</v>
      </c>
      <c r="F73" s="48">
        <v>823.43548799999985</v>
      </c>
    </row>
  </sheetData>
  <autoFilter ref="B1:M73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120</v>
      </c>
      <c r="F2" s="29"/>
      <c r="G2" s="29"/>
      <c r="H2" s="29"/>
      <c r="I2" s="31"/>
      <c r="J2" s="29"/>
      <c r="K2" s="29"/>
      <c r="L2" s="32" t="str">
        <f>+'C. GESTION INTEGRAL op'!L2</f>
        <v>31 DE ENERO DE 2020</v>
      </c>
    </row>
    <row r="3" spans="2:16" x14ac:dyDescent="0.2">
      <c r="E3" s="32" t="str">
        <f>+'C. GESTION INTEGRAL op'!E3</f>
        <v>SEGUNDA QUINCENA DE ENERO DE 2020</v>
      </c>
      <c r="F3" s="29"/>
      <c r="G3" s="29"/>
      <c r="H3" s="29"/>
      <c r="I3" s="32"/>
      <c r="J3" s="29"/>
      <c r="K3" s="29"/>
    </row>
    <row r="4" spans="2:16" x14ac:dyDescent="0.2">
      <c r="E4" s="69"/>
      <c r="F4" s="29"/>
      <c r="G4" s="29"/>
      <c r="H4" s="29"/>
      <c r="I4" s="69"/>
      <c r="J4" s="29"/>
      <c r="K4" s="29"/>
    </row>
    <row r="5" spans="2:16" x14ac:dyDescent="0.2">
      <c r="B5" s="33" t="s">
        <v>2</v>
      </c>
      <c r="C5" s="33"/>
      <c r="D5" s="33" t="s">
        <v>8</v>
      </c>
      <c r="E5" s="70" t="s">
        <v>3</v>
      </c>
      <c r="F5" s="70" t="s">
        <v>30</v>
      </c>
      <c r="G5" s="34" t="s">
        <v>3</v>
      </c>
      <c r="H5" s="34" t="s">
        <v>30</v>
      </c>
      <c r="I5" s="71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E6" s="61"/>
      <c r="F6" s="61"/>
    </row>
    <row r="7" spans="2:16" ht="52.5" customHeight="1" x14ac:dyDescent="0.2">
      <c r="B7" s="97" t="s">
        <v>305</v>
      </c>
      <c r="D7" s="100" t="s">
        <v>417</v>
      </c>
      <c r="E7" s="48">
        <v>23787.57</v>
      </c>
      <c r="F7" s="48">
        <v>3787.57</v>
      </c>
      <c r="G7" s="15">
        <f t="shared" ref="G7:G14" si="0">+E7/2</f>
        <v>11893.785</v>
      </c>
      <c r="H7" s="15">
        <f t="shared" ref="H7:H14" si="1">+F7/2</f>
        <v>1893.7850000000001</v>
      </c>
      <c r="I7" s="15"/>
      <c r="J7" s="15"/>
      <c r="K7" s="15">
        <f>G7-H7+I7-J7</f>
        <v>10000</v>
      </c>
      <c r="L7" s="22"/>
      <c r="M7" s="41"/>
      <c r="N7" s="43"/>
    </row>
    <row r="8" spans="2:16" ht="59.25" customHeight="1" x14ac:dyDescent="0.2">
      <c r="B8" s="97" t="s">
        <v>307</v>
      </c>
      <c r="D8" s="101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313</v>
      </c>
      <c r="C9" s="86"/>
      <c r="D9" s="83" t="s">
        <v>193</v>
      </c>
      <c r="E9" s="63">
        <v>7334.48</v>
      </c>
      <c r="F9" s="64">
        <v>334.48</v>
      </c>
      <c r="G9" s="65">
        <f t="shared" si="0"/>
        <v>3667.24</v>
      </c>
      <c r="H9" s="65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311</v>
      </c>
      <c r="C10" s="86"/>
      <c r="D10" s="83" t="s">
        <v>168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97" t="s">
        <v>310</v>
      </c>
      <c r="D11" s="101" t="s">
        <v>124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21.95" customHeight="1" x14ac:dyDescent="0.2">
      <c r="B12" s="78" t="s">
        <v>403</v>
      </c>
      <c r="C12" s="86"/>
      <c r="D12" s="127" t="s">
        <v>103</v>
      </c>
      <c r="E12" s="48">
        <v>8705.1</v>
      </c>
      <c r="F12" s="48">
        <v>705.1</v>
      </c>
      <c r="G12" s="15">
        <f>+E12/2</f>
        <v>4352.55</v>
      </c>
      <c r="H12" s="15">
        <f>+F12/2</f>
        <v>352.55</v>
      </c>
      <c r="I12" s="15"/>
      <c r="J12" s="38"/>
      <c r="K12" s="15">
        <f>G12-H12+I12-J12</f>
        <v>4000</v>
      </c>
      <c r="L12" s="22"/>
      <c r="M12" s="39"/>
      <c r="N12" s="26"/>
    </row>
    <row r="13" spans="2:16" ht="31.5" customHeight="1" x14ac:dyDescent="0.2">
      <c r="B13" s="97" t="s">
        <v>308</v>
      </c>
      <c r="D13" s="101" t="s">
        <v>122</v>
      </c>
      <c r="E13" s="48">
        <v>8705.1</v>
      </c>
      <c r="F13" s="48">
        <v>705.1</v>
      </c>
      <c r="G13" s="15">
        <f t="shared" ref="G13" si="2">+E13/2</f>
        <v>4352.55</v>
      </c>
      <c r="H13" s="15">
        <f t="shared" ref="H13" si="3">+F13/2</f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97" t="s">
        <v>306</v>
      </c>
      <c r="D14" s="101" t="s">
        <v>121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4" x14ac:dyDescent="0.2">
      <c r="B15" s="26" t="s">
        <v>400</v>
      </c>
      <c r="D15" s="85" t="s">
        <v>152</v>
      </c>
      <c r="E15" s="29">
        <v>5564.94</v>
      </c>
      <c r="F15" s="29">
        <v>64.94</v>
      </c>
      <c r="G15" s="15">
        <f t="shared" ref="G15:H15" si="4">E15/2</f>
        <v>2782.47</v>
      </c>
      <c r="H15" s="15">
        <f t="shared" si="4"/>
        <v>32.47</v>
      </c>
      <c r="I15" s="29"/>
      <c r="J15" s="29"/>
      <c r="K15" s="29">
        <f t="shared" ref="K15" si="5">G15-H15+I15-J15</f>
        <v>2750</v>
      </c>
      <c r="L15" s="22"/>
      <c r="M15" s="41"/>
      <c r="O15" s="29"/>
      <c r="P15" s="29"/>
    </row>
    <row r="16" spans="2:16" ht="21.95" customHeight="1" x14ac:dyDescent="0.2">
      <c r="B16" s="21"/>
      <c r="C16" s="86"/>
      <c r="D16" s="86"/>
      <c r="E16" s="103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6"/>
      <c r="D17" s="86"/>
      <c r="E17" s="103"/>
      <c r="F17" s="48"/>
      <c r="G17" s="15">
        <f t="shared" ref="G17:H18" si="6">+E17/2</f>
        <v>0</v>
      </c>
      <c r="H17" s="15">
        <f t="shared" si="6"/>
        <v>0</v>
      </c>
      <c r="I17" s="15"/>
      <c r="J17" s="15"/>
      <c r="K17" s="15">
        <f t="shared" ref="K17:K18" si="7">+G17-H17+I17-J17</f>
        <v>0</v>
      </c>
      <c r="L17" s="22"/>
      <c r="M17" s="39"/>
      <c r="N17" s="23"/>
      <c r="P17" s="43"/>
    </row>
    <row r="18" spans="2:16" ht="31.5" customHeight="1" x14ac:dyDescent="0.2">
      <c r="B18" s="97"/>
      <c r="D18" s="101"/>
      <c r="E18" s="48"/>
      <c r="F18" s="48"/>
      <c r="G18" s="15">
        <f t="shared" si="6"/>
        <v>0</v>
      </c>
      <c r="H18" s="15">
        <f t="shared" si="6"/>
        <v>0</v>
      </c>
      <c r="I18" s="15"/>
      <c r="J18" s="15"/>
      <c r="K18" s="15">
        <f t="shared" si="7"/>
        <v>0</v>
      </c>
      <c r="L18" s="22"/>
    </row>
    <row r="19" spans="2:16" ht="21.95" customHeight="1" x14ac:dyDescent="0.2">
      <c r="D19" s="42" t="s">
        <v>6</v>
      </c>
      <c r="E19" s="67">
        <f>SUM(E7:E13)</f>
        <v>73276.929999999993</v>
      </c>
      <c r="F19" s="67">
        <f>SUM(F7:F13)</f>
        <v>7276.93</v>
      </c>
      <c r="G19" s="43">
        <f>SUM(G7:G18)</f>
        <v>46228.254999999997</v>
      </c>
      <c r="H19" s="43">
        <f>SUM(H7:H18)</f>
        <v>4478.2550000000001</v>
      </c>
      <c r="I19" s="43">
        <f>SUM(I7:I18)</f>
        <v>0</v>
      </c>
      <c r="J19" s="43">
        <f>SUM(J7:J18)</f>
        <v>0</v>
      </c>
      <c r="K19" s="43">
        <f>SUM(K7:K18)</f>
        <v>41750</v>
      </c>
    </row>
    <row r="20" spans="2:16" ht="21.95" customHeight="1" x14ac:dyDescent="0.2"/>
    <row r="23" spans="2:16" x14ac:dyDescent="0.2">
      <c r="N23" s="43"/>
    </row>
    <row r="24" spans="2:16" x14ac:dyDescent="0.2">
      <c r="D24" s="84"/>
    </row>
    <row r="25" spans="2:16" x14ac:dyDescent="0.2">
      <c r="D25" s="84"/>
    </row>
    <row r="26" spans="2:16" x14ac:dyDescent="0.2">
      <c r="D26" s="84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2020-01-29T15:27:46Z</cp:lastPrinted>
  <dcterms:created xsi:type="dcterms:W3CDTF">2004-03-09T14:35:28Z</dcterms:created>
  <dcterms:modified xsi:type="dcterms:W3CDTF">2020-12-23T18:35:07Z</dcterms:modified>
</cp:coreProperties>
</file>