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D08385B6-1B6C-4004-ABB9-3BCD8A244D30}" xr6:coauthVersionLast="45" xr6:coauthVersionMax="45" xr10:uidLastSave="{00000000-0000-0000-0000-000000000000}"/>
  <bookViews>
    <workbookView xWindow="-120" yWindow="-120" windowWidth="24240" windowHeight="13140" firstSheet="8" activeTab="11" xr2:uid="{00000000-000D-0000-FFFF-FFFF00000000}"/>
  </bookViews>
  <sheets>
    <sheet name="DIETAS" sheetId="21" r:id="rId1"/>
    <sheet name="PRESIDENCIA" sheetId="1" r:id="rId2"/>
    <sheet name="CONTRALORIA" sheetId="36" r:id="rId3"/>
    <sheet name="SECRETARIA GENERAL" sheetId="22" r:id="rId4"/>
    <sheet name="SINDICATURA" sheetId="25" r:id="rId5"/>
    <sheet name="COORDINACION DE GABINETE" sheetId="24" r:id="rId6"/>
    <sheet name="H.MPAL" sheetId="8" r:id="rId7"/>
    <sheet name="COORDINACION SERVICIOS PUBLICOS" sheetId="28" r:id="rId8"/>
    <sheet name="C. D ECONOMICO" sheetId="34" r:id="rId9"/>
    <sheet name="C. GESTION INTEGRAL op" sheetId="7" r:id="rId10"/>
    <sheet name="C. GRAL CONSTRUC." sheetId="9" r:id="rId11"/>
    <sheet name="SEG.CIUDADANA." sheetId="10" r:id="rId12"/>
    <sheet name="jubilados" sheetId="20" r:id="rId13"/>
    <sheet name="Hoja1" sheetId="33" r:id="rId14"/>
  </sheets>
  <definedNames>
    <definedName name="_xlnm._FilterDatabase" localSheetId="7" hidden="1">'COORDINACION SERVICIOS PUBLICOS'!$B$1:$P$74</definedName>
    <definedName name="_xlnm.Print_Area" localSheetId="8">'C. D ECONOMICO'!$B$1:$L$20</definedName>
    <definedName name="_xlnm.Print_Area" localSheetId="9">'C. GESTION INTEGRAL op'!$B$1:$L$34</definedName>
    <definedName name="_xlnm.Print_Area" localSheetId="10">'C. GRAL CONSTRUC.'!$B$1:$M$28</definedName>
    <definedName name="_xlnm.Print_Area" localSheetId="2">CONTRALORIA!$B$1:$L$9</definedName>
    <definedName name="_xlnm.Print_Area" localSheetId="5">'COORDINACION DE GABINETE'!$B$1:$M$12</definedName>
    <definedName name="_xlnm.Print_Area" localSheetId="7">'COORDINACION SERVICIOS PUBLICOS'!$B$1:$M$69</definedName>
    <definedName name="_xlnm.Print_Area" localSheetId="0">DIETAS!$B$1:$L$17</definedName>
    <definedName name="_xlnm.Print_Area" localSheetId="6">H.MPAL!$B$1:$L$17</definedName>
    <definedName name="_xlnm.Print_Area" localSheetId="12">jubilados!$B$1:$J$27</definedName>
    <definedName name="_xlnm.Print_Area" localSheetId="1">PRESIDENCIA!$B$1:$L$18</definedName>
    <definedName name="_xlnm.Print_Area" localSheetId="3">'SECRETARIA GENERAL'!$B$1:$M$22</definedName>
    <definedName name="_xlnm.Print_Area" localSheetId="11">SEG.CIUDADANA.!$B$1:$L$47</definedName>
    <definedName name="_xlnm.Print_Area" localSheetId="4">SINDICATURA!$B$1:$M$16</definedName>
    <definedName name="_xlnm.Print_Titles" localSheetId="9">'C. GESTION INTEGRAL op'!$1:$5</definedName>
    <definedName name="_xlnm.Print_Titles" localSheetId="10">'C. GRAL CONSTRUC.'!$1:$5</definedName>
    <definedName name="_xlnm.Print_Titles" localSheetId="7">'COORDINACION SERVICIOS PUBLICOS'!$1:$4</definedName>
    <definedName name="_xlnm.Print_Titles" localSheetId="11">SEG.CIUDADANA.!$1:$5</definedName>
  </definedNames>
  <calcPr calcId="181029"/>
</workbook>
</file>

<file path=xl/calcChain.xml><?xml version="1.0" encoding="utf-8"?>
<calcChain xmlns="http://schemas.openxmlformats.org/spreadsheetml/2006/main">
  <c r="H14" i="10" l="1"/>
  <c r="G14" i="10"/>
  <c r="I13" i="22"/>
  <c r="H13" i="22"/>
  <c r="G8" i="10" l="1"/>
  <c r="H8" i="10"/>
  <c r="G9" i="10"/>
  <c r="H9" i="10"/>
  <c r="G10" i="10"/>
  <c r="H10" i="10"/>
  <c r="H7" i="10"/>
  <c r="G19" i="10" l="1"/>
  <c r="H19" i="10"/>
  <c r="G20" i="10"/>
  <c r="H20" i="10"/>
  <c r="G21" i="10"/>
  <c r="H21" i="10"/>
  <c r="G18" i="7"/>
  <c r="H18" i="7"/>
  <c r="K18" i="7" l="1"/>
  <c r="E23" i="20" l="1"/>
  <c r="I23" i="20" s="1"/>
  <c r="I17" i="8" l="1"/>
  <c r="J17" i="8"/>
  <c r="J68" i="28" l="1"/>
  <c r="I68" i="28"/>
  <c r="H68" i="28"/>
  <c r="J67" i="28"/>
  <c r="I67" i="28"/>
  <c r="H67" i="28"/>
  <c r="J66" i="28"/>
  <c r="I66" i="28"/>
  <c r="H66" i="28"/>
  <c r="J65" i="28"/>
  <c r="I65" i="28"/>
  <c r="H65" i="28"/>
  <c r="J64" i="28"/>
  <c r="I64" i="28"/>
  <c r="H64" i="28"/>
  <c r="J63" i="28"/>
  <c r="I63" i="28"/>
  <c r="H63" i="28"/>
  <c r="J62" i="28"/>
  <c r="I62" i="28"/>
  <c r="H62" i="28"/>
  <c r="J61" i="28"/>
  <c r="I61" i="28"/>
  <c r="H61" i="28"/>
  <c r="J60" i="28"/>
  <c r="I60" i="28"/>
  <c r="H60" i="28"/>
  <c r="J59" i="28"/>
  <c r="I59" i="28"/>
  <c r="H59" i="28"/>
  <c r="J58" i="28"/>
  <c r="I58" i="28"/>
  <c r="H58" i="28"/>
  <c r="J57" i="28"/>
  <c r="J56" i="28"/>
  <c r="I56" i="28"/>
  <c r="H56" i="28"/>
  <c r="J55" i="28"/>
  <c r="I55" i="28"/>
  <c r="H55" i="28"/>
  <c r="J54" i="28"/>
  <c r="I54" i="28"/>
  <c r="H54" i="28"/>
  <c r="J53" i="28"/>
  <c r="I53" i="28"/>
  <c r="H53" i="28"/>
  <c r="J52" i="28"/>
  <c r="I52" i="28"/>
  <c r="H52" i="28"/>
  <c r="J51" i="28"/>
  <c r="I51" i="28"/>
  <c r="H51" i="28"/>
  <c r="J50" i="28"/>
  <c r="I50" i="28"/>
  <c r="H50" i="28"/>
  <c r="J49" i="28"/>
  <c r="I49" i="28"/>
  <c r="H49" i="28"/>
  <c r="J48" i="28"/>
  <c r="I48" i="28"/>
  <c r="H48" i="28"/>
  <c r="J47" i="28"/>
  <c r="I47" i="28"/>
  <c r="H47" i="28"/>
  <c r="J46" i="28"/>
  <c r="I46" i="28"/>
  <c r="H46" i="28"/>
  <c r="J45" i="28"/>
  <c r="I45" i="28"/>
  <c r="H45" i="28"/>
  <c r="J44" i="28"/>
  <c r="I44" i="28"/>
  <c r="H44" i="28"/>
  <c r="J43" i="28"/>
  <c r="I43" i="28"/>
  <c r="H43" i="28"/>
  <c r="J42" i="28"/>
  <c r="I42" i="28"/>
  <c r="H42" i="28"/>
  <c r="J41" i="28"/>
  <c r="I41" i="28"/>
  <c r="H41" i="28"/>
  <c r="J40" i="28"/>
  <c r="I40" i="28"/>
  <c r="H40" i="28"/>
  <c r="J39" i="28"/>
  <c r="I39" i="28"/>
  <c r="H39" i="28"/>
  <c r="J38" i="28"/>
  <c r="I38" i="28"/>
  <c r="H38" i="28"/>
  <c r="J37" i="28"/>
  <c r="I37" i="28"/>
  <c r="H37" i="28"/>
  <c r="J36" i="28"/>
  <c r="I36" i="28"/>
  <c r="H36" i="28"/>
  <c r="J35" i="28"/>
  <c r="I35" i="28"/>
  <c r="H35" i="28"/>
  <c r="J34" i="28"/>
  <c r="I34" i="28"/>
  <c r="H34" i="28"/>
  <c r="J33" i="28"/>
  <c r="I33" i="28"/>
  <c r="H33" i="28"/>
  <c r="J32" i="28"/>
  <c r="I32" i="28"/>
  <c r="H32" i="28"/>
  <c r="J31" i="28"/>
  <c r="I31" i="28"/>
  <c r="H31" i="28"/>
  <c r="J30" i="28"/>
  <c r="I30" i="28"/>
  <c r="H30" i="28"/>
  <c r="J29" i="28"/>
  <c r="I29" i="28"/>
  <c r="H29" i="28"/>
  <c r="J28" i="28"/>
  <c r="I28" i="28"/>
  <c r="H28" i="28"/>
  <c r="J27" i="28"/>
  <c r="I27" i="28"/>
  <c r="H27" i="28"/>
  <c r="J26" i="28"/>
  <c r="I26" i="28"/>
  <c r="H26" i="28"/>
  <c r="J25" i="28"/>
  <c r="I25" i="28"/>
  <c r="H25" i="28"/>
  <c r="J24" i="28"/>
  <c r="I24" i="28"/>
  <c r="H24" i="28"/>
  <c r="J23" i="28"/>
  <c r="I23" i="28"/>
  <c r="H23" i="28"/>
  <c r="J22" i="28"/>
  <c r="I22" i="28"/>
  <c r="H22" i="28"/>
  <c r="J21" i="28"/>
  <c r="I21" i="28"/>
  <c r="H21" i="28"/>
  <c r="J20" i="28"/>
  <c r="I20" i="28"/>
  <c r="H20" i="28"/>
  <c r="J19" i="28"/>
  <c r="I19" i="28"/>
  <c r="H19" i="28"/>
  <c r="J18" i="28"/>
  <c r="I18" i="28"/>
  <c r="H18" i="28"/>
  <c r="J17" i="28"/>
  <c r="I17" i="28"/>
  <c r="H17" i="28"/>
  <c r="J16" i="28"/>
  <c r="I16" i="28"/>
  <c r="H16" i="28"/>
  <c r="I15" i="28"/>
  <c r="H15" i="28"/>
  <c r="J14" i="28"/>
  <c r="I14" i="28"/>
  <c r="H14" i="28"/>
  <c r="J13" i="28"/>
  <c r="I13" i="28"/>
  <c r="H13" i="28"/>
  <c r="J12" i="28"/>
  <c r="I12" i="28"/>
  <c r="H12" i="28"/>
  <c r="J11" i="28"/>
  <c r="I11" i="28"/>
  <c r="H11" i="28"/>
  <c r="J10" i="28"/>
  <c r="I10" i="28"/>
  <c r="H10" i="28"/>
  <c r="J9" i="28"/>
  <c r="I9" i="28"/>
  <c r="H9" i="28"/>
  <c r="J8" i="28"/>
  <c r="I8" i="28"/>
  <c r="H8" i="28"/>
  <c r="J7" i="28"/>
  <c r="I7" i="28"/>
  <c r="H7" i="28"/>
  <c r="J6" i="28"/>
  <c r="I6" i="28"/>
  <c r="H6" i="2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H9" i="8"/>
  <c r="G9" i="8"/>
  <c r="L47" i="28" l="1"/>
  <c r="L11" i="28"/>
  <c r="F27" i="20"/>
  <c r="G27" i="20"/>
  <c r="H27" i="20"/>
  <c r="K21" i="10" l="1"/>
  <c r="I47" i="10" l="1"/>
  <c r="J47" i="10"/>
  <c r="H29" i="10"/>
  <c r="G29" i="10"/>
  <c r="H27" i="10"/>
  <c r="G27" i="10"/>
  <c r="G26" i="10"/>
  <c r="H26" i="10"/>
  <c r="H24" i="10"/>
  <c r="G24" i="10"/>
  <c r="H22" i="10"/>
  <c r="G22" i="10"/>
  <c r="H16" i="10"/>
  <c r="G16" i="10"/>
  <c r="H15" i="10"/>
  <c r="G15" i="10"/>
  <c r="H45" i="10"/>
  <c r="G45" i="10"/>
  <c r="H44" i="10"/>
  <c r="G44" i="10"/>
  <c r="H43" i="10"/>
  <c r="G43" i="10"/>
  <c r="H40" i="10"/>
  <c r="G40" i="10"/>
  <c r="H28" i="10"/>
  <c r="G28" i="10"/>
  <c r="H11" i="10"/>
  <c r="G11" i="10"/>
  <c r="H30" i="10"/>
  <c r="G30" i="10"/>
  <c r="H12" i="10"/>
  <c r="G12" i="10"/>
  <c r="K27" i="10" l="1"/>
  <c r="K29" i="10"/>
  <c r="K26" i="10"/>
  <c r="K15" i="10"/>
  <c r="K16" i="10"/>
  <c r="K22" i="10"/>
  <c r="K24" i="10"/>
  <c r="K40" i="10"/>
  <c r="K14" i="10"/>
  <c r="K44" i="10"/>
  <c r="K43" i="10"/>
  <c r="K45" i="10"/>
  <c r="K11" i="10"/>
  <c r="K30" i="10"/>
  <c r="K28" i="10"/>
  <c r="K12" i="10"/>
  <c r="E5" i="20"/>
  <c r="E7" i="20"/>
  <c r="I7" i="20" s="1"/>
  <c r="I5" i="20"/>
  <c r="K16" i="8" l="1"/>
  <c r="G26" i="7" l="1"/>
  <c r="H26" i="7"/>
  <c r="E24" i="20" l="1"/>
  <c r="I24" i="20" l="1"/>
  <c r="J10" i="24" l="1"/>
  <c r="I10" i="24"/>
  <c r="H10" i="24"/>
  <c r="J9" i="24"/>
  <c r="I9" i="24"/>
  <c r="H9" i="24"/>
  <c r="J8" i="24"/>
  <c r="I8" i="24"/>
  <c r="H8" i="24"/>
  <c r="L8" i="24" l="1"/>
  <c r="G8" i="7" l="1"/>
  <c r="H8" i="7"/>
  <c r="G9" i="7"/>
  <c r="H9" i="7"/>
  <c r="G10" i="7"/>
  <c r="H10" i="7"/>
  <c r="G11" i="7"/>
  <c r="H11" i="7"/>
  <c r="G12" i="7"/>
  <c r="H12" i="7"/>
  <c r="G13" i="7"/>
  <c r="H13" i="7"/>
  <c r="H42" i="10"/>
  <c r="G42" i="10"/>
  <c r="H41" i="10"/>
  <c r="G41" i="10"/>
  <c r="H39" i="10"/>
  <c r="G39" i="10"/>
  <c r="H38" i="10"/>
  <c r="G38" i="10"/>
  <c r="H37" i="10"/>
  <c r="G37" i="10"/>
  <c r="H36" i="10"/>
  <c r="G36" i="10"/>
  <c r="H35" i="10"/>
  <c r="G35" i="10"/>
  <c r="H34" i="10"/>
  <c r="G34" i="10"/>
  <c r="H33" i="10"/>
  <c r="G33" i="10"/>
  <c r="H32" i="10"/>
  <c r="G32" i="10"/>
  <c r="H31" i="10"/>
  <c r="G31" i="10"/>
  <c r="H25" i="10"/>
  <c r="G25" i="10"/>
  <c r="H23" i="10"/>
  <c r="G23" i="10"/>
  <c r="H18" i="10"/>
  <c r="G18" i="10"/>
  <c r="H17" i="10"/>
  <c r="G17" i="10"/>
  <c r="H13" i="10"/>
  <c r="G13" i="10"/>
  <c r="K8" i="7" l="1"/>
  <c r="I34" i="7"/>
  <c r="J34" i="7"/>
  <c r="K41" i="10" l="1"/>
  <c r="H13" i="34"/>
  <c r="G13" i="34"/>
  <c r="K13" i="34" l="1"/>
  <c r="J12" i="9" l="1"/>
  <c r="I12" i="9"/>
  <c r="H12" i="9"/>
  <c r="L12" i="9" l="1"/>
  <c r="J16" i="9" l="1"/>
  <c r="I16" i="9"/>
  <c r="H16" i="9"/>
  <c r="L16" i="9" l="1"/>
  <c r="K69" i="28" l="1"/>
  <c r="L50" i="28" l="1"/>
  <c r="L66" i="28" l="1"/>
  <c r="K20" i="10"/>
  <c r="E6" i="20"/>
  <c r="E19" i="20"/>
  <c r="E10" i="20"/>
  <c r="I26" i="20"/>
  <c r="I10" i="20"/>
  <c r="I19" i="20"/>
  <c r="I6" i="20"/>
  <c r="E22" i="20" l="1"/>
  <c r="E18" i="20"/>
  <c r="I22" i="20"/>
  <c r="I18" i="20"/>
  <c r="E9" i="20"/>
  <c r="I9" i="20" s="1"/>
  <c r="H19" i="22" l="1"/>
  <c r="I19" i="22"/>
  <c r="J19" i="22"/>
  <c r="L19" i="22" l="1"/>
  <c r="J13" i="9"/>
  <c r="I13" i="9"/>
  <c r="H13" i="9"/>
  <c r="L13" i="9" l="1"/>
  <c r="E8" i="20" l="1"/>
  <c r="I8" i="20" l="1"/>
  <c r="K28" i="9"/>
  <c r="L49" i="28" l="1"/>
  <c r="E47" i="10" l="1"/>
  <c r="F47" i="10"/>
  <c r="E17" i="20" l="1"/>
  <c r="I17" i="20" s="1"/>
  <c r="E13" i="20" l="1"/>
  <c r="I13" i="20" s="1"/>
  <c r="K37" i="10" l="1"/>
  <c r="H9" i="34" l="1"/>
  <c r="G9" i="34"/>
  <c r="K9" i="34" l="1"/>
  <c r="E12" i="20" l="1"/>
  <c r="H27" i="9" l="1"/>
  <c r="I27" i="9"/>
  <c r="J27" i="9"/>
  <c r="H11" i="9"/>
  <c r="I11" i="9"/>
  <c r="J11" i="9"/>
  <c r="H10" i="9"/>
  <c r="I10" i="9"/>
  <c r="J10" i="9"/>
  <c r="H9" i="9"/>
  <c r="I9" i="9"/>
  <c r="J9" i="9"/>
  <c r="H20" i="9"/>
  <c r="I20" i="9"/>
  <c r="J20" i="9"/>
  <c r="H19" i="9"/>
  <c r="I19" i="9"/>
  <c r="J19" i="9"/>
  <c r="H15" i="9"/>
  <c r="I15" i="9"/>
  <c r="J15" i="9"/>
  <c r="H21" i="9"/>
  <c r="I21" i="9"/>
  <c r="J21" i="9"/>
  <c r="H24" i="9"/>
  <c r="I24" i="9"/>
  <c r="J24" i="9"/>
  <c r="H25" i="9"/>
  <c r="I25" i="9"/>
  <c r="J25" i="9"/>
  <c r="H22" i="9"/>
  <c r="I22" i="9"/>
  <c r="J22" i="9"/>
  <c r="H18" i="9"/>
  <c r="I18" i="9"/>
  <c r="J18" i="9"/>
  <c r="H23" i="9"/>
  <c r="I23" i="9"/>
  <c r="J23" i="9"/>
  <c r="H7" i="9"/>
  <c r="I7" i="9"/>
  <c r="J7" i="9"/>
  <c r="H26" i="9"/>
  <c r="I26" i="9"/>
  <c r="J26" i="9"/>
  <c r="H14" i="9"/>
  <c r="I14" i="9"/>
  <c r="J14" i="9"/>
  <c r="H17" i="9"/>
  <c r="I17" i="9"/>
  <c r="J17" i="9"/>
  <c r="H8" i="9"/>
  <c r="I8" i="9"/>
  <c r="J8" i="9"/>
  <c r="H28" i="9" l="1"/>
  <c r="L14" i="9"/>
  <c r="L22" i="9"/>
  <c r="L8" i="9"/>
  <c r="L9" i="9"/>
  <c r="I28" i="9"/>
  <c r="F57" i="28"/>
  <c r="I57" i="28" s="1"/>
  <c r="E57" i="28"/>
  <c r="H57" i="28" s="1"/>
  <c r="J16" i="22"/>
  <c r="I16" i="22"/>
  <c r="H16" i="22"/>
  <c r="J15" i="22"/>
  <c r="I15" i="22"/>
  <c r="H15" i="22"/>
  <c r="J8" i="22"/>
  <c r="I8" i="22"/>
  <c r="H8" i="22"/>
  <c r="J9" i="22"/>
  <c r="I9" i="22"/>
  <c r="H9" i="22"/>
  <c r="J10" i="22"/>
  <c r="I10" i="22"/>
  <c r="H10" i="22"/>
  <c r="J20" i="22"/>
  <c r="I20" i="22"/>
  <c r="H20" i="22"/>
  <c r="H14" i="1"/>
  <c r="G14" i="1"/>
  <c r="L61" i="28" l="1"/>
  <c r="L67" i="28"/>
  <c r="L65" i="28"/>
  <c r="L64" i="28"/>
  <c r="L62" i="28"/>
  <c r="L63" i="28"/>
  <c r="L60" i="28"/>
  <c r="L17" i="9"/>
  <c r="K14" i="1"/>
  <c r="H19" i="34"/>
  <c r="G19" i="34"/>
  <c r="H18" i="34"/>
  <c r="G18" i="34"/>
  <c r="K18" i="34" l="1"/>
  <c r="K19" i="34"/>
  <c r="L15" i="28" l="1"/>
  <c r="L23" i="28"/>
  <c r="L9" i="22"/>
  <c r="L15" i="22"/>
  <c r="L41" i="28" l="1"/>
  <c r="L16" i="28"/>
  <c r="L53" i="28"/>
  <c r="L7" i="9"/>
  <c r="L16" i="22"/>
  <c r="H31" i="7" l="1"/>
  <c r="G31" i="7"/>
  <c r="H24" i="7"/>
  <c r="G24" i="7"/>
  <c r="H25" i="7"/>
  <c r="G25" i="7"/>
  <c r="H27" i="7"/>
  <c r="G27" i="7"/>
  <c r="H32" i="7"/>
  <c r="G32" i="7"/>
  <c r="H23" i="7"/>
  <c r="G23" i="7"/>
  <c r="H21" i="7"/>
  <c r="G21" i="7"/>
  <c r="H30" i="7"/>
  <c r="G30" i="7"/>
  <c r="H22" i="7"/>
  <c r="G22" i="7"/>
  <c r="H17" i="7"/>
  <c r="G17" i="7"/>
  <c r="H15" i="7"/>
  <c r="G15" i="7"/>
  <c r="H16" i="7"/>
  <c r="G16" i="7"/>
  <c r="H20" i="7"/>
  <c r="G20" i="7"/>
  <c r="H28" i="7"/>
  <c r="G28" i="7"/>
  <c r="H19" i="7"/>
  <c r="G19" i="7"/>
  <c r="H10" i="34"/>
  <c r="G10" i="34"/>
  <c r="H11" i="34"/>
  <c r="G11" i="34"/>
  <c r="H12" i="34"/>
  <c r="G12" i="34"/>
  <c r="H8" i="34"/>
  <c r="G8" i="34"/>
  <c r="H14" i="34"/>
  <c r="G14" i="34"/>
  <c r="H15" i="34"/>
  <c r="G15" i="34"/>
  <c r="J12" i="25"/>
  <c r="I12" i="25"/>
  <c r="H12" i="25"/>
  <c r="J8" i="25"/>
  <c r="I8" i="25"/>
  <c r="H8" i="25"/>
  <c r="J9" i="25"/>
  <c r="I9" i="25"/>
  <c r="H9" i="25"/>
  <c r="J11" i="25"/>
  <c r="I11" i="25"/>
  <c r="H11" i="25"/>
  <c r="J14" i="25"/>
  <c r="I14" i="25"/>
  <c r="H14" i="25"/>
  <c r="J13" i="25"/>
  <c r="I13" i="25"/>
  <c r="H13" i="25"/>
  <c r="J10" i="25"/>
  <c r="I10" i="25"/>
  <c r="H10" i="25"/>
  <c r="L8" i="22"/>
  <c r="J14" i="22"/>
  <c r="I14" i="22"/>
  <c r="H14" i="22"/>
  <c r="J21" i="22"/>
  <c r="I21" i="22"/>
  <c r="H21" i="22"/>
  <c r="J12" i="22"/>
  <c r="I12" i="22"/>
  <c r="H12" i="22"/>
  <c r="J18" i="22"/>
  <c r="I18" i="22"/>
  <c r="H18" i="22"/>
  <c r="J17" i="22"/>
  <c r="I17" i="22"/>
  <c r="H17" i="22"/>
  <c r="J13" i="22"/>
  <c r="J11" i="22"/>
  <c r="I11" i="22"/>
  <c r="H11" i="22"/>
  <c r="G7" i="36"/>
  <c r="H13" i="1"/>
  <c r="G13" i="1"/>
  <c r="H9" i="1"/>
  <c r="G9" i="1"/>
  <c r="H15" i="1"/>
  <c r="G15" i="1"/>
  <c r="H16" i="1"/>
  <c r="G16" i="1"/>
  <c r="H12" i="1"/>
  <c r="G12" i="1"/>
  <c r="H8" i="1"/>
  <c r="G8" i="1"/>
  <c r="H10" i="1"/>
  <c r="G10" i="1"/>
  <c r="H11" i="1"/>
  <c r="G11" i="1"/>
  <c r="H8" i="21"/>
  <c r="G8" i="21"/>
  <c r="H12" i="21"/>
  <c r="G12" i="21"/>
  <c r="H14" i="21"/>
  <c r="G14" i="21"/>
  <c r="H7" i="21"/>
  <c r="G7" i="21"/>
  <c r="H10" i="21"/>
  <c r="G10" i="21"/>
  <c r="H13" i="21"/>
  <c r="G13" i="21"/>
  <c r="H9" i="21"/>
  <c r="G9" i="21"/>
  <c r="H15" i="21"/>
  <c r="G15" i="21"/>
  <c r="I20" i="34"/>
  <c r="J20" i="34"/>
  <c r="G69" i="28"/>
  <c r="G9" i="36"/>
  <c r="L23" i="9" l="1"/>
  <c r="L18" i="9"/>
  <c r="L26" i="9"/>
  <c r="L56" i="28"/>
  <c r="L34" i="28"/>
  <c r="L52" i="28"/>
  <c r="L27" i="28"/>
  <c r="I12" i="20"/>
  <c r="L25" i="9" l="1"/>
  <c r="L24" i="9"/>
  <c r="K10" i="34"/>
  <c r="L9" i="28"/>
  <c r="L17" i="28"/>
  <c r="L18" i="28"/>
  <c r="L32" i="28"/>
  <c r="L19" i="28"/>
  <c r="E15" i="33" l="1"/>
  <c r="B11" i="33"/>
  <c r="E21" i="20" l="1"/>
  <c r="E20" i="20"/>
  <c r="I20" i="20" s="1"/>
  <c r="E14" i="20"/>
  <c r="I14" i="20" s="1"/>
  <c r="I21" i="20" l="1"/>
  <c r="E27" i="20"/>
  <c r="B22" i="33" s="1"/>
  <c r="K16" i="1"/>
  <c r="E24" i="33" l="1"/>
  <c r="K42" i="10"/>
  <c r="K34" i="10"/>
  <c r="K39" i="10"/>
  <c r="K18" i="10"/>
  <c r="K8" i="10"/>
  <c r="K31" i="10"/>
  <c r="K9" i="10"/>
  <c r="K33" i="10"/>
  <c r="K32" i="10"/>
  <c r="K25" i="10"/>
  <c r="K23" i="10"/>
  <c r="K38" i="10"/>
  <c r="K35" i="10"/>
  <c r="K13" i="10"/>
  <c r="K19" i="10"/>
  <c r="K10" i="10"/>
  <c r="K36" i="10"/>
  <c r="H47" i="10"/>
  <c r="G7" i="10"/>
  <c r="G47" i="10" s="1"/>
  <c r="E19" i="33"/>
  <c r="J28" i="9"/>
  <c r="E18" i="33"/>
  <c r="D18" i="33"/>
  <c r="H7" i="7"/>
  <c r="G7" i="7"/>
  <c r="H7" i="34"/>
  <c r="H20" i="34" s="1"/>
  <c r="G7" i="34"/>
  <c r="G20" i="34" s="1"/>
  <c r="L48" i="28"/>
  <c r="J5" i="28"/>
  <c r="J69" i="28" s="1"/>
  <c r="I5" i="28"/>
  <c r="I69" i="28" s="1"/>
  <c r="H5" i="28"/>
  <c r="H69" i="28" s="1"/>
  <c r="C24" i="33" l="1"/>
  <c r="B24" i="33"/>
  <c r="E26" i="33"/>
  <c r="D19" i="33"/>
  <c r="L27" i="9"/>
  <c r="L11" i="9"/>
  <c r="L15" i="9"/>
  <c r="K19" i="7"/>
  <c r="K20" i="7"/>
  <c r="K13" i="7"/>
  <c r="K12" i="7"/>
  <c r="K17" i="7"/>
  <c r="K23" i="7"/>
  <c r="K25" i="7"/>
  <c r="K31" i="7"/>
  <c r="K14" i="34"/>
  <c r="K12" i="34"/>
  <c r="K11" i="34"/>
  <c r="K15" i="34"/>
  <c r="L20" i="9"/>
  <c r="L19" i="9"/>
  <c r="L21" i="9"/>
  <c r="L55" i="28"/>
  <c r="L28" i="28"/>
  <c r="L6" i="28"/>
  <c r="L68" i="28"/>
  <c r="L44" i="28"/>
  <c r="L58" i="28"/>
  <c r="L26" i="28"/>
  <c r="L10" i="28"/>
  <c r="L46" i="28"/>
  <c r="L13" i="28"/>
  <c r="L25" i="28"/>
  <c r="L43" i="28"/>
  <c r="L30" i="28"/>
  <c r="L38" i="28"/>
  <c r="L42" i="28"/>
  <c r="L20" i="28"/>
  <c r="L29" i="28"/>
  <c r="L22" i="28"/>
  <c r="L51" i="28"/>
  <c r="L24" i="28"/>
  <c r="L37" i="28"/>
  <c r="L36" i="28"/>
  <c r="L21" i="28"/>
  <c r="L14" i="28"/>
  <c r="L31" i="28"/>
  <c r="L8" i="28"/>
  <c r="B19" i="33"/>
  <c r="C19" i="33"/>
  <c r="L10" i="9"/>
  <c r="K17" i="10"/>
  <c r="K30" i="7"/>
  <c r="K16" i="7"/>
  <c r="K28" i="7"/>
  <c r="K9" i="7"/>
  <c r="K26" i="7"/>
  <c r="K11" i="7"/>
  <c r="K15" i="7"/>
  <c r="K22" i="7"/>
  <c r="K21" i="7"/>
  <c r="K32" i="7"/>
  <c r="K10" i="7"/>
  <c r="K24" i="7"/>
  <c r="K8" i="34"/>
  <c r="L12" i="28"/>
  <c r="L59" i="28"/>
  <c r="L45" i="28"/>
  <c r="L40" i="28"/>
  <c r="L33" i="28"/>
  <c r="L54" i="28"/>
  <c r="L57" i="28"/>
  <c r="L39" i="28"/>
  <c r="L35" i="28"/>
  <c r="L7" i="28"/>
  <c r="K13" i="8"/>
  <c r="D15" i="33"/>
  <c r="K15" i="8"/>
  <c r="K14" i="8"/>
  <c r="K12" i="8"/>
  <c r="K10" i="8"/>
  <c r="H8" i="8"/>
  <c r="H17" i="8" s="1"/>
  <c r="G8" i="8"/>
  <c r="G17" i="8" s="1"/>
  <c r="J7" i="24"/>
  <c r="I7" i="24"/>
  <c r="H7" i="24"/>
  <c r="H12" i="24" s="1"/>
  <c r="B14" i="33" s="1"/>
  <c r="K16" i="25"/>
  <c r="E13" i="33" s="1"/>
  <c r="L12" i="25"/>
  <c r="L8" i="25"/>
  <c r="L9" i="25"/>
  <c r="L11" i="25"/>
  <c r="L14" i="25"/>
  <c r="L13" i="25"/>
  <c r="L10" i="25"/>
  <c r="J7" i="25"/>
  <c r="J16" i="25" s="1"/>
  <c r="D13" i="33" s="1"/>
  <c r="I7" i="25"/>
  <c r="I16" i="25" s="1"/>
  <c r="C13" i="33" s="1"/>
  <c r="H7" i="25"/>
  <c r="H16" i="25" s="1"/>
  <c r="B13" i="33" s="1"/>
  <c r="J7" i="22"/>
  <c r="J22" i="22" s="1"/>
  <c r="D12" i="33" s="1"/>
  <c r="B26" i="33" l="1"/>
  <c r="C15" i="33"/>
  <c r="B15" i="33"/>
  <c r="L28" i="9"/>
  <c r="C26" i="33"/>
  <c r="K27" i="7"/>
  <c r="K11" i="8"/>
  <c r="K9" i="8"/>
  <c r="L9" i="24"/>
  <c r="L10" i="24"/>
  <c r="L18" i="22" l="1"/>
  <c r="L10" i="22"/>
  <c r="L20" i="22"/>
  <c r="I7" i="22"/>
  <c r="I22" i="22" s="1"/>
  <c r="C12" i="33" s="1"/>
  <c r="H7" i="22"/>
  <c r="H22" i="22" s="1"/>
  <c r="B12" i="33" s="1"/>
  <c r="H7" i="36"/>
  <c r="H9" i="36" s="1"/>
  <c r="C11" i="33" s="1"/>
  <c r="J9" i="36"/>
  <c r="E11" i="33" s="1"/>
  <c r="I9" i="36"/>
  <c r="D11" i="33" s="1"/>
  <c r="F9" i="36"/>
  <c r="E9" i="36"/>
  <c r="E3" i="36"/>
  <c r="L2" i="36"/>
  <c r="H7" i="1"/>
  <c r="G7" i="1"/>
  <c r="G18" i="1" s="1"/>
  <c r="H11" i="21"/>
  <c r="G11" i="21"/>
  <c r="G17" i="21" s="1"/>
  <c r="B9" i="33" s="1"/>
  <c r="K11" i="1" l="1"/>
  <c r="K13" i="1"/>
  <c r="L11" i="22"/>
  <c r="L13" i="22"/>
  <c r="L17" i="22"/>
  <c r="L12" i="22"/>
  <c r="L21" i="22"/>
  <c r="L14" i="22"/>
  <c r="K7" i="36"/>
  <c r="K9" i="36" s="1"/>
  <c r="F11" i="33" s="1"/>
  <c r="K10" i="1"/>
  <c r="K8" i="1"/>
  <c r="K12" i="1"/>
  <c r="K15" i="1"/>
  <c r="K9" i="1"/>
  <c r="F14" i="7" l="1"/>
  <c r="H14" i="7" s="1"/>
  <c r="E14" i="7"/>
  <c r="G14" i="7" s="1"/>
  <c r="F29" i="7"/>
  <c r="H29" i="7" s="1"/>
  <c r="E29" i="7"/>
  <c r="H34" i="7" l="1"/>
  <c r="C18" i="33" s="1"/>
  <c r="G29" i="7"/>
  <c r="K29" i="7" s="1"/>
  <c r="E34" i="7"/>
  <c r="F34" i="7"/>
  <c r="G34" i="7" l="1"/>
  <c r="B18" i="33" s="1"/>
  <c r="K14" i="7"/>
  <c r="B16" i="33" l="1"/>
  <c r="E17" i="33" l="1"/>
  <c r="D17" i="33"/>
  <c r="F20" i="34"/>
  <c r="E20" i="34"/>
  <c r="C17" i="33"/>
  <c r="B17" i="33"/>
  <c r="K7" i="34" l="1"/>
  <c r="K20" i="34" l="1"/>
  <c r="F17" i="33" s="1"/>
  <c r="A4" i="33"/>
  <c r="A2" i="33"/>
  <c r="B10" i="33" l="1"/>
  <c r="B21" i="33" s="1"/>
  <c r="B23" i="33" s="1"/>
  <c r="B28" i="33" l="1"/>
  <c r="E16" i="33" l="1"/>
  <c r="D16" i="33" l="1"/>
  <c r="H18" i="1" l="1"/>
  <c r="C10" i="33" s="1"/>
  <c r="C16" i="33"/>
  <c r="L2" i="21" l="1"/>
  <c r="E3" i="21"/>
  <c r="L5" i="28" l="1"/>
  <c r="L69" i="28" s="1"/>
  <c r="F69" i="28"/>
  <c r="E69" i="28"/>
  <c r="E3" i="28"/>
  <c r="G16" i="25"/>
  <c r="F16" i="25"/>
  <c r="E16" i="25"/>
  <c r="E3" i="25"/>
  <c r="M2" i="25"/>
  <c r="K12" i="24"/>
  <c r="E14" i="33" s="1"/>
  <c r="J12" i="24"/>
  <c r="D14" i="33" s="1"/>
  <c r="F12" i="24"/>
  <c r="E12" i="24"/>
  <c r="L7" i="24"/>
  <c r="I12" i="24"/>
  <c r="C14" i="33" s="1"/>
  <c r="E3" i="24"/>
  <c r="M2" i="24"/>
  <c r="K22" i="22"/>
  <c r="E12" i="33" s="1"/>
  <c r="F22" i="22"/>
  <c r="E22" i="22"/>
  <c r="E3" i="22"/>
  <c r="M2" i="22"/>
  <c r="H17" i="21"/>
  <c r="C9" i="33" s="1"/>
  <c r="J17" i="21"/>
  <c r="E9" i="33" s="1"/>
  <c r="I17" i="21"/>
  <c r="D9" i="33" s="1"/>
  <c r="F17" i="21"/>
  <c r="E17" i="21"/>
  <c r="K8" i="21"/>
  <c r="K12" i="21"/>
  <c r="K14" i="21"/>
  <c r="K7" i="21"/>
  <c r="K10" i="21"/>
  <c r="K13" i="21"/>
  <c r="K9" i="21"/>
  <c r="K15" i="21"/>
  <c r="K11" i="21"/>
  <c r="K17" i="21" l="1"/>
  <c r="F9" i="33" s="1"/>
  <c r="C21" i="33"/>
  <c r="F16" i="33"/>
  <c r="L7" i="25"/>
  <c r="L12" i="24"/>
  <c r="F14" i="33" s="1"/>
  <c r="L7" i="22"/>
  <c r="L22" i="22" l="1"/>
  <c r="F12" i="33" s="1"/>
  <c r="L16" i="25"/>
  <c r="F13" i="33" s="1"/>
  <c r="K7" i="1" l="1"/>
  <c r="K7" i="10" l="1"/>
  <c r="K47" i="10" s="1"/>
  <c r="K7" i="7"/>
  <c r="K34" i="7" s="1"/>
  <c r="F18" i="33" l="1"/>
  <c r="K8" i="8"/>
  <c r="K17" i="8" s="1"/>
  <c r="I18" i="1"/>
  <c r="D10" i="33" s="1"/>
  <c r="D21" i="33" s="1"/>
  <c r="J18" i="1"/>
  <c r="E10" i="33" s="1"/>
  <c r="E21" i="33" s="1"/>
  <c r="F15" i="33" l="1"/>
  <c r="F19" i="33"/>
  <c r="K18" i="1"/>
  <c r="F10" i="33" s="1"/>
  <c r="I15" i="20"/>
  <c r="I16" i="20"/>
  <c r="I11" i="20"/>
  <c r="E22" i="33"/>
  <c r="E23" i="33" s="1"/>
  <c r="E28" i="33" s="1"/>
  <c r="D22" i="33"/>
  <c r="D23" i="33" s="1"/>
  <c r="C22" i="33"/>
  <c r="C23" i="33" s="1"/>
  <c r="C28" i="33" s="1"/>
  <c r="I25" i="20"/>
  <c r="E3" i="20"/>
  <c r="J2" i="20"/>
  <c r="F17" i="8"/>
  <c r="E17" i="8"/>
  <c r="D24" i="33"/>
  <c r="D26" i="33" s="1"/>
  <c r="G28" i="9"/>
  <c r="F28" i="9"/>
  <c r="E28" i="9"/>
  <c r="F18" i="1"/>
  <c r="E18" i="1"/>
  <c r="I27" i="20" l="1"/>
  <c r="F22" i="33"/>
  <c r="D28" i="33"/>
  <c r="F21" i="33"/>
  <c r="F24" i="33"/>
  <c r="F26" i="33" s="1"/>
  <c r="I48" i="10"/>
  <c r="L2" i="10"/>
  <c r="E3" i="10"/>
  <c r="L2" i="7"/>
  <c r="L2" i="34" s="1"/>
  <c r="E3" i="7"/>
  <c r="E3" i="34" s="1"/>
  <c r="L2" i="8"/>
  <c r="M2" i="28" s="1"/>
  <c r="E3" i="8"/>
  <c r="M2" i="9"/>
  <c r="E3" i="9"/>
  <c r="F23" i="33" l="1"/>
  <c r="F28" i="33" s="1"/>
</calcChain>
</file>

<file path=xl/sharedStrings.xml><?xml version="1.0" encoding="utf-8"?>
<sst xmlns="http://schemas.openxmlformats.org/spreadsheetml/2006/main" count="696" uniqueCount="433">
  <si>
    <t>MUNICIPIO IXTLAHUACAN DEL RIO, JALISCO.</t>
  </si>
  <si>
    <t xml:space="preserve">FECHA </t>
  </si>
  <si>
    <t>NOMBRE</t>
  </si>
  <si>
    <t>SUELDO</t>
  </si>
  <si>
    <t>NETO</t>
  </si>
  <si>
    <t>FIRMA</t>
  </si>
  <si>
    <t>SUMAS</t>
  </si>
  <si>
    <t>NOMINA DE SUELDOS DEPTO. HACIENDA MUNICIPAL</t>
  </si>
  <si>
    <t>NOMBRAMIENTO</t>
  </si>
  <si>
    <t>SINDICO</t>
  </si>
  <si>
    <t>CHOFER</t>
  </si>
  <si>
    <t>SECRETARIO GRAL.</t>
  </si>
  <si>
    <t>JARDINERA</t>
  </si>
  <si>
    <t>ENC. BIBLIOTECA</t>
  </si>
  <si>
    <t>MTRA. BIBLIOTECA</t>
  </si>
  <si>
    <t>FONTANERO</t>
  </si>
  <si>
    <t>JARDINERO</t>
  </si>
  <si>
    <t>INSPECTOR FISCAL</t>
  </si>
  <si>
    <t>AUX. ASEO PUB.</t>
  </si>
  <si>
    <t>PODADOR</t>
  </si>
  <si>
    <t>MANTO. U. DEPTIVA</t>
  </si>
  <si>
    <t>ENC. SANITARIOS</t>
  </si>
  <si>
    <t xml:space="preserve">FONTANERO </t>
  </si>
  <si>
    <t>EMPEDRADOR</t>
  </si>
  <si>
    <t>POLICIA DE LINEA</t>
  </si>
  <si>
    <t>AYUDANTE SIST. AGUA</t>
  </si>
  <si>
    <t>IMSS</t>
  </si>
  <si>
    <t xml:space="preserve"> </t>
  </si>
  <si>
    <t xml:space="preserve">    </t>
  </si>
  <si>
    <t xml:space="preserve">  </t>
  </si>
  <si>
    <t>ISR</t>
  </si>
  <si>
    <t>AUX. ASEO PUBLICO</t>
  </si>
  <si>
    <t>ENC. RELLENO SANITARIO</t>
  </si>
  <si>
    <t>ENCARGADO DEL VIVERO</t>
  </si>
  <si>
    <t>_________________________</t>
  </si>
  <si>
    <t>JUEZ MUNICIPAL</t>
  </si>
  <si>
    <t>SUBSIDIO</t>
  </si>
  <si>
    <t>PARAMEDICO</t>
  </si>
  <si>
    <t>NOMINA DE SUELDOS A JUBILADOS</t>
  </si>
  <si>
    <t>NOMINA DE SUELDOS PRESIDENCIA</t>
  </si>
  <si>
    <t>NOMINA DE SUELDOS SECRETARIA GENERAL</t>
  </si>
  <si>
    <t>CHOFER DE AMBULANCIA</t>
  </si>
  <si>
    <t>PRESIDENCIA</t>
  </si>
  <si>
    <t>SECRETARIA GENERAL</t>
  </si>
  <si>
    <t>HACIENDA</t>
  </si>
  <si>
    <t>TOTAL TESO</t>
  </si>
  <si>
    <t>TOTAL FORTA</t>
  </si>
  <si>
    <t>DEPARTAMENTO</t>
  </si>
  <si>
    <t>TOTAL QUINCENAL</t>
  </si>
  <si>
    <t>BASE TESO</t>
  </si>
  <si>
    <t>JUBILADOS</t>
  </si>
  <si>
    <t>.</t>
  </si>
  <si>
    <t>REGIDOR  A</t>
  </si>
  <si>
    <t>PRESIDENTE MPAL</t>
  </si>
  <si>
    <t>SECRETARIO PARTICULAR</t>
  </si>
  <si>
    <t>SECRETARIA DE PRESIDENCIA</t>
  </si>
  <si>
    <t>UNIDAD DE GESTION DE PROYECTOS DE ASISTENCIA SOCIAL</t>
  </si>
  <si>
    <t>ASISTENTE DE UNIDAD</t>
  </si>
  <si>
    <t>TRANSPARENCIA</t>
  </si>
  <si>
    <t>UNIDAD DE COMUNICACIÓN Y VINCULACIÓN CIUDADANA</t>
  </si>
  <si>
    <t>NOMINA DE SUELDOS DEPTO. DE CONTRALORIA</t>
  </si>
  <si>
    <t>CONTRALOR</t>
  </si>
  <si>
    <t xml:space="preserve">ASISTENTE DE SECRETARIA GENERAL </t>
  </si>
  <si>
    <t xml:space="preserve">UNIDAD DE ARCHIVO MUNICIPAL </t>
  </si>
  <si>
    <t>JEFE DE DEPARTAMENTO DEL REGISTRO CIVIL</t>
  </si>
  <si>
    <t>OFICIAL REGISTRO CIVIL TREJOS</t>
  </si>
  <si>
    <t xml:space="preserve">OFICIAL REGISTRO CIVIL PALOS ALTOS </t>
  </si>
  <si>
    <t>SECRETARIA C REGISTRO CIVIL</t>
  </si>
  <si>
    <t>SECRETARIA A REGISTRO CIVIL</t>
  </si>
  <si>
    <t>UNIDAD DE CEMENTERIOS</t>
  </si>
  <si>
    <t>AUX DE CEMENTERIOS</t>
  </si>
  <si>
    <t>AGENTE MUNICIPAL DE MASCUALA</t>
  </si>
  <si>
    <t>DELEGADO SAN ANOTNIO</t>
  </si>
  <si>
    <t>DELEGADO PALOS ALTOS</t>
  </si>
  <si>
    <t>TITULAR DE LA DIRECCION JURIDICA</t>
  </si>
  <si>
    <t>DEPARTAMENTO DE LO JURIDICO LABORAL</t>
  </si>
  <si>
    <t>ASISTENTE DE UNIDAD B  (DE LO JURIDICO ADMINISTRATIVO)</t>
  </si>
  <si>
    <t>UNIDAD JURIDICO LABORAL</t>
  </si>
  <si>
    <t>AUXILIAR DEL JUEZ MUNICIPAL</t>
  </si>
  <si>
    <t>ASISTENTE DE DEPARTAMENTO  (JURIDICO)</t>
  </si>
  <si>
    <t>NOMINA DE SUELDOS SINDICATURA</t>
  </si>
  <si>
    <t>NOMINA DE SUELDOS COORDINACION DE GABINETE</t>
  </si>
  <si>
    <t>COORDINACION DE GABINETE</t>
  </si>
  <si>
    <t>(SIME) SISTEMA DE INFORMACION MUNICIPAL ESTRATEGICO</t>
  </si>
  <si>
    <t xml:space="preserve">ENCARGADA DE HACIENDA PUBLICA </t>
  </si>
  <si>
    <t>CAJERO</t>
  </si>
  <si>
    <t>ENCARGADA DE INGRESOS</t>
  </si>
  <si>
    <t>AUX ADMINISTRATIVO  C DE CATASTRO</t>
  </si>
  <si>
    <t>CAJERA</t>
  </si>
  <si>
    <t>ENCARGADO DE EGRESOS</t>
  </si>
  <si>
    <t>ENCARGADO DE CATASTRO</t>
  </si>
  <si>
    <t>UNIDAD DE APREMIOS</t>
  </si>
  <si>
    <t>NOMINA DE SUELDOS COORDINACION GENERAL DE SERVICIOS MUNICIPALES</t>
  </si>
  <si>
    <t>CORDINADOR GENERAL DE SERVICIOS MUNICIPALES</t>
  </si>
  <si>
    <t xml:space="preserve"> JEFE DE DEPARTAMENTO DE PROVEDURIA</t>
  </si>
  <si>
    <t xml:space="preserve">UNIDAD DE  ATENCION ANIMAL </t>
  </si>
  <si>
    <t xml:space="preserve">ASISTENTE DE DEPARTAMENTO   </t>
  </si>
  <si>
    <t>ASISTENTE DE UNIDAD B      (ALUMBRADO PUBLICO)</t>
  </si>
  <si>
    <t xml:space="preserve">AUXILIAR ADMINISTRATIVO A   (ALUMBRADO PUBLICO) </t>
  </si>
  <si>
    <t xml:space="preserve">CUADRILLA ALUM PUBLICO </t>
  </si>
  <si>
    <t xml:space="preserve">JEFE DEL DEPARTAMENTO DE AGUA POTABLE </t>
  </si>
  <si>
    <t>CUADRILLA AGUA POTABLE Y ALCAN</t>
  </si>
  <si>
    <t xml:space="preserve">AGUA POTABLE </t>
  </si>
  <si>
    <t xml:space="preserve">JEFE DE DEPARTAMENTO DE ASEO PUBLICO </t>
  </si>
  <si>
    <t>AUXILIAR DE INTENDENCIA B</t>
  </si>
  <si>
    <t>AUXILIAR DE INTENDENCIA A</t>
  </si>
  <si>
    <t>UNIDAD DE REHABILITACION DE ESCUELAS</t>
  </si>
  <si>
    <t>CHOFER DE CAMION ESCOLAR</t>
  </si>
  <si>
    <t>CHOFER CAMION BASURA</t>
  </si>
  <si>
    <t>CHOFER DE CAMION DE BASURA</t>
  </si>
  <si>
    <t xml:space="preserve">CHOFER  DE CAMION DE BASURA </t>
  </si>
  <si>
    <t xml:space="preserve">JEFE RASTRO MPAL </t>
  </si>
  <si>
    <t>AUX ADMINISTRATIVO A</t>
  </si>
  <si>
    <t>CHOFER ACARREADOR RASTRO</t>
  </si>
  <si>
    <t>AUX DE RASTRO</t>
  </si>
  <si>
    <t>DEPARTAMENTO DE MANTENIMIENTO EN GENERAL</t>
  </si>
  <si>
    <t xml:space="preserve">DEPARTAMENTO DE PARQUES UNIDADES DEPORTIVAS Y  JARDINES </t>
  </si>
  <si>
    <t xml:space="preserve">AYUDANTE PARQUES Y JARDINES </t>
  </si>
  <si>
    <t>TITULAR DE LA UNIDAD DE ALMACEN</t>
  </si>
  <si>
    <t xml:space="preserve">AUX ADMINISTRATIVO A  CON ADSCRIPCIÓN A ALMACEN </t>
  </si>
  <si>
    <t>NOMINA DE SUELDOS COORDINACION DE DESARROLLO ECONOMICO</t>
  </si>
  <si>
    <t>CORDINADORA GENERAL DE DESARROLLO ECONOMICO Y COMBATE A LA DESIGUALDAD</t>
  </si>
  <si>
    <t>DEPARTAMENTO DE AGROPECUARIO</t>
  </si>
  <si>
    <t>DEPARTAMENTO DE PROMOCION  ECONOMICA</t>
  </si>
  <si>
    <t>UNIDAD DE PROYECTOS  DE PROMOCIÓN ECONOMICA</t>
  </si>
  <si>
    <t>UNIDAD MULTIFUNCIONAL DE VERIFICACIÓN</t>
  </si>
  <si>
    <t xml:space="preserve">JEFE DE DEPARTAMENTO DE PADRON Y LICENCIAS </t>
  </si>
  <si>
    <t>NOMINA DE SUELDOS COORDINADOR GENERAL DE GESTION INTEGRAL</t>
  </si>
  <si>
    <t>COORDINADOR GENERAL DE GESTION INTEGRAL DEL MUNICIPIO</t>
  </si>
  <si>
    <t xml:space="preserve">AUXILIAR ADMINISTRATIVO A      </t>
  </si>
  <si>
    <t>JEFE DE DEPARTAMENTO DE OBRAS PUBLICAS</t>
  </si>
  <si>
    <t>INGENIERO AUX A</t>
  </si>
  <si>
    <t>JEFE DE UNIDAD DE COSTOS DE OBRA PÚBLICA</t>
  </si>
  <si>
    <t>AUX TECNICO</t>
  </si>
  <si>
    <t xml:space="preserve">JEFE DE DEPARTAMENTO DE PROYECTOS </t>
  </si>
  <si>
    <t>UNIDAD DE SUPERVICIÓN  DE OBRA</t>
  </si>
  <si>
    <t>AUX DE OBRA</t>
  </si>
  <si>
    <t>AYUDANTE DE OBRA</t>
  </si>
  <si>
    <t>AUX O.P CHOFER</t>
  </si>
  <si>
    <t>TITULAR DEL MODULO DE MAQUINARIA</t>
  </si>
  <si>
    <t>OPERADOR RETROEXCAVADORA 416</t>
  </si>
  <si>
    <t>OPERADOR PAYLODER</t>
  </si>
  <si>
    <t>OPERADOR EXCAVADORA 320</t>
  </si>
  <si>
    <t>OPERADOR MOTOCONFORMADORA 12H</t>
  </si>
  <si>
    <t>OPERADOR RETROEXCAVADORA JCV</t>
  </si>
  <si>
    <t>CHOFER CAMION VOLTEO KEENGORTH</t>
  </si>
  <si>
    <t>CHOFER VOLTEO VOLVO ROJO 14M3</t>
  </si>
  <si>
    <t>CHOFER TRACTO CAMION KEENGORTH</t>
  </si>
  <si>
    <t>MECANICO A</t>
  </si>
  <si>
    <t>AUX DE MECANICO</t>
  </si>
  <si>
    <t>SOLDADOR</t>
  </si>
  <si>
    <t>UNIDAD DE SUMINISTROS</t>
  </si>
  <si>
    <t>TOTAL</t>
  </si>
  <si>
    <t>NOMINA DE SUELDOS COORDINACION GENERAL DE CONSTRUCCION DE LA COMUNIDAD</t>
  </si>
  <si>
    <t>ASISTENTE DE DEPARTAMENTO</t>
  </si>
  <si>
    <t>AUXILIAR ADMINISTRATIVO D</t>
  </si>
  <si>
    <t>TITULAR DEL DEPARTAMENTO DE PARTICIPACION CIUDADANA</t>
  </si>
  <si>
    <t>JEFE DPTO TURISMO</t>
  </si>
  <si>
    <t>JEFE DPTO DE CULTURA</t>
  </si>
  <si>
    <t xml:space="preserve">INSTANCIA  MPAL DE LA MUJER </t>
  </si>
  <si>
    <t>SECRETARIA B</t>
  </si>
  <si>
    <t>MEDICO B</t>
  </si>
  <si>
    <t>NOMINA DE SUELDOS DEPTO. SEGURIDAD CIUDADANA</t>
  </si>
  <si>
    <t>COMISARIO GENERAL DE SEGURIDAD CIUDADANA</t>
  </si>
  <si>
    <t>COMANDANTE</t>
  </si>
  <si>
    <t>JEFE DE DEPARTAMENTO DE MOVILIDAD</t>
  </si>
  <si>
    <t>JEFE DE DEPARTAMENTO DE PROTECCION CIVIL</t>
  </si>
  <si>
    <t>AUXILIAR DE PROTECCION CIVIL A</t>
  </si>
  <si>
    <t>AUXILIAR DE PROTECCION CIVIL B</t>
  </si>
  <si>
    <t>NOMINA DE AYUNTAMIENTO</t>
  </si>
  <si>
    <t>AYU. PARQUES Y JARDINES</t>
  </si>
  <si>
    <t>AUX. AGUA POTABLE</t>
  </si>
  <si>
    <t>AYU. VIVERO</t>
  </si>
  <si>
    <t>ENC. MANTENIMIENTO UNIDAD DEPORTIVA</t>
  </si>
  <si>
    <t>VELADOR DEL RASTRO</t>
  </si>
  <si>
    <t>DIETAS</t>
  </si>
  <si>
    <t>CONTRALORIA</t>
  </si>
  <si>
    <t>SINDICATURA</t>
  </si>
  <si>
    <t>COORDINACION DE SERVICIOS PUBLICOS</t>
  </si>
  <si>
    <t>COORDINACION DE DESARROLLO ECONOMICO</t>
  </si>
  <si>
    <t>COORDINACION DE GESTION INTEGRAL</t>
  </si>
  <si>
    <t>COORDINACION CONSTRUCCION DE LA COMUNIDAD</t>
  </si>
  <si>
    <t>SEGURIDAD CIUDADANA</t>
  </si>
  <si>
    <t>AUXILIAR</t>
  </si>
  <si>
    <t>AUXILIAR ADMINISTRATIVO</t>
  </si>
  <si>
    <t>TITULAR DE LA UNIDAD DE EVENTOS</t>
  </si>
  <si>
    <t>AUXILIAR DE BIBLIOTECA</t>
  </si>
  <si>
    <t>TECNICO A</t>
  </si>
  <si>
    <t>OFICIAL DE REGISTRO CIVIL SAN ANTONIO</t>
  </si>
  <si>
    <t>CHOFER B CASA DE LA CULTURA</t>
  </si>
  <si>
    <t>AUXILIAR DE PARQUES Y JARDINES</t>
  </si>
  <si>
    <t>INTENDENTE C SAN ANTONIO</t>
  </si>
  <si>
    <t>INTENDENTE B EN LA PLAZA</t>
  </si>
  <si>
    <t>AUXILIAR DE INTENDENCIA DE BAÑOS PUBLICOS</t>
  </si>
  <si>
    <t>AUX ADMINISTRATIVO  A</t>
  </si>
  <si>
    <t>AUXILIAR ADMINISTRATIVO A BIBLIOTECA</t>
  </si>
  <si>
    <t>JARDINERO B VIVERO</t>
  </si>
  <si>
    <t>REHABILITACION DE ESCUELAS</t>
  </si>
  <si>
    <t xml:space="preserve">RENTERIA GARCIA TERESA </t>
  </si>
  <si>
    <t xml:space="preserve">SANDOVAL MORA JAVIER </t>
  </si>
  <si>
    <t>JARA YAÑEZ MOISES</t>
  </si>
  <si>
    <t xml:space="preserve">SANCHEZ MARTINEZ MARIA ESTHER </t>
  </si>
  <si>
    <t xml:space="preserve">RAMIREZ MARTINEZ ADOLFO </t>
  </si>
  <si>
    <t xml:space="preserve">GODOY JIMENEZ GERARDO </t>
  </si>
  <si>
    <t xml:space="preserve">SANDOVAL GONZALEZ MARICELA </t>
  </si>
  <si>
    <t xml:space="preserve">SANCHEZ DE LA MORA FRANCISCO </t>
  </si>
  <si>
    <t xml:space="preserve">GONZALEZ VELEZ JESUS  </t>
  </si>
  <si>
    <t>ENFERMERO B</t>
  </si>
  <si>
    <t>JEFE DEL DEPARTAMENTO DE SEGURIDAD CIUDADANA</t>
  </si>
  <si>
    <t xml:space="preserve">GUTIERREZ ESPARZA JUAN MANUEL </t>
  </si>
  <si>
    <t xml:space="preserve">DE LA MORA ALMARAZ MARIA DEL CARMEN </t>
  </si>
  <si>
    <t xml:space="preserve">NUÑEZ CARRANZA JOSE LUIS </t>
  </si>
  <si>
    <t xml:space="preserve">HARO OCAMPO LIC. PEDRO </t>
  </si>
  <si>
    <t xml:space="preserve">JAUREGI MARTINEZ STEPHANIA </t>
  </si>
  <si>
    <t xml:space="preserve">PINTO GONNZALEZ L.N MARIA DE LA LUZ  </t>
  </si>
  <si>
    <t xml:space="preserve">RENTERIA CAMACHO ALEJANDRA  </t>
  </si>
  <si>
    <t xml:space="preserve">IÑIGUEZ HERNANDEZ MIRIAM RAXEL </t>
  </si>
  <si>
    <t xml:space="preserve">SANCHEZ ESQUEDA MA. REFUGIO </t>
  </si>
  <si>
    <t xml:space="preserve">JIMENEZ MARTINEZ ALMA LETICIA </t>
  </si>
  <si>
    <t xml:space="preserve">REYNA REYES JOSE DE JESUS </t>
  </si>
  <si>
    <t xml:space="preserve">CASILLAS CRUZ SALVADOR </t>
  </si>
  <si>
    <t>BARCENAS GOMEZ GUILLERMO</t>
  </si>
  <si>
    <t xml:space="preserve">AGUIRRE RODRIGUEZ J. MIGUEL ANGEL </t>
  </si>
  <si>
    <t xml:space="preserve">LOZANO SANCHEZ MARCELO </t>
  </si>
  <si>
    <t xml:space="preserve">REYES CAMACHO RAUL FERNANDO </t>
  </si>
  <si>
    <t xml:space="preserve">CARRILLO OROZCO GERARDO </t>
  </si>
  <si>
    <t xml:space="preserve">BENITEZ ROMERO LUIS FERNANDO </t>
  </si>
  <si>
    <t xml:space="preserve">PAREDES VENEGAS VANESSA  MICHELLE </t>
  </si>
  <si>
    <t>ABUNDIS RENTERIA ADRIANA MARLEN</t>
  </si>
  <si>
    <t xml:space="preserve">VAZQUEZ HUERTA ELIZABETH </t>
  </si>
  <si>
    <t xml:space="preserve">MUÑOZ RODRIGUEZ CHRISTIAN EDUARDO </t>
  </si>
  <si>
    <t xml:space="preserve">GARCIA ALONSO ELENA DE LA CRUZ </t>
  </si>
  <si>
    <t xml:space="preserve">BUGARIN VELIZ JESUS EMANUEL </t>
  </si>
  <si>
    <t xml:space="preserve">ESPARZA GONZALEZ SANDRA GUADALUPE </t>
  </si>
  <si>
    <t xml:space="preserve">GUTIERREZ MARTINEZ GLORIA </t>
  </si>
  <si>
    <t xml:space="preserve">PLASCENCIA CAMACHO JOSE SALVADOR </t>
  </si>
  <si>
    <t xml:space="preserve">SANCHEZ ALVARADO FRANCISCO </t>
  </si>
  <si>
    <t xml:space="preserve">SANCHEZ VELIZ MAURO </t>
  </si>
  <si>
    <t xml:space="preserve">SANDOVAL MORA MAYRA YANET </t>
  </si>
  <si>
    <t xml:space="preserve">MARTINES NERY PATRICIA </t>
  </si>
  <si>
    <t xml:space="preserve">FLORES GONZALEZ EDUARDO </t>
  </si>
  <si>
    <t xml:space="preserve">ABUNDIS SANCHEZ FRANCISCO </t>
  </si>
  <si>
    <t xml:space="preserve">DAVALOS NUÑEZ BRENDA DEL CARMEN </t>
  </si>
  <si>
    <t xml:space="preserve">GONZALEZ MARTINEZ SAUL FERNANDO </t>
  </si>
  <si>
    <t xml:space="preserve">GUTIERREZ JIMENEZ JOSE FRANCO </t>
  </si>
  <si>
    <t xml:space="preserve">RODRIGUEZ CARLOS HERIBERTO </t>
  </si>
  <si>
    <t xml:space="preserve">GARCIA SANCHEZ SALVADOR </t>
  </si>
  <si>
    <t xml:space="preserve">RAMIREZ SANCHEZ JUAN MANUEL </t>
  </si>
  <si>
    <t xml:space="preserve">ABUNDIS MUÑOZ ALFREDO </t>
  </si>
  <si>
    <t xml:space="preserve">GUTIERREZ CALVILLO PABLO </t>
  </si>
  <si>
    <t xml:space="preserve">YAÑEZ JIMENEZ JOSE MANUEL </t>
  </si>
  <si>
    <t xml:space="preserve">JIMENEZ DE LA CRUZ ROGELIO </t>
  </si>
  <si>
    <t xml:space="preserve">CARBAJAL HERNANDEZ ROBERTO </t>
  </si>
  <si>
    <t xml:space="preserve">ESTEVEZ PLASCENCIA NICANOR </t>
  </si>
  <si>
    <t xml:space="preserve">LOPEZ LOZA JOSE JAVIER </t>
  </si>
  <si>
    <t xml:space="preserve">SANCHEZ HERNANDEZ MELITON </t>
  </si>
  <si>
    <t xml:space="preserve">OLMOS GALLEGOS MEREGILDO </t>
  </si>
  <si>
    <t xml:space="preserve">RODRIGUEZ GOMEZ MA GUADALUPE </t>
  </si>
  <si>
    <t xml:space="preserve">YAÑEZ HERRERA JUAN MANUEL </t>
  </si>
  <si>
    <t xml:space="preserve">DURAN IBARRA CRISTINA </t>
  </si>
  <si>
    <t xml:space="preserve">GARCIA LIMON MARIA ASUNCION </t>
  </si>
  <si>
    <t xml:space="preserve">GONZALEZ LIMON JOSE CARLOS </t>
  </si>
  <si>
    <t xml:space="preserve">ALVAREZ DEL CASTILLO SANCHEZ JORGE ENRIQUE </t>
  </si>
  <si>
    <t xml:space="preserve">CORONA OLVERA SALVADOR </t>
  </si>
  <si>
    <t xml:space="preserve">MARTINEZ GONZALEZ HECTOR MIGUEL </t>
  </si>
  <si>
    <t xml:space="preserve">MUÑOZ YAÑEZ ROSALIO </t>
  </si>
  <si>
    <t>YAÑEZ JIMENEZ JORGE</t>
  </si>
  <si>
    <t xml:space="preserve">DELGADILLO SANCHEZ ROBERTO CARLOS </t>
  </si>
  <si>
    <t xml:space="preserve">CARBAJAL MERCADO GENARO </t>
  </si>
  <si>
    <t xml:space="preserve">GONZALEZ VAZQUEZ SALVADOR </t>
  </si>
  <si>
    <t xml:space="preserve">VAZQUEZ FLORES FERNANDO </t>
  </si>
  <si>
    <t xml:space="preserve">GONZALEZ VAZQUEZ JORGE ARMANDO </t>
  </si>
  <si>
    <t xml:space="preserve">BARCENAS AVILA ENRIQUE </t>
  </si>
  <si>
    <t xml:space="preserve">CARRILLO VILLALOBOS ISA </t>
  </si>
  <si>
    <t xml:space="preserve">DIAZ SALDAÑA TOBIAS </t>
  </si>
  <si>
    <t xml:space="preserve">BARCENAS AVILA PASCUAL </t>
  </si>
  <si>
    <t xml:space="preserve">LEDEZMA GONZALEZ AMADOR </t>
  </si>
  <si>
    <t xml:space="preserve">GUZMAN DELGADO MAYQUENA </t>
  </si>
  <si>
    <t xml:space="preserve">MARQUEZ ROMERO GABRIEL </t>
  </si>
  <si>
    <t xml:space="preserve">SANDOVAL OLIVA JOSE FAVIAN </t>
  </si>
  <si>
    <t xml:space="preserve">MORA GARCIA ADAN </t>
  </si>
  <si>
    <t>ALMARAZ MARTINEZ MARTIN</t>
  </si>
  <si>
    <t xml:space="preserve">GOMEZ HUERTA JOSE LUIS </t>
  </si>
  <si>
    <t xml:space="preserve">BARAJAS RAMIREZ ANTONIO </t>
  </si>
  <si>
    <t xml:space="preserve">RUVALCABA DONATO JOSUE EDUARDO </t>
  </si>
  <si>
    <t xml:space="preserve">RENTERIA GARCIA SAUL </t>
  </si>
  <si>
    <t xml:space="preserve">ALCARAZ MERCADO ELIAS </t>
  </si>
  <si>
    <t xml:space="preserve">ALATORRE GOMEZ FRANCISCO JAVIER </t>
  </si>
  <si>
    <t xml:space="preserve">CASTRO DELGADO MANUEL </t>
  </si>
  <si>
    <t xml:space="preserve">GOMEZ LOZA SANTIAGO </t>
  </si>
  <si>
    <t xml:space="preserve">CAMACHO SANCHEZ MARGARITA </t>
  </si>
  <si>
    <t xml:space="preserve">MORA ESTEVEZ CARMEN </t>
  </si>
  <si>
    <t xml:space="preserve">CAMACHO MARTINEZ J. JESUS </t>
  </si>
  <si>
    <t>CAMACHO GOMEZ JUAN MANUEL</t>
  </si>
  <si>
    <t xml:space="preserve">SANCHEZ MARTINEZ ALEJANDRO SANTOS </t>
  </si>
  <si>
    <t xml:space="preserve">ALCARAZ REYNOSO ANTONIO </t>
  </si>
  <si>
    <t xml:space="preserve">MEJIA LOPEZ ARNULFO </t>
  </si>
  <si>
    <t xml:space="preserve">GONZALEZ LOPEZ EMILIO </t>
  </si>
  <si>
    <t xml:space="preserve">NUÑEZ ALVAREZ MARTIN </t>
  </si>
  <si>
    <t xml:space="preserve">ESPINOZA SANCHEZ ALBERTO </t>
  </si>
  <si>
    <t xml:space="preserve">REYES PEREZ RAFAEL </t>
  </si>
  <si>
    <t xml:space="preserve">CALVILLO OLIVA LUIS ARMANDO </t>
  </si>
  <si>
    <t xml:space="preserve">RAMIREZ MEDINA SAMUEL </t>
  </si>
  <si>
    <t xml:space="preserve">SANCHEZ RAMIREZ RAUL </t>
  </si>
  <si>
    <t xml:space="preserve">RUVALCABA RUVALCABA LORENA </t>
  </si>
  <si>
    <t xml:space="preserve">DELGADILLO GARCIA JORGE EDGARDO </t>
  </si>
  <si>
    <t>IBARRA DELGADO MARIA</t>
  </si>
  <si>
    <t xml:space="preserve">BECERRA PEREZ MARIA ISABEL </t>
  </si>
  <si>
    <t xml:space="preserve">BARAJAS FERNANDEZ LORENA </t>
  </si>
  <si>
    <t xml:space="preserve">HERNANDEZ SUAREZ LUZ BELEN </t>
  </si>
  <si>
    <t xml:space="preserve">GUTIERREZ JIMENEZ JOEL </t>
  </si>
  <si>
    <t xml:space="preserve">GONZALEZ ORTIZ JESSICA </t>
  </si>
  <si>
    <t xml:space="preserve">AGUILAR ABUNDIS SERGIO ARMANDO </t>
  </si>
  <si>
    <t xml:space="preserve">GARCIA ALONSO MARIA INES </t>
  </si>
  <si>
    <t xml:space="preserve">CONTRERAS GARCIA SANDRA </t>
  </si>
  <si>
    <t xml:space="preserve">CARDONA ORTIZ JOSE DE JESUS </t>
  </si>
  <si>
    <t xml:space="preserve">BUGARIN ALVAREZ JAVIER </t>
  </si>
  <si>
    <t xml:space="preserve">VAZQUEZ VAZQUEZ J. JESUS </t>
  </si>
  <si>
    <t xml:space="preserve">ALATORRE BERMEJO SERGIO ARTURO </t>
  </si>
  <si>
    <t xml:space="preserve">AGUILAR QUEZADA ENRIQUE </t>
  </si>
  <si>
    <t xml:space="preserve">CRUZ GONZALEZ ALEJANDRO </t>
  </si>
  <si>
    <t xml:space="preserve">MORA NUÑEZ LUIS </t>
  </si>
  <si>
    <t xml:space="preserve">CRUZ ULLOA RAFAEL </t>
  </si>
  <si>
    <t xml:space="preserve">ALONSO RAMIREZ MA GUADALUPE </t>
  </si>
  <si>
    <t xml:space="preserve">GUTIERREZ PLASCENCIA ROBERTO </t>
  </si>
  <si>
    <t xml:space="preserve">MERCADO GOMEZ RICARDO </t>
  </si>
  <si>
    <t xml:space="preserve">CARRANZA VERDIN MARCO ANTONIO </t>
  </si>
  <si>
    <t xml:space="preserve">ALVAREZ PLASCENCIA OSCAR ALBERTO </t>
  </si>
  <si>
    <t xml:space="preserve">CAMACHO ALCARAZ JAIME </t>
  </si>
  <si>
    <t xml:space="preserve">CAMACHO LOPEZ NOE </t>
  </si>
  <si>
    <t xml:space="preserve">ALVAREZ LOPEZ MANUEL </t>
  </si>
  <si>
    <t xml:space="preserve">NUÑEZ URIBE ARNULFO </t>
  </si>
  <si>
    <t xml:space="preserve">ANGULO CAMACHO FAUSTINO </t>
  </si>
  <si>
    <t xml:space="preserve">CAMACHO MAYORAL JAIRO AARON </t>
  </si>
  <si>
    <t xml:space="preserve">CARRILLO BENAVIDES ISAAC </t>
  </si>
  <si>
    <t xml:space="preserve">GARCIA DE ANDA SERGIO </t>
  </si>
  <si>
    <t xml:space="preserve">RODRIGUEZ GONZALEZ GUSTAVO </t>
  </si>
  <si>
    <t xml:space="preserve">ESPINOZA GARZON HEREDERIO </t>
  </si>
  <si>
    <t xml:space="preserve">SALDAÑA MERCADO RAUL </t>
  </si>
  <si>
    <t xml:space="preserve">GARCIA HERNANDEZ JOSE LUIS </t>
  </si>
  <si>
    <t xml:space="preserve">MERCADO SANCHEZ JAVIER </t>
  </si>
  <si>
    <t xml:space="preserve">MARTINEZ NERY RAYMUNDO </t>
  </si>
  <si>
    <t xml:space="preserve">ALVAREZ OROZCO CESAR ISMAEL </t>
  </si>
  <si>
    <t xml:space="preserve">GONZALEZ ROCHA MANUEL </t>
  </si>
  <si>
    <t xml:space="preserve">SUAREZ ALVARADO ARTURO </t>
  </si>
  <si>
    <t xml:space="preserve">MORA VELIZ MARIA LETICIA </t>
  </si>
  <si>
    <t xml:space="preserve">MUÑOZ QUEZADA JAIME </t>
  </si>
  <si>
    <t>TORRES VAZQUEZ OSCAR</t>
  </si>
  <si>
    <t xml:space="preserve">VARELA IBARRA MARIA GUADALUPE </t>
  </si>
  <si>
    <t xml:space="preserve">GONZALEZ OROZCO MARIA LUISA </t>
  </si>
  <si>
    <t xml:space="preserve">GAMEZ ALONSO FABIOLA </t>
  </si>
  <si>
    <t xml:space="preserve">DIAZ SOTO GRISELDA  </t>
  </si>
  <si>
    <t xml:space="preserve">OROZCO SANCHEZ JAVIER </t>
  </si>
  <si>
    <t xml:space="preserve">NUÑEZ CARRANZA JAIME  </t>
  </si>
  <si>
    <t xml:space="preserve">MADRIGAL VAZQUEZ ROSA LILIA </t>
  </si>
  <si>
    <t xml:space="preserve">RAMIREZ MORA ROSA ANGELA </t>
  </si>
  <si>
    <t xml:space="preserve">SANCHEZ SANDOVAL SILVIA </t>
  </si>
  <si>
    <t xml:space="preserve">NAVARRO MORALES JENNIFER </t>
  </si>
  <si>
    <t xml:space="preserve">JIMENEZ LIZALDE JOSE DE JESUS </t>
  </si>
  <si>
    <t xml:space="preserve">CORONADO ENCISO JESUS GUADALUPE </t>
  </si>
  <si>
    <t xml:space="preserve">SANCHEZ MORA MA. DE LOS ANGELES </t>
  </si>
  <si>
    <t xml:space="preserve">SANCHEZ SANCHEZ NORMA LETICIA </t>
  </si>
  <si>
    <t xml:space="preserve">RIVAS ORTIZ MA. DEL REFUGIO </t>
  </si>
  <si>
    <t xml:space="preserve">SANCHEZ MARTIN MA. DE JESUS </t>
  </si>
  <si>
    <t xml:space="preserve">ABUNDIS NUÑEZ CARLOS </t>
  </si>
  <si>
    <t xml:space="preserve">SANDOVAL ALCANTAR JADE </t>
  </si>
  <si>
    <t xml:space="preserve">LOMELI  GUTIERREZ JOSE DE JESUS </t>
  </si>
  <si>
    <t xml:space="preserve">MOYA GOMEZ RIGOBERTO </t>
  </si>
  <si>
    <t xml:space="preserve">DELGADO SANCHEZ GUADALUPE LILIANA </t>
  </si>
  <si>
    <t xml:space="preserve">PORTILLO PAREDES JOSE DAVID </t>
  </si>
  <si>
    <t xml:space="preserve">ROSAS LINARES DANIEL </t>
  </si>
  <si>
    <t xml:space="preserve">FLORES RUVALCABA ROBERTO ALEJANDRO </t>
  </si>
  <si>
    <t xml:space="preserve">CAMACHO FLORES MARIO </t>
  </si>
  <si>
    <t xml:space="preserve">BARBIER SOTO RICARDO </t>
  </si>
  <si>
    <t xml:space="preserve">FLORES BAÑUELOS ADRIANA ELIZABETH </t>
  </si>
  <si>
    <t xml:space="preserve">DIAZ NORIEGA BEATRIZ </t>
  </si>
  <si>
    <t xml:space="preserve">MOJARRO GUTIERREZ RIGOBERTO </t>
  </si>
  <si>
    <t xml:space="preserve">MARIA GONZALEZ MARTIN </t>
  </si>
  <si>
    <t>JAUREGUI MARTINEZ CUAHUTEMOC</t>
  </si>
  <si>
    <t xml:space="preserve">VAZQUEZ HUERTA EDGARDO ALEJANDRO </t>
  </si>
  <si>
    <t xml:space="preserve">MONTES NERI MIGUEL ANGEL </t>
  </si>
  <si>
    <t xml:space="preserve">VAZQUEZ CAMACHO CRISTIAN VIDAL </t>
  </si>
  <si>
    <t xml:space="preserve">SOUZA SANCHEZ JOSE ANTONIO </t>
  </si>
  <si>
    <t xml:space="preserve">VAZQUEZ HUERTA GONZALO </t>
  </si>
  <si>
    <t xml:space="preserve">ALVAREZ HUERTA JESUS GERARDO </t>
  </si>
  <si>
    <t xml:space="preserve">VAZQUEZ MACIAS FRANCISCO </t>
  </si>
  <si>
    <t>LOPEZ LOZA RUBEN</t>
  </si>
  <si>
    <t xml:space="preserve">MARTINEZ ALVAREZ RIGOBERTO </t>
  </si>
  <si>
    <t xml:space="preserve">GONZALEZ MORA J. ISABEL </t>
  </si>
  <si>
    <t xml:space="preserve">LIMON MARTINEZ SALVADOR </t>
  </si>
  <si>
    <t xml:space="preserve">PINTO MARTINEZ MONICO </t>
  </si>
  <si>
    <t xml:space="preserve">GONZALEZ REYNOSO JOSE LUIS </t>
  </si>
  <si>
    <t xml:space="preserve">RAMIREZ RUELAS ARTURO </t>
  </si>
  <si>
    <t xml:space="preserve">MARTINEZ PULIDO MARIA TRINIDAD </t>
  </si>
  <si>
    <t>PACHECO VAZQUEZ HONORATO</t>
  </si>
  <si>
    <t xml:space="preserve">MOYA MARIA DE LOS ANGELES </t>
  </si>
  <si>
    <t>GUTIERREZ MARTINEZ ANA MARIA</t>
  </si>
  <si>
    <t>RENTERIA SANDOVAL CELINA</t>
  </si>
  <si>
    <t>JARDINERO A</t>
  </si>
  <si>
    <t xml:space="preserve">GONZALEZ RODRIGUEZ ELISA </t>
  </si>
  <si>
    <t>RENTERIA GARCIA JUAN</t>
  </si>
  <si>
    <t xml:space="preserve">GUTIERREZ SANCHEZ MARIA GUADALUPE  </t>
  </si>
  <si>
    <t xml:space="preserve">MOYA  GLORIA ISABEL </t>
  </si>
  <si>
    <t xml:space="preserve">GARCIA GONZALEZ JOSE ALONSO </t>
  </si>
  <si>
    <t xml:space="preserve">LORIA LUQUIN EDGAR ALEJANDRO </t>
  </si>
  <si>
    <t xml:space="preserve">ROMERO WRROZ  JOSE ANTONIO </t>
  </si>
  <si>
    <t>OPERADOR C</t>
  </si>
  <si>
    <t>CAMPOS MOLINA JORGE</t>
  </si>
  <si>
    <t>GOMEZ LARA LETICIA</t>
  </si>
  <si>
    <t>MORALES HERNANDEZ  JULIO CESAR</t>
  </si>
  <si>
    <t>RAMIREZ MORA NIDIA</t>
  </si>
  <si>
    <t>RODRIGUEZ GONZALEZ LUISA AURORA</t>
  </si>
  <si>
    <t>VILLAGOMEZ BUENO JUAN CARLOS</t>
  </si>
  <si>
    <t xml:space="preserve">CARRANZA ABILA MODESTA </t>
  </si>
  <si>
    <t>MARTINEZ ESTEVEZ BRENDA</t>
  </si>
  <si>
    <t>GUERRA MARES AGUSTIN</t>
  </si>
  <si>
    <t>POLICIA VIAL Y ESCOLAR</t>
  </si>
  <si>
    <t>CHOFER DE PIPA</t>
  </si>
  <si>
    <t>OPERADOR DE MAQUINARIA</t>
  </si>
  <si>
    <t>JEFE DE PLANEACION Y EVALUACION INSTITUCIONAL</t>
  </si>
  <si>
    <t>FONTANERO A</t>
  </si>
  <si>
    <t>RECAUDADOR</t>
  </si>
  <si>
    <t>SANDOVAL PINTO JORGE</t>
  </si>
  <si>
    <t>MERCADO MENDOZA YVETTE JOCELYN</t>
  </si>
  <si>
    <t>MEDICO MUNICIPAL</t>
  </si>
  <si>
    <t>S.E.</t>
  </si>
  <si>
    <t>EL 2019 SOLO 3MESES OCT A DIC</t>
  </si>
  <si>
    <t>7 MESES PARA AGUINALDO TRABAJO HASTA 15 MAR Y REGRESO EL 16 DE AGOSTO</t>
  </si>
  <si>
    <t>AUXILIAR DE ASEO</t>
  </si>
  <si>
    <t xml:space="preserve">CERVANTES PEREZ JOSE OSCAR </t>
  </si>
  <si>
    <t>OPERADOR DE MAQUINARIA D</t>
  </si>
  <si>
    <t>SEGUNDA QUINCENA DE DICIEMBRE DE 2019</t>
  </si>
  <si>
    <t>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</si>
</sst>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6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5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165" fontId="5" fillId="0" borderId="0" xfId="1" applyFont="1" applyFill="1"/>
    <xf numFmtId="0" fontId="5" fillId="0" borderId="0" xfId="0" applyFont="1" applyFill="1" applyBorder="1" applyAlignment="1">
      <alignment horizontal="left"/>
    </xf>
    <xf numFmtId="165" fontId="10" fillId="0" borderId="1" xfId="1" applyFont="1" applyBorder="1" applyAlignment="1">
      <alignment horizontal="center"/>
    </xf>
    <xf numFmtId="0" fontId="5" fillId="0" borderId="0" xfId="0" applyFont="1" applyFill="1" applyBorder="1"/>
    <xf numFmtId="0" fontId="8" fillId="0" borderId="0" xfId="0" applyFont="1"/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5" fontId="1" fillId="0" borderId="1" xfId="1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3" xfId="1" applyFont="1" applyFill="1" applyBorder="1" applyAlignment="1">
      <alignment horizontal="center"/>
    </xf>
    <xf numFmtId="165" fontId="10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1" fillId="0" borderId="1" xfId="1" applyFont="1" applyBorder="1" applyAlignment="1">
      <alignment horizontal="center"/>
    </xf>
    <xf numFmtId="165" fontId="12" fillId="0" borderId="0" xfId="1" applyFont="1"/>
    <xf numFmtId="165" fontId="13" fillId="0" borderId="0" xfId="1" applyFont="1"/>
    <xf numFmtId="0" fontId="11" fillId="0" borderId="0" xfId="0" applyFont="1"/>
    <xf numFmtId="165" fontId="12" fillId="0" borderId="0" xfId="1" applyFont="1" applyFill="1"/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165" fontId="0" fillId="0" borderId="4" xfId="1" applyFont="1" applyFill="1" applyBorder="1" applyAlignment="1">
      <alignment horizontal="center"/>
    </xf>
    <xf numFmtId="165" fontId="11" fillId="0" borderId="3" xfId="1" applyFont="1" applyFill="1" applyBorder="1" applyAlignment="1">
      <alignment horizontal="center"/>
    </xf>
    <xf numFmtId="0" fontId="11" fillId="0" borderId="0" xfId="0" applyFont="1" applyFill="1"/>
    <xf numFmtId="0" fontId="0" fillId="0" borderId="0" xfId="0" applyFill="1" applyBorder="1"/>
    <xf numFmtId="164" fontId="12" fillId="0" borderId="0" xfId="2" applyFont="1" applyFill="1" applyBorder="1"/>
    <xf numFmtId="165" fontId="12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165" fontId="13" fillId="0" borderId="0" xfId="1" applyFont="1" applyFill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1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43" fontId="8" fillId="0" borderId="0" xfId="0" applyNumberFormat="1" applyFont="1" applyFill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5" fillId="0" borderId="0" xfId="0" applyFont="1" applyFill="1" applyAlignment="1">
      <alignment wrapText="1"/>
    </xf>
    <xf numFmtId="0" fontId="6" fillId="0" borderId="0" xfId="0" applyFont="1" applyFill="1" applyAlignment="1" applyProtection="1">
      <alignment horizontal="right"/>
    </xf>
    <xf numFmtId="0" fontId="10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8" fillId="0" borderId="0" xfId="0" applyFont="1" applyFill="1" applyBorder="1" applyAlignment="1" applyProtection="1">
      <alignment horizontal="right"/>
    </xf>
    <xf numFmtId="165" fontId="8" fillId="0" borderId="0" xfId="1" applyFont="1" applyFill="1" applyBorder="1"/>
    <xf numFmtId="0" fontId="1" fillId="0" borderId="0" xfId="0" applyFont="1"/>
    <xf numFmtId="0" fontId="5" fillId="0" borderId="0" xfId="0" applyFont="1" applyAlignment="1">
      <alignment wrapText="1"/>
    </xf>
    <xf numFmtId="165" fontId="1" fillId="0" borderId="0" xfId="1" applyFont="1" applyFill="1"/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1" fillId="0" borderId="0" xfId="0" applyFont="1" applyFill="1" applyAlignment="1" applyProtection="1">
      <alignment horizontal="left" wrapText="1"/>
    </xf>
    <xf numFmtId="165" fontId="6" fillId="0" borderId="0" xfId="1" applyFont="1" applyBorder="1"/>
    <xf numFmtId="165" fontId="10" fillId="0" borderId="0" xfId="1" applyFont="1" applyFill="1"/>
    <xf numFmtId="0" fontId="10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165" fontId="8" fillId="0" borderId="0" xfId="0" applyNumberFormat="1" applyFont="1" applyFill="1"/>
    <xf numFmtId="0" fontId="0" fillId="2" borderId="0" xfId="0" applyFill="1"/>
    <xf numFmtId="14" fontId="0" fillId="0" borderId="0" xfId="0" applyNumberFormat="1" applyFill="1"/>
    <xf numFmtId="0" fontId="0" fillId="0" borderId="0" xfId="0" applyFont="1" applyFill="1"/>
    <xf numFmtId="0" fontId="10" fillId="0" borderId="0" xfId="0" applyFont="1" applyFill="1" applyBorder="1" applyAlignment="1">
      <alignment horizontal="center"/>
    </xf>
    <xf numFmtId="165" fontId="10" fillId="0" borderId="0" xfId="1" applyFont="1" applyFill="1" applyBorder="1" applyAlignment="1">
      <alignment horizontal="center"/>
    </xf>
    <xf numFmtId="165" fontId="1" fillId="0" borderId="0" xfId="1" applyFont="1" applyFill="1" applyBorder="1" applyAlignment="1">
      <alignment horizontal="center"/>
    </xf>
    <xf numFmtId="0" fontId="1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left" wrapText="1"/>
    </xf>
    <xf numFmtId="165" fontId="11" fillId="0" borderId="0" xfId="1" applyFont="1"/>
    <xf numFmtId="165" fontId="1" fillId="0" borderId="0" xfId="1" applyFont="1"/>
    <xf numFmtId="164" fontId="1" fillId="0" borderId="2" xfId="2" applyFont="1" applyFill="1" applyBorder="1"/>
    <xf numFmtId="0" fontId="1" fillId="0" borderId="0" xfId="0" applyFont="1" applyFill="1" applyAlignment="1" applyProtection="1">
      <alignment horizontal="right"/>
    </xf>
    <xf numFmtId="165" fontId="11" fillId="0" borderId="0" xfId="1" applyFont="1" applyFill="1"/>
    <xf numFmtId="165" fontId="1" fillId="0" borderId="0" xfId="1" applyFont="1" applyFill="1" applyBorder="1"/>
    <xf numFmtId="164" fontId="1" fillId="0" borderId="2" xfId="2" applyFont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164" fontId="11" fillId="0" borderId="0" xfId="2" applyFont="1" applyFill="1" applyBorder="1"/>
    <xf numFmtId="165" fontId="11" fillId="0" borderId="0" xfId="1" applyFont="1" applyFill="1" applyBorder="1"/>
    <xf numFmtId="0" fontId="6" fillId="0" borderId="0" xfId="0" applyFont="1" applyFill="1" applyAlignment="1" applyProtection="1">
      <alignment horizontal="center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 applyProtection="1">
      <alignment horizontal="center"/>
    </xf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theme="6" tint="-0.249977111117893"/>
    <pageSetUpPr fitToPage="1"/>
  </sheetPr>
  <dimension ref="B1:O19"/>
  <sheetViews>
    <sheetView zoomScale="80" zoomScaleNormal="80" workbookViewId="0">
      <pane ySplit="5" topLeftCell="A6" activePane="bottomLeft" state="frozen"/>
      <selection activeCell="F18" sqref="F18"/>
      <selection pane="bottomLeft" activeCell="N16" sqref="N16"/>
    </sheetView>
  </sheetViews>
  <sheetFormatPr baseColWidth="10" defaultRowHeight="12.75" x14ac:dyDescent="0.2"/>
  <cols>
    <col min="1" max="1" width="1.7109375" style="23" customWidth="1"/>
    <col min="2" max="2" width="34.5703125" style="23" customWidth="1"/>
    <col min="3" max="3" width="5.42578125" style="23" customWidth="1"/>
    <col min="4" max="4" width="12.5703125" style="23" customWidth="1"/>
    <col min="5" max="5" width="1" style="29" customWidth="1"/>
    <col min="6" max="6" width="2" style="29" customWidth="1"/>
    <col min="7" max="7" width="13" style="29" customWidth="1"/>
    <col min="8" max="8" width="12.42578125" style="29" bestFit="1" customWidth="1"/>
    <col min="9" max="9" width="11.28515625" style="29" customWidth="1"/>
    <col min="10" max="10" width="6.28515625" style="29" customWidth="1"/>
    <col min="11" max="11" width="13.140625" style="29" bestFit="1" customWidth="1"/>
    <col min="12" max="12" width="26.7109375" style="23" customWidth="1"/>
    <col min="13" max="16384" width="11.42578125" style="23"/>
  </cols>
  <sheetData>
    <row r="1" spans="2:15" ht="18" x14ac:dyDescent="0.25">
      <c r="E1" s="28" t="s">
        <v>0</v>
      </c>
      <c r="I1" s="28"/>
      <c r="L1" s="30" t="s">
        <v>1</v>
      </c>
    </row>
    <row r="2" spans="2:15" ht="15" x14ac:dyDescent="0.25">
      <c r="E2" s="31" t="s">
        <v>169</v>
      </c>
      <c r="I2" s="31"/>
      <c r="L2" s="32" t="str">
        <f>+PRESIDENCIA!L2</f>
        <v>31 DE DICIEMBRE DE 2019</v>
      </c>
    </row>
    <row r="3" spans="2:15" x14ac:dyDescent="0.2">
      <c r="E3" s="69" t="str">
        <f>+PRESIDENCIA!E3</f>
        <v>SEGUNDA QUINCENA DE DICIEMBRE DE 2019</v>
      </c>
      <c r="I3" s="70"/>
    </row>
    <row r="4" spans="2:15" x14ac:dyDescent="0.2">
      <c r="E4" s="70" t="s">
        <v>27</v>
      </c>
      <c r="I4" s="70"/>
    </row>
    <row r="5" spans="2:15" x14ac:dyDescent="0.2">
      <c r="B5" s="33" t="s">
        <v>2</v>
      </c>
      <c r="C5" s="33"/>
      <c r="D5" s="33" t="s">
        <v>8</v>
      </c>
      <c r="E5" s="71" t="s">
        <v>3</v>
      </c>
      <c r="F5" s="71" t="s">
        <v>30</v>
      </c>
      <c r="G5" s="34" t="s">
        <v>3</v>
      </c>
      <c r="H5" s="34" t="s">
        <v>30</v>
      </c>
      <c r="I5" s="72" t="s">
        <v>36</v>
      </c>
      <c r="J5" s="34" t="s">
        <v>26</v>
      </c>
      <c r="K5" s="34" t="s">
        <v>4</v>
      </c>
      <c r="L5" s="33" t="s">
        <v>5</v>
      </c>
    </row>
    <row r="6" spans="2:15" x14ac:dyDescent="0.2">
      <c r="B6" s="73"/>
      <c r="C6" s="73"/>
      <c r="D6" s="73"/>
      <c r="E6" s="74"/>
      <c r="F6" s="74"/>
      <c r="G6" s="74"/>
      <c r="H6" s="74"/>
      <c r="I6" s="74"/>
      <c r="J6" s="74"/>
      <c r="K6" s="74"/>
      <c r="L6" s="73"/>
    </row>
    <row r="7" spans="2:15" ht="24.95" customHeight="1" x14ac:dyDescent="0.2">
      <c r="B7" t="s">
        <v>203</v>
      </c>
      <c r="C7" s="37"/>
      <c r="D7" s="24" t="s">
        <v>52</v>
      </c>
      <c r="E7" s="15">
        <v>21880.14</v>
      </c>
      <c r="F7" s="15">
        <v>3380.14</v>
      </c>
      <c r="G7" s="15">
        <f t="shared" ref="G7:G15" si="0">E7/2</f>
        <v>10940.07</v>
      </c>
      <c r="H7" s="15">
        <f t="shared" ref="H7:H15" si="1">F7/2</f>
        <v>1690.07</v>
      </c>
      <c r="I7" s="15"/>
      <c r="J7" s="15">
        <v>0</v>
      </c>
      <c r="K7" s="15">
        <f t="shared" ref="K7:K15" si="2">G7-H7+I7-J7</f>
        <v>9250</v>
      </c>
      <c r="L7" s="22"/>
      <c r="M7" s="41"/>
      <c r="N7" s="41"/>
      <c r="O7" s="41"/>
    </row>
    <row r="8" spans="2:15" ht="24.95" customHeight="1" x14ac:dyDescent="0.2">
      <c r="B8" t="s">
        <v>206</v>
      </c>
      <c r="C8" s="37"/>
      <c r="D8" s="24" t="s">
        <v>52</v>
      </c>
      <c r="E8" s="15">
        <v>21880.14</v>
      </c>
      <c r="F8" s="15">
        <v>3380.14</v>
      </c>
      <c r="G8" s="15">
        <f t="shared" si="0"/>
        <v>10940.07</v>
      </c>
      <c r="H8" s="15">
        <f t="shared" si="1"/>
        <v>1690.07</v>
      </c>
      <c r="I8" s="15"/>
      <c r="J8" s="15">
        <v>0</v>
      </c>
      <c r="K8" s="15">
        <f t="shared" si="2"/>
        <v>9250</v>
      </c>
      <c r="L8" s="22"/>
      <c r="M8" s="41"/>
    </row>
    <row r="9" spans="2:15" ht="24.95" customHeight="1" x14ac:dyDescent="0.2">
      <c r="B9" t="s">
        <v>200</v>
      </c>
      <c r="C9" s="37"/>
      <c r="D9" s="24" t="s">
        <v>52</v>
      </c>
      <c r="E9" s="15">
        <v>21880.14</v>
      </c>
      <c r="F9" s="15">
        <v>3380.14</v>
      </c>
      <c r="G9" s="15">
        <f t="shared" si="0"/>
        <v>10940.07</v>
      </c>
      <c r="H9" s="15">
        <f t="shared" si="1"/>
        <v>1690.07</v>
      </c>
      <c r="I9" s="15"/>
      <c r="J9" s="15">
        <v>0</v>
      </c>
      <c r="K9" s="15">
        <f t="shared" si="2"/>
        <v>9250</v>
      </c>
      <c r="L9" s="22"/>
      <c r="M9" s="41"/>
    </row>
    <row r="10" spans="2:15" ht="24.95" customHeight="1" x14ac:dyDescent="0.2">
      <c r="B10" t="s">
        <v>202</v>
      </c>
      <c r="C10" s="37"/>
      <c r="D10" s="24" t="s">
        <v>52</v>
      </c>
      <c r="E10" s="15">
        <v>21880.14</v>
      </c>
      <c r="F10" s="15">
        <v>3380.14</v>
      </c>
      <c r="G10" s="15">
        <f t="shared" si="0"/>
        <v>10940.07</v>
      </c>
      <c r="H10" s="15">
        <f t="shared" si="1"/>
        <v>1690.07</v>
      </c>
      <c r="I10" s="15"/>
      <c r="J10" s="15">
        <v>0</v>
      </c>
      <c r="K10" s="15">
        <f t="shared" si="2"/>
        <v>9250</v>
      </c>
      <c r="L10" s="22"/>
      <c r="M10" s="41"/>
      <c r="N10" s="23" t="s">
        <v>51</v>
      </c>
    </row>
    <row r="11" spans="2:15" ht="24.95" customHeight="1" x14ac:dyDescent="0.2">
      <c r="B11" t="s">
        <v>198</v>
      </c>
      <c r="C11" s="37"/>
      <c r="D11" s="24" t="s">
        <v>52</v>
      </c>
      <c r="E11" s="15">
        <v>21880.14</v>
      </c>
      <c r="F11" s="15">
        <v>3380.14</v>
      </c>
      <c r="G11" s="15">
        <f t="shared" si="0"/>
        <v>10940.07</v>
      </c>
      <c r="H11" s="15">
        <f t="shared" si="1"/>
        <v>1690.07</v>
      </c>
      <c r="I11" s="15"/>
      <c r="J11" s="15">
        <v>0</v>
      </c>
      <c r="K11" s="15">
        <f t="shared" si="2"/>
        <v>9250</v>
      </c>
      <c r="L11" s="22"/>
      <c r="M11" s="41"/>
    </row>
    <row r="12" spans="2:15" ht="24.95" customHeight="1" x14ac:dyDescent="0.2">
      <c r="B12" t="s">
        <v>205</v>
      </c>
      <c r="C12" s="37"/>
      <c r="D12" s="24" t="s">
        <v>52</v>
      </c>
      <c r="E12" s="15">
        <v>21880.14</v>
      </c>
      <c r="F12" s="15">
        <v>3380.14</v>
      </c>
      <c r="G12" s="15">
        <f t="shared" si="0"/>
        <v>10940.07</v>
      </c>
      <c r="H12" s="15">
        <f t="shared" si="1"/>
        <v>1690.07</v>
      </c>
      <c r="I12" s="15"/>
      <c r="J12" s="15">
        <v>0</v>
      </c>
      <c r="K12" s="15">
        <f t="shared" si="2"/>
        <v>9250</v>
      </c>
      <c r="L12" s="22"/>
      <c r="M12" s="41"/>
    </row>
    <row r="13" spans="2:15" ht="24.95" customHeight="1" x14ac:dyDescent="0.2">
      <c r="B13" t="s">
        <v>201</v>
      </c>
      <c r="C13" s="37"/>
      <c r="D13" s="24" t="s">
        <v>52</v>
      </c>
      <c r="E13" s="15">
        <v>21880.14</v>
      </c>
      <c r="F13" s="15">
        <v>3380.14</v>
      </c>
      <c r="G13" s="15">
        <f t="shared" si="0"/>
        <v>10940.07</v>
      </c>
      <c r="H13" s="15">
        <f t="shared" si="1"/>
        <v>1690.07</v>
      </c>
      <c r="I13" s="15"/>
      <c r="J13" s="15">
        <v>0</v>
      </c>
      <c r="K13" s="15">
        <f t="shared" si="2"/>
        <v>9250</v>
      </c>
      <c r="L13" s="22"/>
      <c r="M13" s="41"/>
    </row>
    <row r="14" spans="2:15" ht="24.95" customHeight="1" x14ac:dyDescent="0.2">
      <c r="B14" t="s">
        <v>204</v>
      </c>
      <c r="C14" s="37"/>
      <c r="D14" s="24" t="s">
        <v>52</v>
      </c>
      <c r="E14" s="15">
        <v>21880.14</v>
      </c>
      <c r="F14" s="15">
        <v>3380.14</v>
      </c>
      <c r="G14" s="15">
        <f t="shared" si="0"/>
        <v>10940.07</v>
      </c>
      <c r="H14" s="15">
        <f t="shared" si="1"/>
        <v>1690.07</v>
      </c>
      <c r="I14" s="15"/>
      <c r="J14" s="15">
        <v>0</v>
      </c>
      <c r="K14" s="15">
        <f t="shared" si="2"/>
        <v>9250</v>
      </c>
      <c r="L14" s="22"/>
      <c r="M14" s="41"/>
    </row>
    <row r="15" spans="2:15" ht="24.95" customHeight="1" x14ac:dyDescent="0.2">
      <c r="B15" t="s">
        <v>199</v>
      </c>
      <c r="C15" s="37"/>
      <c r="D15" s="24" t="s">
        <v>52</v>
      </c>
      <c r="E15" s="15">
        <v>21880.14</v>
      </c>
      <c r="F15" s="15">
        <v>3380.14</v>
      </c>
      <c r="G15" s="15">
        <f t="shared" si="0"/>
        <v>10940.07</v>
      </c>
      <c r="H15" s="15">
        <f t="shared" si="1"/>
        <v>1690.07</v>
      </c>
      <c r="I15" s="15"/>
      <c r="J15" s="15">
        <v>0</v>
      </c>
      <c r="K15" s="15">
        <f t="shared" si="2"/>
        <v>9250</v>
      </c>
      <c r="L15" s="22"/>
      <c r="M15" s="41"/>
    </row>
    <row r="16" spans="2:15" ht="21.95" customHeight="1" x14ac:dyDescent="0.2">
      <c r="B16" s="26"/>
      <c r="C16" s="37"/>
      <c r="D16" s="24"/>
      <c r="E16" s="15"/>
      <c r="F16" s="15"/>
      <c r="G16" s="15"/>
      <c r="H16" s="15"/>
      <c r="I16" s="66"/>
      <c r="J16" s="66"/>
      <c r="K16" s="15"/>
      <c r="L16" s="22"/>
      <c r="M16" s="41"/>
    </row>
    <row r="17" spans="2:13" ht="21.95" customHeight="1" x14ac:dyDescent="0.2">
      <c r="B17" s="21"/>
      <c r="C17" s="21"/>
      <c r="D17" s="42" t="s">
        <v>6</v>
      </c>
      <c r="E17" s="43">
        <f t="shared" ref="E17:J17" si="3">SUM(E7:E16)</f>
        <v>196921.26</v>
      </c>
      <c r="F17" s="43">
        <f t="shared" si="3"/>
        <v>30421.26</v>
      </c>
      <c r="G17" s="43">
        <f>SUM(G7:G16)</f>
        <v>98460.63</v>
      </c>
      <c r="H17" s="43">
        <f t="shared" si="3"/>
        <v>15210.63</v>
      </c>
      <c r="I17" s="43">
        <f t="shared" si="3"/>
        <v>0</v>
      </c>
      <c r="J17" s="43">
        <f t="shared" si="3"/>
        <v>0</v>
      </c>
      <c r="K17" s="43">
        <f>SUM(K7:K16)</f>
        <v>83250</v>
      </c>
      <c r="L17" s="75"/>
      <c r="M17" s="43"/>
    </row>
    <row r="19" spans="2:13" x14ac:dyDescent="0.2">
      <c r="B19" s="23" t="s">
        <v>27</v>
      </c>
      <c r="D19" s="42"/>
      <c r="E19" s="43"/>
      <c r="F19" s="43"/>
      <c r="G19" s="43"/>
      <c r="H19" s="43"/>
      <c r="I19" s="43"/>
      <c r="J19" s="43"/>
      <c r="K19" s="43"/>
    </row>
  </sheetData>
  <sortState xmlns:xlrd2="http://schemas.microsoft.com/office/spreadsheetml/2017/richdata2" ref="B7:M15">
    <sortCondition ref="B7:B15"/>
  </sortState>
  <pageMargins left="0.11811023622047245" right="0.19685039370078741" top="1.0629921259842521" bottom="0.98425196850393704" header="0" footer="0"/>
  <pageSetup scale="8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5">
    <tabColor theme="6" tint="-0.249977111117893"/>
    <pageSetUpPr fitToPage="1"/>
  </sheetPr>
  <dimension ref="B1:P38"/>
  <sheetViews>
    <sheetView topLeftCell="A3" zoomScale="80" zoomScaleNormal="80" workbookViewId="0">
      <selection activeCell="B3" sqref="B1:B1048576"/>
    </sheetView>
  </sheetViews>
  <sheetFormatPr baseColWidth="10" defaultRowHeight="12.75" x14ac:dyDescent="0.2"/>
  <cols>
    <col min="1" max="1" width="1.7109375" style="23" customWidth="1"/>
    <col min="2" max="2" width="33.140625" style="23" bestFit="1" customWidth="1"/>
    <col min="3" max="3" width="5" style="23" customWidth="1"/>
    <col min="4" max="4" width="15.42578125" style="23" customWidth="1"/>
    <col min="5" max="6" width="1.28515625" style="23" customWidth="1"/>
    <col min="7" max="7" width="12.42578125" style="23" customWidth="1"/>
    <col min="8" max="8" width="11.28515625" style="23" bestFit="1" customWidth="1"/>
    <col min="9" max="9" width="11.28515625" style="23" customWidth="1"/>
    <col min="10" max="10" width="8.85546875" style="23" customWidth="1"/>
    <col min="11" max="11" width="12.28515625" style="23" bestFit="1" customWidth="1"/>
    <col min="12" max="12" width="24.140625" style="23" customWidth="1"/>
    <col min="13" max="16384" width="11.42578125" style="23"/>
  </cols>
  <sheetData>
    <row r="1" spans="2:16" ht="18" x14ac:dyDescent="0.25">
      <c r="E1" s="28" t="s">
        <v>0</v>
      </c>
      <c r="F1" s="29"/>
      <c r="G1" s="29"/>
      <c r="H1" s="29"/>
      <c r="I1" s="28"/>
      <c r="J1" s="29"/>
      <c r="K1" s="29"/>
      <c r="L1" s="30" t="s">
        <v>1</v>
      </c>
    </row>
    <row r="2" spans="2:16" ht="15" x14ac:dyDescent="0.25">
      <c r="E2" s="31" t="s">
        <v>127</v>
      </c>
      <c r="F2" s="29"/>
      <c r="G2" s="29"/>
      <c r="H2" s="29"/>
      <c r="I2" s="31"/>
      <c r="J2" s="29"/>
      <c r="K2" s="29"/>
      <c r="L2" s="32" t="str">
        <f>PRESIDENCIA!L2</f>
        <v>31 DE DICIEMBRE DE 2019</v>
      </c>
    </row>
    <row r="3" spans="2:16" x14ac:dyDescent="0.2">
      <c r="E3" s="32" t="str">
        <f>PRESIDENCIA!E3</f>
        <v>SEGUNDA QUINCENA DE DICIEMBRE DE 2019</v>
      </c>
      <c r="F3" s="29"/>
      <c r="G3" s="29"/>
      <c r="H3" s="29"/>
      <c r="I3" s="32"/>
      <c r="J3" s="29"/>
      <c r="K3" s="29"/>
    </row>
    <row r="4" spans="2:16" ht="1.5" customHeight="1" x14ac:dyDescent="0.2">
      <c r="E4" s="70"/>
      <c r="F4" s="29"/>
      <c r="G4" s="29"/>
      <c r="H4" s="29"/>
      <c r="I4" s="70"/>
      <c r="J4" s="29"/>
      <c r="K4" s="29"/>
    </row>
    <row r="5" spans="2:16" x14ac:dyDescent="0.2">
      <c r="B5" s="33" t="s">
        <v>2</v>
      </c>
      <c r="C5" s="33"/>
      <c r="D5" s="33" t="s">
        <v>8</v>
      </c>
      <c r="E5" s="71" t="s">
        <v>3</v>
      </c>
      <c r="F5" s="71" t="s">
        <v>30</v>
      </c>
      <c r="G5" s="34" t="s">
        <v>3</v>
      </c>
      <c r="H5" s="34" t="s">
        <v>30</v>
      </c>
      <c r="I5" s="72" t="s">
        <v>36</v>
      </c>
      <c r="J5" s="34" t="s">
        <v>26</v>
      </c>
      <c r="K5" s="34" t="s">
        <v>4</v>
      </c>
      <c r="L5" s="33" t="s">
        <v>5</v>
      </c>
    </row>
    <row r="6" spans="2:16" ht="1.5" customHeight="1" x14ac:dyDescent="0.2">
      <c r="E6" s="62"/>
      <c r="F6" s="62"/>
    </row>
    <row r="7" spans="2:16" ht="45" x14ac:dyDescent="0.2">
      <c r="B7" s="26" t="s">
        <v>319</v>
      </c>
      <c r="C7" s="84"/>
      <c r="D7" s="85" t="s">
        <v>128</v>
      </c>
      <c r="E7" s="48">
        <v>23787.57</v>
      </c>
      <c r="F7" s="48">
        <v>3787.57</v>
      </c>
      <c r="G7" s="15">
        <f t="shared" ref="G7:G32" si="0">+E7/2</f>
        <v>11893.785</v>
      </c>
      <c r="H7" s="15">
        <f t="shared" ref="H7:H32" si="1">+F7/2</f>
        <v>1893.7850000000001</v>
      </c>
      <c r="I7" s="15"/>
      <c r="J7" s="15">
        <v>0</v>
      </c>
      <c r="K7" s="15">
        <f t="shared" ref="K7:K28" si="2">G7-H7+I7-J7</f>
        <v>10000</v>
      </c>
      <c r="L7" s="22"/>
    </row>
    <row r="8" spans="2:16" ht="24.95" customHeight="1" x14ac:dyDescent="0.2">
      <c r="B8" s="26" t="s">
        <v>281</v>
      </c>
      <c r="C8" s="37"/>
      <c r="D8" s="49" t="s">
        <v>417</v>
      </c>
      <c r="E8" s="48">
        <v>14123.28</v>
      </c>
      <c r="F8" s="48">
        <v>1723.28</v>
      </c>
      <c r="G8" s="15">
        <f t="shared" ref="G8:G14" si="3">+E8/2</f>
        <v>7061.64</v>
      </c>
      <c r="H8" s="15">
        <f t="shared" ref="H8:H14" si="4">+F8/2</f>
        <v>861.64</v>
      </c>
      <c r="I8" s="15"/>
      <c r="J8" s="38"/>
      <c r="K8" s="15">
        <f>G8-H8+I8-J8</f>
        <v>6200</v>
      </c>
      <c r="L8" s="22"/>
      <c r="M8" s="41"/>
      <c r="O8" s="41"/>
      <c r="P8" s="41"/>
    </row>
    <row r="9" spans="2:16" ht="33.75" x14ac:dyDescent="0.2">
      <c r="B9" s="26" t="s">
        <v>323</v>
      </c>
      <c r="C9" s="84"/>
      <c r="D9" s="85" t="s">
        <v>132</v>
      </c>
      <c r="E9" s="48">
        <v>8705.1</v>
      </c>
      <c r="F9" s="48">
        <v>705.1</v>
      </c>
      <c r="G9" s="15">
        <f t="shared" si="3"/>
        <v>4352.55</v>
      </c>
      <c r="H9" s="15">
        <f t="shared" si="4"/>
        <v>352.55</v>
      </c>
      <c r="I9" s="15"/>
      <c r="J9" s="15">
        <v>0</v>
      </c>
      <c r="K9" s="15">
        <f t="shared" si="2"/>
        <v>4000</v>
      </c>
      <c r="L9" s="22"/>
    </row>
    <row r="10" spans="2:16" ht="24.75" customHeight="1" x14ac:dyDescent="0.2">
      <c r="B10" s="8" t="s">
        <v>342</v>
      </c>
      <c r="C10" s="11"/>
      <c r="D10" s="50" t="s">
        <v>406</v>
      </c>
      <c r="E10" s="15">
        <v>9895.58</v>
      </c>
      <c r="F10" s="15">
        <v>895.58</v>
      </c>
      <c r="G10" s="15">
        <f t="shared" si="3"/>
        <v>4947.79</v>
      </c>
      <c r="H10" s="15">
        <f t="shared" si="4"/>
        <v>447.79</v>
      </c>
      <c r="I10" s="9"/>
      <c r="J10" s="9"/>
      <c r="K10" s="15">
        <f t="shared" si="2"/>
        <v>4500</v>
      </c>
      <c r="L10" s="22"/>
    </row>
    <row r="11" spans="2:16" ht="24.95" customHeight="1" x14ac:dyDescent="0.2">
      <c r="B11" s="26" t="s">
        <v>327</v>
      </c>
      <c r="C11" s="84"/>
      <c r="D11" s="85" t="s">
        <v>136</v>
      </c>
      <c r="E11" s="48">
        <v>12826.8</v>
      </c>
      <c r="F11" s="48">
        <v>1446.3491599999995</v>
      </c>
      <c r="G11" s="15">
        <f t="shared" si="3"/>
        <v>6413.4</v>
      </c>
      <c r="H11" s="15">
        <f t="shared" si="4"/>
        <v>723.17457999999976</v>
      </c>
      <c r="I11" s="15"/>
      <c r="J11" s="15">
        <v>2</v>
      </c>
      <c r="K11" s="15">
        <f t="shared" si="2"/>
        <v>5688.2254199999998</v>
      </c>
      <c r="L11" s="22"/>
    </row>
    <row r="12" spans="2:16" ht="24.95" customHeight="1" x14ac:dyDescent="0.2">
      <c r="B12" s="26" t="s">
        <v>332</v>
      </c>
      <c r="C12" s="84"/>
      <c r="D12" s="85" t="s">
        <v>138</v>
      </c>
      <c r="E12" s="48">
        <v>9819.6</v>
      </c>
      <c r="F12" s="48">
        <v>883.42240000000027</v>
      </c>
      <c r="G12" s="15">
        <f t="shared" si="3"/>
        <v>4909.8</v>
      </c>
      <c r="H12" s="15">
        <f t="shared" si="4"/>
        <v>441.71120000000013</v>
      </c>
      <c r="I12" s="15"/>
      <c r="J12" s="15">
        <v>0</v>
      </c>
      <c r="K12" s="15">
        <f t="shared" si="2"/>
        <v>4468.0888000000004</v>
      </c>
      <c r="L12" s="22"/>
    </row>
    <row r="13" spans="2:16" ht="24.95" customHeight="1" x14ac:dyDescent="0.2">
      <c r="B13" s="26" t="s">
        <v>328</v>
      </c>
      <c r="C13" s="84"/>
      <c r="D13" s="85" t="s">
        <v>136</v>
      </c>
      <c r="E13" s="48">
        <v>9819.6</v>
      </c>
      <c r="F13" s="48">
        <v>883.42240000000027</v>
      </c>
      <c r="G13" s="15">
        <f t="shared" si="3"/>
        <v>4909.8</v>
      </c>
      <c r="H13" s="15">
        <f t="shared" si="4"/>
        <v>441.71120000000013</v>
      </c>
      <c r="I13" s="15"/>
      <c r="J13" s="15">
        <v>0</v>
      </c>
      <c r="K13" s="15">
        <f t="shared" si="2"/>
        <v>4468.0888000000004</v>
      </c>
      <c r="L13" s="22"/>
    </row>
    <row r="14" spans="2:16" ht="24.95" customHeight="1" x14ac:dyDescent="0.2">
      <c r="B14" s="26" t="s">
        <v>329</v>
      </c>
      <c r="C14" s="84"/>
      <c r="D14" s="85" t="s">
        <v>137</v>
      </c>
      <c r="E14" s="48">
        <f>4842.01*2</f>
        <v>9684.02</v>
      </c>
      <c r="F14" s="48">
        <f>430.86*2</f>
        <v>861.72</v>
      </c>
      <c r="G14" s="15">
        <f t="shared" si="3"/>
        <v>4842.01</v>
      </c>
      <c r="H14" s="15">
        <f t="shared" si="4"/>
        <v>430.86</v>
      </c>
      <c r="I14" s="15"/>
      <c r="J14" s="15"/>
      <c r="K14" s="15">
        <f t="shared" si="2"/>
        <v>4411.1500000000005</v>
      </c>
      <c r="L14" s="22"/>
    </row>
    <row r="15" spans="2:16" ht="24.95" customHeight="1" x14ac:dyDescent="0.2">
      <c r="B15" s="26" t="s">
        <v>333</v>
      </c>
      <c r="C15" s="84"/>
      <c r="D15" s="85" t="s">
        <v>139</v>
      </c>
      <c r="E15" s="15">
        <v>13614.64</v>
      </c>
      <c r="F15" s="15">
        <v>1614.64</v>
      </c>
      <c r="G15" s="15">
        <f t="shared" si="0"/>
        <v>6807.32</v>
      </c>
      <c r="H15" s="15">
        <f t="shared" si="1"/>
        <v>807.32</v>
      </c>
      <c r="I15" s="15"/>
      <c r="J15" s="15"/>
      <c r="K15" s="15">
        <f t="shared" si="2"/>
        <v>6000</v>
      </c>
      <c r="L15" s="22"/>
    </row>
    <row r="16" spans="2:16" ht="24.95" customHeight="1" x14ac:dyDescent="0.2">
      <c r="B16" s="26" t="s">
        <v>326</v>
      </c>
      <c r="C16" s="84"/>
      <c r="D16" s="85" t="s">
        <v>135</v>
      </c>
      <c r="E16" s="48">
        <v>12343.01</v>
      </c>
      <c r="F16" s="48">
        <v>1343.01</v>
      </c>
      <c r="G16" s="15">
        <f t="shared" si="0"/>
        <v>6171.5050000000001</v>
      </c>
      <c r="H16" s="15">
        <f t="shared" si="1"/>
        <v>671.505</v>
      </c>
      <c r="I16" s="15"/>
      <c r="J16" s="15"/>
      <c r="K16" s="15">
        <f t="shared" si="2"/>
        <v>5500</v>
      </c>
      <c r="L16" s="22"/>
    </row>
    <row r="17" spans="2:12" ht="24.95" customHeight="1" x14ac:dyDescent="0.2">
      <c r="B17" s="8" t="s">
        <v>334</v>
      </c>
      <c r="C17" s="11"/>
      <c r="D17" s="50" t="s">
        <v>140</v>
      </c>
      <c r="E17" s="45">
        <v>12088.69</v>
      </c>
      <c r="F17" s="45">
        <v>1288.69</v>
      </c>
      <c r="G17" s="15">
        <f t="shared" si="0"/>
        <v>6044.3450000000003</v>
      </c>
      <c r="H17" s="15">
        <f t="shared" si="1"/>
        <v>644.34500000000003</v>
      </c>
      <c r="I17" s="9"/>
      <c r="J17" s="9"/>
      <c r="K17" s="15">
        <f t="shared" si="2"/>
        <v>5400</v>
      </c>
      <c r="L17" s="22"/>
    </row>
    <row r="18" spans="2:12" ht="22.5" x14ac:dyDescent="0.2">
      <c r="B18" s="21" t="s">
        <v>429</v>
      </c>
      <c r="C18" s="80"/>
      <c r="D18" s="91" t="s">
        <v>430</v>
      </c>
      <c r="E18" s="48">
        <v>8705.1</v>
      </c>
      <c r="F18" s="48">
        <v>705.1</v>
      </c>
      <c r="G18" s="15">
        <f t="shared" ref="G18" si="5">+E18/2</f>
        <v>4352.55</v>
      </c>
      <c r="H18" s="15">
        <f t="shared" ref="H18" si="6">+F18/2</f>
        <v>352.55</v>
      </c>
      <c r="I18" s="15"/>
      <c r="J18" s="15"/>
      <c r="K18" s="15">
        <f t="shared" si="2"/>
        <v>4000</v>
      </c>
      <c r="L18" s="22"/>
    </row>
    <row r="19" spans="2:12" ht="21.95" customHeight="1" x14ac:dyDescent="0.2">
      <c r="B19" s="26" t="s">
        <v>320</v>
      </c>
      <c r="C19" s="84"/>
      <c r="D19" s="85" t="s">
        <v>129</v>
      </c>
      <c r="E19" s="48">
        <v>7334.48</v>
      </c>
      <c r="F19" s="48">
        <v>334.48</v>
      </c>
      <c r="G19" s="15">
        <f t="shared" si="0"/>
        <v>3667.24</v>
      </c>
      <c r="H19" s="15">
        <f t="shared" si="1"/>
        <v>167.24</v>
      </c>
      <c r="I19" s="15"/>
      <c r="J19" s="15"/>
      <c r="K19" s="15">
        <f t="shared" si="2"/>
        <v>3500</v>
      </c>
      <c r="L19" s="22"/>
    </row>
    <row r="20" spans="2:12" customFormat="1" ht="24.95" customHeight="1" x14ac:dyDescent="0.2">
      <c r="B20" s="26" t="s">
        <v>322</v>
      </c>
      <c r="C20" s="84"/>
      <c r="D20" s="85" t="s">
        <v>131</v>
      </c>
      <c r="E20" s="48">
        <v>19626.599999999999</v>
      </c>
      <c r="F20" s="48">
        <v>2898.7864399999999</v>
      </c>
      <c r="G20" s="15">
        <f t="shared" si="0"/>
        <v>9813.2999999999993</v>
      </c>
      <c r="H20" s="15">
        <f t="shared" si="1"/>
        <v>1449.3932199999999</v>
      </c>
      <c r="I20" s="15"/>
      <c r="J20" s="15">
        <v>9</v>
      </c>
      <c r="K20" s="15">
        <f t="shared" si="2"/>
        <v>8354.9067799999993</v>
      </c>
      <c r="L20" s="22"/>
    </row>
    <row r="21" spans="2:12" ht="21.95" customHeight="1" x14ac:dyDescent="0.2">
      <c r="B21" s="8" t="s">
        <v>337</v>
      </c>
      <c r="C21" s="11"/>
      <c r="D21" s="50" t="s">
        <v>143</v>
      </c>
      <c r="E21" s="45">
        <v>12088.69</v>
      </c>
      <c r="F21" s="45">
        <v>1288.69</v>
      </c>
      <c r="G21" s="15">
        <f t="shared" si="0"/>
        <v>6044.3450000000003</v>
      </c>
      <c r="H21" s="15">
        <f t="shared" si="1"/>
        <v>644.34500000000003</v>
      </c>
      <c r="I21" s="9"/>
      <c r="J21" s="9">
        <v>1</v>
      </c>
      <c r="K21" s="15">
        <f t="shared" si="2"/>
        <v>5399</v>
      </c>
      <c r="L21" s="22"/>
    </row>
    <row r="22" spans="2:12" ht="24.95" customHeight="1" x14ac:dyDescent="0.2">
      <c r="B22" s="8" t="s">
        <v>335</v>
      </c>
      <c r="C22" s="11"/>
      <c r="D22" s="50" t="s">
        <v>141</v>
      </c>
      <c r="E22" s="45">
        <v>12088.69</v>
      </c>
      <c r="F22" s="45">
        <v>1288.69</v>
      </c>
      <c r="G22" s="15">
        <f t="shared" si="0"/>
        <v>6044.3450000000003</v>
      </c>
      <c r="H22" s="15">
        <f t="shared" si="1"/>
        <v>644.34500000000003</v>
      </c>
      <c r="I22" s="9"/>
      <c r="J22" s="9">
        <v>1</v>
      </c>
      <c r="K22" s="15">
        <f t="shared" si="2"/>
        <v>5399</v>
      </c>
      <c r="L22" s="22"/>
    </row>
    <row r="23" spans="2:12" ht="24.95" customHeight="1" x14ac:dyDescent="0.2">
      <c r="B23" s="8" t="s">
        <v>339</v>
      </c>
      <c r="C23" s="11"/>
      <c r="D23" s="50" t="s">
        <v>145</v>
      </c>
      <c r="E23" s="45">
        <v>10136.08</v>
      </c>
      <c r="F23" s="45">
        <v>936.08</v>
      </c>
      <c r="G23" s="15">
        <f t="shared" si="0"/>
        <v>5068.04</v>
      </c>
      <c r="H23" s="15">
        <f t="shared" si="1"/>
        <v>468.04</v>
      </c>
      <c r="I23" s="9"/>
      <c r="J23" s="9"/>
      <c r="K23" s="15">
        <f t="shared" si="2"/>
        <v>4600</v>
      </c>
      <c r="L23" s="22"/>
    </row>
    <row r="24" spans="2:12" customFormat="1" ht="24.95" customHeight="1" x14ac:dyDescent="0.2">
      <c r="B24" s="26" t="s">
        <v>343</v>
      </c>
      <c r="C24" s="37"/>
      <c r="D24" s="49" t="s">
        <v>149</v>
      </c>
      <c r="E24" s="48">
        <v>10714.2</v>
      </c>
      <c r="F24" s="48">
        <v>1039.6751040000001</v>
      </c>
      <c r="G24" s="15">
        <f t="shared" si="0"/>
        <v>5357.1</v>
      </c>
      <c r="H24" s="15">
        <f t="shared" si="1"/>
        <v>519.83755200000007</v>
      </c>
      <c r="I24" s="15"/>
      <c r="J24" s="15"/>
      <c r="K24" s="15">
        <f t="shared" si="2"/>
        <v>4837.2624480000004</v>
      </c>
      <c r="L24" s="22"/>
    </row>
    <row r="25" spans="2:12" customFormat="1" ht="24.95" customHeight="1" x14ac:dyDescent="0.2">
      <c r="B25" s="8" t="s">
        <v>341</v>
      </c>
      <c r="C25" s="11"/>
      <c r="D25" s="50" t="s">
        <v>148</v>
      </c>
      <c r="E25" s="45">
        <v>10745.24</v>
      </c>
      <c r="F25" s="45">
        <v>1045.24</v>
      </c>
      <c r="G25" s="15">
        <f t="shared" si="0"/>
        <v>5372.62</v>
      </c>
      <c r="H25" s="15">
        <f t="shared" si="1"/>
        <v>522.62</v>
      </c>
      <c r="I25" s="9"/>
      <c r="J25" s="9"/>
      <c r="K25" s="15">
        <f t="shared" si="2"/>
        <v>4850</v>
      </c>
      <c r="L25" s="22"/>
    </row>
    <row r="26" spans="2:12" customFormat="1" ht="24.95" customHeight="1" x14ac:dyDescent="0.2">
      <c r="B26" s="26" t="s">
        <v>325</v>
      </c>
      <c r="C26" s="84"/>
      <c r="D26" s="85" t="s">
        <v>134</v>
      </c>
      <c r="E26" s="48">
        <v>14886.24</v>
      </c>
      <c r="F26" s="48">
        <v>1886.25</v>
      </c>
      <c r="G26" s="15">
        <f t="shared" si="0"/>
        <v>7443.12</v>
      </c>
      <c r="H26" s="15">
        <f t="shared" si="1"/>
        <v>943.125</v>
      </c>
      <c r="I26" s="15"/>
      <c r="J26" s="15"/>
      <c r="K26" s="15">
        <f t="shared" si="2"/>
        <v>6499.9949999999999</v>
      </c>
      <c r="L26" s="22"/>
    </row>
    <row r="27" spans="2:12" customFormat="1" ht="24.95" customHeight="1" x14ac:dyDescent="0.2">
      <c r="B27" s="26" t="s">
        <v>340</v>
      </c>
      <c r="C27" s="37"/>
      <c r="D27" s="49" t="s">
        <v>147</v>
      </c>
      <c r="E27" s="48">
        <v>12600</v>
      </c>
      <c r="F27" s="48">
        <v>1397.9046799999996</v>
      </c>
      <c r="G27" s="15">
        <f t="shared" si="0"/>
        <v>6300</v>
      </c>
      <c r="H27" s="15">
        <f t="shared" si="1"/>
        <v>698.95233999999982</v>
      </c>
      <c r="I27" s="15"/>
      <c r="J27" s="15"/>
      <c r="K27" s="15">
        <f t="shared" si="2"/>
        <v>5601.0476600000002</v>
      </c>
      <c r="L27" s="22"/>
    </row>
    <row r="28" spans="2:12" customFormat="1" ht="24.95" customHeight="1" x14ac:dyDescent="0.2">
      <c r="B28" s="26" t="s">
        <v>321</v>
      </c>
      <c r="C28" s="84"/>
      <c r="D28" s="85" t="s">
        <v>130</v>
      </c>
      <c r="E28" s="48">
        <v>19626.599999999999</v>
      </c>
      <c r="F28" s="48">
        <v>2898.7864399999999</v>
      </c>
      <c r="G28" s="15">
        <f t="shared" si="0"/>
        <v>9813.2999999999993</v>
      </c>
      <c r="H28" s="15">
        <f t="shared" si="1"/>
        <v>1449.3932199999999</v>
      </c>
      <c r="I28" s="15"/>
      <c r="J28" s="15"/>
      <c r="K28" s="15">
        <f t="shared" si="2"/>
        <v>8363.9067799999993</v>
      </c>
      <c r="L28" s="22"/>
    </row>
    <row r="29" spans="2:12" customFormat="1" ht="24.95" customHeight="1" x14ac:dyDescent="0.2">
      <c r="B29" s="26" t="s">
        <v>331</v>
      </c>
      <c r="C29" s="84"/>
      <c r="D29" s="85" t="s">
        <v>137</v>
      </c>
      <c r="E29" s="48">
        <f>4842.01*2</f>
        <v>9684.02</v>
      </c>
      <c r="F29" s="48">
        <f>430.86*2</f>
        <v>861.72</v>
      </c>
      <c r="G29" s="15">
        <f t="shared" si="0"/>
        <v>4842.01</v>
      </c>
      <c r="H29" s="15">
        <f t="shared" si="1"/>
        <v>430.86</v>
      </c>
      <c r="I29" s="15"/>
      <c r="J29" s="15"/>
      <c r="K29" s="15">
        <f t="shared" ref="K29:K32" si="7">G29-H29+I29-J29</f>
        <v>4411.1500000000005</v>
      </c>
      <c r="L29" s="22"/>
    </row>
    <row r="30" spans="2:12" customFormat="1" ht="24.95" customHeight="1" x14ac:dyDescent="0.2">
      <c r="B30" s="8" t="s">
        <v>336</v>
      </c>
      <c r="C30" s="11"/>
      <c r="D30" s="50" t="s">
        <v>142</v>
      </c>
      <c r="E30" s="45">
        <v>12088.69</v>
      </c>
      <c r="F30" s="45">
        <v>1288.69</v>
      </c>
      <c r="G30" s="15">
        <f t="shared" si="0"/>
        <v>6044.3450000000003</v>
      </c>
      <c r="H30" s="15">
        <f t="shared" si="1"/>
        <v>644.34500000000003</v>
      </c>
      <c r="I30" s="9"/>
      <c r="J30" s="9"/>
      <c r="K30" s="15">
        <f t="shared" si="7"/>
        <v>5400</v>
      </c>
      <c r="L30" s="22"/>
    </row>
    <row r="31" spans="2:12" ht="21.95" customHeight="1" x14ac:dyDescent="0.2">
      <c r="B31" s="26" t="s">
        <v>344</v>
      </c>
      <c r="C31" s="84"/>
      <c r="D31" s="85" t="s">
        <v>150</v>
      </c>
      <c r="E31" s="48">
        <v>10714.2</v>
      </c>
      <c r="F31" s="48">
        <v>1039.6751040000001</v>
      </c>
      <c r="G31" s="15">
        <f t="shared" si="0"/>
        <v>5357.1</v>
      </c>
      <c r="H31" s="15">
        <f t="shared" si="1"/>
        <v>519.83755200000007</v>
      </c>
      <c r="I31" s="15"/>
      <c r="J31" s="15">
        <v>0</v>
      </c>
      <c r="K31" s="15">
        <f t="shared" si="7"/>
        <v>4837.2624480000004</v>
      </c>
      <c r="L31" s="22"/>
    </row>
    <row r="32" spans="2:12" ht="36" x14ac:dyDescent="0.2">
      <c r="B32" s="8" t="s">
        <v>347</v>
      </c>
      <c r="C32" s="11"/>
      <c r="D32" s="50" t="s">
        <v>146</v>
      </c>
      <c r="E32" s="45">
        <v>12088.69</v>
      </c>
      <c r="F32" s="45">
        <v>1288.69</v>
      </c>
      <c r="G32" s="15">
        <f t="shared" si="0"/>
        <v>6044.3450000000003</v>
      </c>
      <c r="H32" s="15">
        <f t="shared" si="1"/>
        <v>644.34500000000003</v>
      </c>
      <c r="I32" s="9"/>
      <c r="J32" s="9"/>
      <c r="K32" s="15">
        <f t="shared" si="7"/>
        <v>5400</v>
      </c>
      <c r="L32" s="22"/>
    </row>
    <row r="33" spans="2:12" ht="21.95" customHeight="1" x14ac:dyDescent="0.2">
      <c r="B33" s="26"/>
      <c r="C33" s="84"/>
      <c r="D33" s="105"/>
      <c r="E33" s="48"/>
      <c r="F33" s="48"/>
      <c r="G33" s="15"/>
      <c r="H33" s="15"/>
      <c r="I33" s="15"/>
      <c r="J33" s="15"/>
      <c r="K33" s="15"/>
      <c r="L33" s="22"/>
    </row>
    <row r="34" spans="2:12" ht="21.95" customHeight="1" x14ac:dyDescent="0.2">
      <c r="D34" s="42" t="s">
        <v>152</v>
      </c>
      <c r="E34" s="68">
        <f>SUM(E7:E32)</f>
        <v>319835.41000000003</v>
      </c>
      <c r="F34" s="68">
        <f>SUM(F7:F32)</f>
        <v>35631.241728000008</v>
      </c>
      <c r="G34" s="43">
        <f>SUM(G7:G33)</f>
        <v>159917.70500000002</v>
      </c>
      <c r="H34" s="43">
        <f t="shared" ref="H34:K34" si="8">SUM(H7:H33)</f>
        <v>17815.620864000004</v>
      </c>
      <c r="I34" s="43">
        <f t="shared" si="8"/>
        <v>0</v>
      </c>
      <c r="J34" s="43">
        <f t="shared" si="8"/>
        <v>13</v>
      </c>
      <c r="K34" s="43">
        <f t="shared" si="8"/>
        <v>142089.08413599999</v>
      </c>
    </row>
    <row r="35" spans="2:12" x14ac:dyDescent="0.2">
      <c r="B35" s="26"/>
      <c r="C35" s="26"/>
      <c r="D35" s="37"/>
      <c r="E35" s="15"/>
      <c r="F35" s="15"/>
      <c r="G35" s="15"/>
      <c r="H35" s="15"/>
      <c r="I35" s="15"/>
      <c r="J35" s="15"/>
      <c r="K35" s="15"/>
    </row>
    <row r="36" spans="2:12" x14ac:dyDescent="0.2">
      <c r="B36" s="26"/>
      <c r="C36" s="26"/>
      <c r="D36" s="37"/>
      <c r="E36" s="15"/>
      <c r="F36" s="15"/>
      <c r="G36" s="15"/>
      <c r="H36" s="15"/>
      <c r="I36" s="15"/>
      <c r="J36" s="15"/>
      <c r="K36" s="15"/>
    </row>
    <row r="37" spans="2:12" x14ac:dyDescent="0.2">
      <c r="B37" s="26"/>
      <c r="C37" s="26"/>
      <c r="D37" s="37"/>
      <c r="E37" s="15"/>
      <c r="F37" s="15"/>
      <c r="G37" s="15"/>
      <c r="H37" s="15"/>
      <c r="I37" s="15"/>
      <c r="J37" s="15"/>
      <c r="K37" s="15"/>
    </row>
    <row r="38" spans="2:12" x14ac:dyDescent="0.2">
      <c r="B38" s="26"/>
      <c r="C38" s="26"/>
      <c r="D38" s="37"/>
      <c r="E38" s="15"/>
      <c r="F38" s="15"/>
      <c r="G38" s="15"/>
      <c r="H38" s="15"/>
      <c r="I38" s="15"/>
      <c r="J38" s="15"/>
      <c r="K38" s="15"/>
    </row>
  </sheetData>
  <sortState xmlns:xlrd2="http://schemas.microsoft.com/office/spreadsheetml/2017/richdata2" ref="B7:R36">
    <sortCondition ref="B7:B36"/>
  </sortState>
  <phoneticPr fontId="0" type="noConversion"/>
  <pageMargins left="0.15748031496062992" right="0.27559055118110237" top="0.19685039370078741" bottom="0.51181102362204722" header="0.11811023622047245" footer="0"/>
  <pageSetup scale="89" fitToHeight="2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3">
    <tabColor theme="6" tint="-0.249977111117893"/>
    <pageSetUpPr fitToPage="1"/>
  </sheetPr>
  <dimension ref="B1:M30"/>
  <sheetViews>
    <sheetView zoomScale="70" zoomScaleNormal="70" workbookViewId="0">
      <selection activeCell="B1" sqref="B1:B1048576"/>
    </sheetView>
  </sheetViews>
  <sheetFormatPr baseColWidth="10" defaultRowHeight="12.75" x14ac:dyDescent="0.2"/>
  <cols>
    <col min="1" max="1" width="1.7109375" customWidth="1"/>
    <col min="2" max="2" width="39.140625" bestFit="1" customWidth="1"/>
    <col min="3" max="3" width="3.42578125" customWidth="1"/>
    <col min="4" max="4" width="36" customWidth="1"/>
    <col min="5" max="5" width="1.5703125" customWidth="1"/>
    <col min="6" max="6" width="1.85546875" customWidth="1"/>
    <col min="7" max="7" width="1.42578125" customWidth="1"/>
    <col min="8" max="8" width="14" customWidth="1"/>
    <col min="9" max="9" width="12" bestFit="1" customWidth="1"/>
    <col min="10" max="10" width="6.7109375" bestFit="1" customWidth="1"/>
    <col min="11" max="11" width="7.28515625" bestFit="1" customWidth="1"/>
    <col min="12" max="12" width="13.5703125" bestFit="1" customWidth="1"/>
    <col min="13" max="13" width="44" customWidth="1"/>
  </cols>
  <sheetData>
    <row r="1" spans="2:13" ht="18" x14ac:dyDescent="0.25">
      <c r="E1" s="1" t="s">
        <v>0</v>
      </c>
      <c r="F1" s="2"/>
      <c r="G1" s="2"/>
      <c r="H1" s="2"/>
      <c r="I1" s="2"/>
      <c r="J1" s="2"/>
      <c r="K1" s="2"/>
      <c r="L1" s="2"/>
      <c r="M1" s="3" t="s">
        <v>1</v>
      </c>
    </row>
    <row r="2" spans="2:13" ht="15" x14ac:dyDescent="0.25">
      <c r="E2" s="4" t="s">
        <v>153</v>
      </c>
      <c r="F2" s="2"/>
      <c r="G2" s="2"/>
      <c r="H2" s="2"/>
      <c r="I2" s="2"/>
      <c r="J2" s="2"/>
      <c r="K2" s="2"/>
      <c r="L2" s="2"/>
      <c r="M2" s="14" t="str">
        <f>PRESIDENCIA!L2</f>
        <v>31 DE DICIEMBRE DE 2019</v>
      </c>
    </row>
    <row r="3" spans="2:13" x14ac:dyDescent="0.2">
      <c r="E3" s="14" t="str">
        <f>PRESIDENCIA!E3</f>
        <v>SEGUNDA QUINCENA DE DICIEMBRE DE 2019</v>
      </c>
      <c r="F3" s="2"/>
      <c r="G3" s="2"/>
      <c r="H3" s="2"/>
      <c r="I3" s="2"/>
      <c r="J3" s="2"/>
      <c r="K3" s="2"/>
      <c r="L3" s="2"/>
    </row>
    <row r="4" spans="2:13" x14ac:dyDescent="0.2">
      <c r="E4" s="5"/>
      <c r="F4" s="2"/>
      <c r="G4" s="2"/>
      <c r="H4" s="2"/>
      <c r="I4" s="2"/>
      <c r="J4" s="2"/>
      <c r="K4" s="2"/>
      <c r="L4" s="2"/>
    </row>
    <row r="5" spans="2:13" x14ac:dyDescent="0.2">
      <c r="B5" s="6" t="s">
        <v>2</v>
      </c>
      <c r="C5" s="6"/>
      <c r="D5" s="6" t="s">
        <v>8</v>
      </c>
      <c r="E5" s="44" t="s">
        <v>3</v>
      </c>
      <c r="F5" s="44" t="s">
        <v>30</v>
      </c>
      <c r="G5" s="44" t="s">
        <v>36</v>
      </c>
      <c r="H5" s="7" t="s">
        <v>3</v>
      </c>
      <c r="I5" s="7" t="s">
        <v>30</v>
      </c>
      <c r="J5" s="25" t="s">
        <v>425</v>
      </c>
      <c r="K5" s="17" t="s">
        <v>26</v>
      </c>
      <c r="L5" s="7" t="s">
        <v>4</v>
      </c>
      <c r="M5" s="6" t="s">
        <v>5</v>
      </c>
    </row>
    <row r="6" spans="2:13" ht="2.25" customHeight="1" x14ac:dyDescent="0.2">
      <c r="E6" s="47"/>
      <c r="F6" s="47"/>
      <c r="G6" s="47"/>
    </row>
    <row r="7" spans="2:13" s="100" customFormat="1" ht="29.25" customHeight="1" x14ac:dyDescent="0.2">
      <c r="B7" s="80" t="s">
        <v>364</v>
      </c>
      <c r="C7" s="118"/>
      <c r="D7" s="119" t="s">
        <v>189</v>
      </c>
      <c r="E7" s="120">
        <v>7334.48</v>
      </c>
      <c r="F7" s="120">
        <v>334.48</v>
      </c>
      <c r="G7" s="120"/>
      <c r="H7" s="121">
        <f t="shared" ref="H7:H27" si="0">+E7/2</f>
        <v>3667.24</v>
      </c>
      <c r="I7" s="121">
        <f t="shared" ref="I7:I27" si="1">+F7/2</f>
        <v>167.24</v>
      </c>
      <c r="J7" s="121">
        <f t="shared" ref="J7:J27" si="2">+G7/2</f>
        <v>0</v>
      </c>
      <c r="K7" s="121"/>
      <c r="L7" s="102">
        <f>+H7-I7+J7-K7</f>
        <v>3500</v>
      </c>
      <c r="M7" s="122"/>
    </row>
    <row r="8" spans="2:13" s="100" customFormat="1" ht="29.25" customHeight="1" x14ac:dyDescent="0.2">
      <c r="B8" s="80" t="s">
        <v>368</v>
      </c>
      <c r="C8" s="123"/>
      <c r="D8" s="105" t="s">
        <v>184</v>
      </c>
      <c r="E8" s="124">
        <v>6733.12</v>
      </c>
      <c r="F8" s="124">
        <v>233.12</v>
      </c>
      <c r="G8" s="124"/>
      <c r="H8" s="121">
        <f t="shared" si="0"/>
        <v>3366.56</v>
      </c>
      <c r="I8" s="121">
        <f t="shared" si="1"/>
        <v>116.56</v>
      </c>
      <c r="J8" s="121">
        <f t="shared" si="2"/>
        <v>0</v>
      </c>
      <c r="K8" s="102">
        <v>0</v>
      </c>
      <c r="L8" s="125">
        <f t="shared" ref="L8:L9" si="3">H8-I8+J8-K8</f>
        <v>3250</v>
      </c>
      <c r="M8" s="122"/>
    </row>
    <row r="9" spans="2:13" s="100" customFormat="1" ht="29.25" customHeight="1" x14ac:dyDescent="0.2">
      <c r="B9" s="100" t="s">
        <v>351</v>
      </c>
      <c r="C9" s="118"/>
      <c r="D9" s="105" t="s">
        <v>154</v>
      </c>
      <c r="E9" s="120">
        <v>8705.1</v>
      </c>
      <c r="F9" s="120">
        <v>705.1</v>
      </c>
      <c r="G9" s="120"/>
      <c r="H9" s="121">
        <f t="shared" si="0"/>
        <v>4352.55</v>
      </c>
      <c r="I9" s="121">
        <f t="shared" si="1"/>
        <v>352.55</v>
      </c>
      <c r="J9" s="121">
        <f t="shared" si="2"/>
        <v>0</v>
      </c>
      <c r="K9" s="121"/>
      <c r="L9" s="125">
        <f t="shared" si="3"/>
        <v>4000</v>
      </c>
      <c r="M9" s="126"/>
    </row>
    <row r="10" spans="2:13" s="100" customFormat="1" ht="29.25" customHeight="1" x14ac:dyDescent="0.2">
      <c r="B10" s="100" t="s">
        <v>350</v>
      </c>
      <c r="C10" s="118"/>
      <c r="D10" s="105" t="s">
        <v>156</v>
      </c>
      <c r="E10" s="120">
        <v>9895.58</v>
      </c>
      <c r="F10" s="120">
        <v>895.58</v>
      </c>
      <c r="G10" s="120"/>
      <c r="H10" s="121">
        <f t="shared" si="0"/>
        <v>4947.79</v>
      </c>
      <c r="I10" s="121">
        <f t="shared" si="1"/>
        <v>447.79</v>
      </c>
      <c r="J10" s="121">
        <f t="shared" si="2"/>
        <v>0</v>
      </c>
      <c r="K10" s="121"/>
      <c r="L10" s="121">
        <f t="shared" ref="L10:L14" si="4">H10-I10+J10-K10</f>
        <v>4500</v>
      </c>
      <c r="M10" s="126"/>
    </row>
    <row r="11" spans="2:13" s="100" customFormat="1" ht="29.25" customHeight="1" x14ac:dyDescent="0.2">
      <c r="B11" s="100" t="s">
        <v>349</v>
      </c>
      <c r="C11" s="118"/>
      <c r="D11" s="105" t="s">
        <v>155</v>
      </c>
      <c r="E11" s="120">
        <v>5564.94</v>
      </c>
      <c r="F11" s="120">
        <v>64.94</v>
      </c>
      <c r="G11" s="120"/>
      <c r="H11" s="121">
        <f t="shared" si="0"/>
        <v>2782.47</v>
      </c>
      <c r="I11" s="121">
        <f t="shared" si="1"/>
        <v>32.47</v>
      </c>
      <c r="J11" s="121">
        <f t="shared" si="2"/>
        <v>0</v>
      </c>
      <c r="K11" s="121"/>
      <c r="L11" s="121">
        <f t="shared" si="4"/>
        <v>2750</v>
      </c>
      <c r="M11" s="126"/>
    </row>
    <row r="12" spans="2:13" s="100" customFormat="1" ht="29.25" customHeight="1" x14ac:dyDescent="0.2">
      <c r="B12" s="100" t="s">
        <v>415</v>
      </c>
      <c r="C12" s="118"/>
      <c r="D12" s="105" t="s">
        <v>154</v>
      </c>
      <c r="E12" s="120">
        <v>8705.1</v>
      </c>
      <c r="F12" s="120">
        <v>705.1</v>
      </c>
      <c r="G12" s="120"/>
      <c r="H12" s="121">
        <f t="shared" ref="H12" si="5">+E12/2</f>
        <v>4352.55</v>
      </c>
      <c r="I12" s="121">
        <f t="shared" ref="I12" si="6">+F12/2</f>
        <v>352.55</v>
      </c>
      <c r="J12" s="121">
        <f t="shared" ref="J12" si="7">+G12/2</f>
        <v>0</v>
      </c>
      <c r="K12" s="121"/>
      <c r="L12" s="121">
        <f t="shared" ref="L12" si="8">H12-I12+J12-K12</f>
        <v>4000</v>
      </c>
      <c r="M12" s="126"/>
    </row>
    <row r="13" spans="2:13" s="100" customFormat="1" ht="29.25" customHeight="1" x14ac:dyDescent="0.2">
      <c r="B13" s="127" t="s">
        <v>396</v>
      </c>
      <c r="C13" s="128"/>
      <c r="D13" s="128" t="s">
        <v>160</v>
      </c>
      <c r="E13" s="120">
        <v>6125.98</v>
      </c>
      <c r="F13" s="120">
        <v>125.98</v>
      </c>
      <c r="G13" s="120"/>
      <c r="H13" s="121">
        <f t="shared" si="0"/>
        <v>3062.99</v>
      </c>
      <c r="I13" s="121">
        <f t="shared" si="1"/>
        <v>62.99</v>
      </c>
      <c r="J13" s="121">
        <f t="shared" si="2"/>
        <v>0</v>
      </c>
      <c r="K13" s="121"/>
      <c r="L13" s="121">
        <f t="shared" si="4"/>
        <v>3000</v>
      </c>
      <c r="M13" s="126"/>
    </row>
    <row r="14" spans="2:13" s="100" customFormat="1" ht="29.25" customHeight="1" x14ac:dyDescent="0.2">
      <c r="B14" s="80" t="s">
        <v>366</v>
      </c>
      <c r="C14" s="123"/>
      <c r="D14" s="105" t="s">
        <v>148</v>
      </c>
      <c r="E14" s="124">
        <v>10745.24</v>
      </c>
      <c r="F14" s="124">
        <v>1045.24</v>
      </c>
      <c r="G14" s="124"/>
      <c r="H14" s="121">
        <f t="shared" si="0"/>
        <v>5372.62</v>
      </c>
      <c r="I14" s="121">
        <f t="shared" si="1"/>
        <v>522.62</v>
      </c>
      <c r="J14" s="121">
        <f t="shared" si="2"/>
        <v>0</v>
      </c>
      <c r="K14" s="102">
        <v>0</v>
      </c>
      <c r="L14" s="121">
        <f t="shared" si="4"/>
        <v>4850</v>
      </c>
      <c r="M14" s="122"/>
    </row>
    <row r="15" spans="2:13" s="80" customFormat="1" ht="29.25" customHeight="1" x14ac:dyDescent="0.2">
      <c r="B15" s="100" t="s">
        <v>354</v>
      </c>
      <c r="C15" s="118"/>
      <c r="D15" s="105" t="s">
        <v>159</v>
      </c>
      <c r="E15" s="120">
        <v>9895.58</v>
      </c>
      <c r="F15" s="120">
        <v>895.58</v>
      </c>
      <c r="G15" s="120"/>
      <c r="H15" s="121">
        <f t="shared" si="0"/>
        <v>4947.79</v>
      </c>
      <c r="I15" s="121">
        <f t="shared" si="1"/>
        <v>447.79</v>
      </c>
      <c r="J15" s="121">
        <f t="shared" si="2"/>
        <v>0</v>
      </c>
      <c r="K15" s="121"/>
      <c r="L15" s="121">
        <f>H15-I15+J15-K15</f>
        <v>4500</v>
      </c>
      <c r="M15" s="126"/>
    </row>
    <row r="16" spans="2:13" s="80" customFormat="1" ht="29.25" customHeight="1" x14ac:dyDescent="0.2">
      <c r="B16" s="80" t="s">
        <v>296</v>
      </c>
      <c r="C16" s="123"/>
      <c r="D16" s="105" t="s">
        <v>170</v>
      </c>
      <c r="E16" s="124">
        <v>10198</v>
      </c>
      <c r="F16" s="124">
        <v>947.17206399999998</v>
      </c>
      <c r="G16" s="124"/>
      <c r="H16" s="102">
        <f t="shared" si="0"/>
        <v>5099</v>
      </c>
      <c r="I16" s="102">
        <f t="shared" si="1"/>
        <v>473.58603199999999</v>
      </c>
      <c r="J16" s="102">
        <f t="shared" si="2"/>
        <v>0</v>
      </c>
      <c r="K16" s="102"/>
      <c r="L16" s="102">
        <f>+H16-I16+J16-K16</f>
        <v>4625.4139679999998</v>
      </c>
      <c r="M16" s="122"/>
    </row>
    <row r="17" spans="2:13" s="80" customFormat="1" ht="29.25" customHeight="1" x14ac:dyDescent="0.2">
      <c r="B17" s="80" t="s">
        <v>367</v>
      </c>
      <c r="C17" s="123"/>
      <c r="D17" s="105" t="s">
        <v>173</v>
      </c>
      <c r="E17" s="124">
        <v>5564.94</v>
      </c>
      <c r="F17" s="124">
        <v>64.94</v>
      </c>
      <c r="G17" s="124"/>
      <c r="H17" s="121">
        <f t="shared" si="0"/>
        <v>2782.47</v>
      </c>
      <c r="I17" s="121">
        <f t="shared" si="1"/>
        <v>32.47</v>
      </c>
      <c r="J17" s="121">
        <f t="shared" si="2"/>
        <v>0</v>
      </c>
      <c r="K17" s="102"/>
      <c r="L17" s="102">
        <f>+H17-I17+J17-K17</f>
        <v>2750</v>
      </c>
      <c r="M17" s="122"/>
    </row>
    <row r="18" spans="2:13" s="80" customFormat="1" ht="29.25" customHeight="1" x14ac:dyDescent="0.2">
      <c r="B18" s="80" t="s">
        <v>395</v>
      </c>
      <c r="C18" s="123"/>
      <c r="D18" s="105" t="s">
        <v>185</v>
      </c>
      <c r="E18" s="124">
        <v>9895.58</v>
      </c>
      <c r="F18" s="124">
        <v>895.58</v>
      </c>
      <c r="G18" s="124"/>
      <c r="H18" s="121">
        <f t="shared" si="0"/>
        <v>4947.79</v>
      </c>
      <c r="I18" s="121">
        <f t="shared" si="1"/>
        <v>447.79</v>
      </c>
      <c r="J18" s="121">
        <f t="shared" si="2"/>
        <v>0</v>
      </c>
      <c r="K18" s="102">
        <v>0</v>
      </c>
      <c r="L18" s="102">
        <f>+H18-I18+J18-K18</f>
        <v>4500</v>
      </c>
      <c r="M18" s="122"/>
    </row>
    <row r="19" spans="2:13" s="80" customFormat="1" ht="29.25" customHeight="1" x14ac:dyDescent="0.2">
      <c r="B19" s="100" t="s">
        <v>353</v>
      </c>
      <c r="C19" s="118"/>
      <c r="D19" s="105" t="s">
        <v>158</v>
      </c>
      <c r="E19" s="120">
        <v>13614.64</v>
      </c>
      <c r="F19" s="120">
        <v>1614.64</v>
      </c>
      <c r="G19" s="120"/>
      <c r="H19" s="121">
        <f t="shared" si="0"/>
        <v>6807.32</v>
      </c>
      <c r="I19" s="121">
        <f t="shared" si="1"/>
        <v>807.32</v>
      </c>
      <c r="J19" s="121">
        <f t="shared" si="2"/>
        <v>0</v>
      </c>
      <c r="K19" s="121"/>
      <c r="L19" s="121">
        <f>H19-I19+J19-K19</f>
        <v>6000</v>
      </c>
      <c r="M19" s="126"/>
    </row>
    <row r="20" spans="2:13" s="100" customFormat="1" ht="29.25" customHeight="1" x14ac:dyDescent="0.2">
      <c r="B20" s="100" t="s">
        <v>352</v>
      </c>
      <c r="C20" s="118"/>
      <c r="D20" s="105" t="s">
        <v>157</v>
      </c>
      <c r="E20" s="120">
        <v>13614.64</v>
      </c>
      <c r="F20" s="120">
        <v>1614.64</v>
      </c>
      <c r="G20" s="120"/>
      <c r="H20" s="121">
        <f t="shared" si="0"/>
        <v>6807.32</v>
      </c>
      <c r="I20" s="121">
        <f t="shared" si="1"/>
        <v>807.32</v>
      </c>
      <c r="J20" s="121">
        <f t="shared" si="2"/>
        <v>0</v>
      </c>
      <c r="K20" s="121"/>
      <c r="L20" s="121">
        <f>H20-I20+J20-K20</f>
        <v>6000</v>
      </c>
      <c r="M20" s="126"/>
    </row>
    <row r="21" spans="2:13" s="100" customFormat="1" ht="29.25" customHeight="1" x14ac:dyDescent="0.2">
      <c r="B21" s="100" t="s">
        <v>355</v>
      </c>
      <c r="C21" s="118"/>
      <c r="D21" s="105" t="s">
        <v>160</v>
      </c>
      <c r="E21" s="120">
        <v>5564.94</v>
      </c>
      <c r="F21" s="120">
        <v>64.94</v>
      </c>
      <c r="G21" s="120"/>
      <c r="H21" s="121">
        <f t="shared" si="0"/>
        <v>2782.47</v>
      </c>
      <c r="I21" s="121">
        <f t="shared" si="1"/>
        <v>32.47</v>
      </c>
      <c r="J21" s="121">
        <f t="shared" si="2"/>
        <v>0</v>
      </c>
      <c r="K21" s="121"/>
      <c r="L21" s="121">
        <f>H21-I21+J21-K21</f>
        <v>2750</v>
      </c>
      <c r="M21" s="126"/>
    </row>
    <row r="22" spans="2:13" s="80" customFormat="1" ht="29.25" customHeight="1" x14ac:dyDescent="0.2">
      <c r="B22" s="80" t="s">
        <v>362</v>
      </c>
      <c r="C22" s="123"/>
      <c r="D22" s="105" t="s">
        <v>14</v>
      </c>
      <c r="E22" s="124">
        <v>5884.2</v>
      </c>
      <c r="F22" s="124">
        <v>99.67228799999998</v>
      </c>
      <c r="G22" s="124"/>
      <c r="H22" s="121">
        <f t="shared" si="0"/>
        <v>2942.1</v>
      </c>
      <c r="I22" s="121">
        <f t="shared" si="1"/>
        <v>49.83614399999999</v>
      </c>
      <c r="J22" s="121">
        <f t="shared" si="2"/>
        <v>0</v>
      </c>
      <c r="K22" s="102"/>
      <c r="L22" s="121">
        <f>H22-I22+J22-K22</f>
        <v>2892.263856</v>
      </c>
      <c r="M22" s="122"/>
    </row>
    <row r="23" spans="2:13" s="80" customFormat="1" ht="29.25" customHeight="1" x14ac:dyDescent="0.2">
      <c r="B23" s="80" t="s">
        <v>363</v>
      </c>
      <c r="C23" s="123"/>
      <c r="D23" s="105" t="s">
        <v>186</v>
      </c>
      <c r="E23" s="124">
        <v>5564.94</v>
      </c>
      <c r="F23" s="124">
        <v>64.94</v>
      </c>
      <c r="G23" s="124"/>
      <c r="H23" s="121">
        <f t="shared" si="0"/>
        <v>2782.47</v>
      </c>
      <c r="I23" s="121">
        <f t="shared" si="1"/>
        <v>32.47</v>
      </c>
      <c r="J23" s="121">
        <f t="shared" si="2"/>
        <v>0</v>
      </c>
      <c r="K23" s="102"/>
      <c r="L23" s="102">
        <f>+H23-I23+J23-K23</f>
        <v>2750</v>
      </c>
      <c r="M23" s="122"/>
    </row>
    <row r="24" spans="2:13" s="80" customFormat="1" ht="29.25" customHeight="1" x14ac:dyDescent="0.2">
      <c r="B24" s="80" t="s">
        <v>360</v>
      </c>
      <c r="C24" s="123"/>
      <c r="D24" s="105" t="s">
        <v>13</v>
      </c>
      <c r="E24" s="124">
        <v>7334.48</v>
      </c>
      <c r="F24" s="124">
        <v>334.48</v>
      </c>
      <c r="G24" s="124"/>
      <c r="H24" s="121">
        <f t="shared" si="0"/>
        <v>3667.24</v>
      </c>
      <c r="I24" s="121">
        <f t="shared" si="1"/>
        <v>167.24</v>
      </c>
      <c r="J24" s="121">
        <f t="shared" si="2"/>
        <v>0</v>
      </c>
      <c r="K24" s="102"/>
      <c r="L24" s="102">
        <f>+H24-I24+J24-K24</f>
        <v>3500</v>
      </c>
      <c r="M24" s="122"/>
    </row>
    <row r="25" spans="2:13" s="80" customFormat="1" ht="29.25" customHeight="1" x14ac:dyDescent="0.2">
      <c r="B25" s="80" t="s">
        <v>361</v>
      </c>
      <c r="C25" s="123"/>
      <c r="D25" s="105" t="s">
        <v>13</v>
      </c>
      <c r="E25" s="124">
        <v>7066.5</v>
      </c>
      <c r="F25" s="124">
        <v>269.39652799999999</v>
      </c>
      <c r="G25" s="124"/>
      <c r="H25" s="121">
        <f t="shared" si="0"/>
        <v>3533.25</v>
      </c>
      <c r="I25" s="121">
        <f t="shared" si="1"/>
        <v>134.69826399999999</v>
      </c>
      <c r="J25" s="121">
        <f t="shared" si="2"/>
        <v>0</v>
      </c>
      <c r="K25" s="102"/>
      <c r="L25" s="102">
        <f>+H25-I25+J25-K25</f>
        <v>3398.5517359999999</v>
      </c>
      <c r="M25" s="122"/>
    </row>
    <row r="26" spans="2:13" s="80" customFormat="1" ht="29.25" customHeight="1" x14ac:dyDescent="0.2">
      <c r="B26" s="80" t="s">
        <v>365</v>
      </c>
      <c r="C26" s="118"/>
      <c r="D26" s="105" t="s">
        <v>195</v>
      </c>
      <c r="E26" s="120">
        <v>7334.48</v>
      </c>
      <c r="F26" s="120">
        <v>334.48</v>
      </c>
      <c r="G26" s="120"/>
      <c r="H26" s="121">
        <f t="shared" si="0"/>
        <v>3667.24</v>
      </c>
      <c r="I26" s="121">
        <f t="shared" si="1"/>
        <v>167.24</v>
      </c>
      <c r="J26" s="121">
        <f t="shared" si="2"/>
        <v>0</v>
      </c>
      <c r="K26" s="121"/>
      <c r="L26" s="102">
        <f>+H26-I26+J26-K26</f>
        <v>3500</v>
      </c>
      <c r="M26" s="122"/>
    </row>
    <row r="27" spans="2:13" s="80" customFormat="1" ht="29.25" customHeight="1" x14ac:dyDescent="0.2">
      <c r="B27" s="100" t="s">
        <v>348</v>
      </c>
      <c r="C27" s="118"/>
      <c r="D27" s="105" t="s">
        <v>154</v>
      </c>
      <c r="E27" s="120">
        <v>8705.1</v>
      </c>
      <c r="F27" s="120">
        <v>705.1</v>
      </c>
      <c r="G27" s="120"/>
      <c r="H27" s="121">
        <f t="shared" si="0"/>
        <v>4352.55</v>
      </c>
      <c r="I27" s="121">
        <f t="shared" si="1"/>
        <v>352.55</v>
      </c>
      <c r="J27" s="121">
        <f t="shared" si="2"/>
        <v>0</v>
      </c>
      <c r="K27" s="121"/>
      <c r="L27" s="121">
        <f>H27-I27+J27-K27</f>
        <v>4000</v>
      </c>
      <c r="M27" s="126"/>
    </row>
    <row r="28" spans="2:13" s="100" customFormat="1" ht="29.25" customHeight="1" x14ac:dyDescent="0.2">
      <c r="D28" s="12" t="s">
        <v>6</v>
      </c>
      <c r="E28" s="46">
        <f>SUM(E6:E22)</f>
        <v>138042.06</v>
      </c>
      <c r="F28" s="46">
        <f>SUM(F6:F22)</f>
        <v>10306.704351999999</v>
      </c>
      <c r="G28" s="46">
        <f>SUM(G6:G22)</f>
        <v>0</v>
      </c>
      <c r="H28" s="13">
        <f>SUM(H6:H27)</f>
        <v>87023.780000000013</v>
      </c>
      <c r="I28" s="13">
        <f>SUM(I6:I27)</f>
        <v>6007.5504399999991</v>
      </c>
      <c r="J28" s="13">
        <f>SUM(J6:J27)</f>
        <v>0</v>
      </c>
      <c r="K28" s="13">
        <f>SUM(K6:K27)</f>
        <v>0</v>
      </c>
      <c r="L28" s="13">
        <f>SUM(L6:L27)</f>
        <v>81016.229559999992</v>
      </c>
    </row>
    <row r="29" spans="2:13" ht="21.95" customHeight="1" x14ac:dyDescent="0.2">
      <c r="D29" s="12"/>
      <c r="E29" s="13"/>
      <c r="F29" s="13"/>
      <c r="G29" s="13"/>
      <c r="H29" s="13"/>
      <c r="I29" s="13"/>
      <c r="J29" s="13"/>
      <c r="K29" s="13"/>
      <c r="L29" s="13"/>
    </row>
    <row r="30" spans="2:13" ht="21.95" customHeight="1" x14ac:dyDescent="0.2"/>
  </sheetData>
  <sortState xmlns:xlrd2="http://schemas.microsoft.com/office/spreadsheetml/2017/richdata2" ref="B7:S41">
    <sortCondition ref="B7:B41"/>
  </sortState>
  <phoneticPr fontId="0" type="noConversion"/>
  <pageMargins left="0.11811023622047245" right="7.874015748031496E-2" top="0.39370078740157483" bottom="0.23622047244094491" header="0" footer="0"/>
  <pageSetup scale="7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>
    <tabColor rgb="FF00B050"/>
    <pageSetUpPr fitToPage="1"/>
  </sheetPr>
  <dimension ref="A1:L49"/>
  <sheetViews>
    <sheetView tabSelected="1" zoomScale="90" zoomScaleNormal="90" workbookViewId="0">
      <selection activeCell="B41" sqref="B41"/>
    </sheetView>
  </sheetViews>
  <sheetFormatPr baseColWidth="10" defaultRowHeight="12.75" x14ac:dyDescent="0.2"/>
  <cols>
    <col min="1" max="1" width="1.7109375" style="23" customWidth="1"/>
    <col min="2" max="2" width="35.85546875" style="23" bestFit="1" customWidth="1"/>
    <col min="3" max="3" width="2.28515625" style="23" customWidth="1"/>
    <col min="4" max="4" width="16" style="23" customWidth="1"/>
    <col min="5" max="5" width="1.5703125" style="23" customWidth="1"/>
    <col min="6" max="6" width="1.28515625" style="23" customWidth="1"/>
    <col min="7" max="7" width="12.140625" style="23" bestFit="1" customWidth="1"/>
    <col min="8" max="8" width="11.140625" style="23" bestFit="1" customWidth="1"/>
    <col min="9" max="9" width="11.85546875" style="23" customWidth="1"/>
    <col min="10" max="10" width="9.140625" style="23" customWidth="1"/>
    <col min="11" max="11" width="12.140625" style="23" bestFit="1" customWidth="1"/>
    <col min="12" max="12" width="25.42578125" style="23" customWidth="1"/>
    <col min="13" max="16384" width="11.42578125" style="23"/>
  </cols>
  <sheetData>
    <row r="1" spans="1:12" ht="18" x14ac:dyDescent="0.25">
      <c r="A1" s="23" t="s">
        <v>27</v>
      </c>
      <c r="B1" s="63"/>
      <c r="C1" s="63"/>
      <c r="D1" s="63"/>
      <c r="E1" s="92" t="s">
        <v>0</v>
      </c>
      <c r="F1" s="93"/>
      <c r="G1" s="93"/>
      <c r="H1" s="93"/>
      <c r="I1" s="93"/>
      <c r="J1" s="93"/>
      <c r="K1" s="93"/>
      <c r="L1" s="73" t="s">
        <v>1</v>
      </c>
    </row>
    <row r="2" spans="1:12" ht="15" x14ac:dyDescent="0.25">
      <c r="B2" s="63"/>
      <c r="C2" s="63"/>
      <c r="D2" s="63"/>
      <c r="E2" s="94" t="s">
        <v>162</v>
      </c>
      <c r="F2" s="93"/>
      <c r="G2" s="93"/>
      <c r="H2" s="93"/>
      <c r="I2" s="93"/>
      <c r="J2" s="93"/>
      <c r="K2" s="93"/>
      <c r="L2" s="95" t="str">
        <f>PRESIDENCIA!L2</f>
        <v>31 DE DICIEMBRE DE 2019</v>
      </c>
    </row>
    <row r="3" spans="1:12" x14ac:dyDescent="0.2">
      <c r="B3" s="63"/>
      <c r="C3" s="63"/>
      <c r="D3" s="63"/>
      <c r="E3" s="95" t="str">
        <f>PRESIDENCIA!E3</f>
        <v>SEGUNDA QUINCENA DE DICIEMBRE DE 2019</v>
      </c>
      <c r="F3" s="93"/>
      <c r="G3" s="93"/>
      <c r="H3" s="93"/>
      <c r="I3" s="93"/>
      <c r="J3" s="93"/>
      <c r="K3" s="93"/>
      <c r="L3" s="63"/>
    </row>
    <row r="4" spans="1:12" x14ac:dyDescent="0.2">
      <c r="B4" s="63"/>
      <c r="C4" s="63"/>
      <c r="D4" s="63"/>
      <c r="E4" s="74"/>
      <c r="F4" s="93"/>
      <c r="G4" s="93"/>
      <c r="H4" s="93"/>
      <c r="I4" s="93"/>
      <c r="J4" s="93"/>
      <c r="K4" s="93"/>
      <c r="L4" s="63"/>
    </row>
    <row r="5" spans="1:12" x14ac:dyDescent="0.2">
      <c r="B5" s="33" t="s">
        <v>2</v>
      </c>
      <c r="C5" s="33"/>
      <c r="D5" s="33" t="s">
        <v>8</v>
      </c>
      <c r="E5" s="71" t="s">
        <v>3</v>
      </c>
      <c r="F5" s="71" t="s">
        <v>30</v>
      </c>
      <c r="G5" s="34" t="s">
        <v>3</v>
      </c>
      <c r="H5" s="34" t="s">
        <v>30</v>
      </c>
      <c r="I5" s="72" t="s">
        <v>36</v>
      </c>
      <c r="J5" s="36" t="s">
        <v>26</v>
      </c>
      <c r="K5" s="34" t="s">
        <v>4</v>
      </c>
      <c r="L5" s="33" t="s">
        <v>5</v>
      </c>
    </row>
    <row r="6" spans="1:12" ht="1.5" customHeight="1" x14ac:dyDescent="0.2">
      <c r="B6" s="63"/>
      <c r="C6" s="63"/>
      <c r="D6" s="63"/>
      <c r="E6" s="96"/>
      <c r="F6" s="96"/>
      <c r="G6" s="63"/>
      <c r="H6" s="63"/>
      <c r="I6" s="63"/>
      <c r="J6" s="63"/>
      <c r="K6" s="63"/>
      <c r="L6" s="63"/>
    </row>
    <row r="7" spans="1:12" ht="24.95" customHeight="1" x14ac:dyDescent="0.2">
      <c r="B7" s="21" t="s">
        <v>369</v>
      </c>
      <c r="C7" s="20"/>
      <c r="D7" s="86" t="s">
        <v>163</v>
      </c>
      <c r="E7" s="64">
        <v>30312.959999999999</v>
      </c>
      <c r="F7" s="65">
        <v>5312.96</v>
      </c>
      <c r="G7" s="38">
        <f t="shared" ref="G7:H7" si="0">+E7/2</f>
        <v>15156.48</v>
      </c>
      <c r="H7" s="38">
        <f t="shared" si="0"/>
        <v>2656.48</v>
      </c>
      <c r="I7" s="38"/>
      <c r="J7" s="38"/>
      <c r="K7" s="38">
        <f t="shared" ref="K7:K34" si="1">G7-H7+I7-J7</f>
        <v>12500</v>
      </c>
      <c r="L7" s="22"/>
    </row>
    <row r="8" spans="1:12" ht="34.5" customHeight="1" x14ac:dyDescent="0.2">
      <c r="B8" s="27"/>
      <c r="C8" s="20"/>
      <c r="D8" s="20" t="s">
        <v>24</v>
      </c>
      <c r="E8" s="64">
        <v>11744.26</v>
      </c>
      <c r="F8" s="65">
        <v>1224.26</v>
      </c>
      <c r="G8" s="38">
        <f t="shared" ref="G8:G10" si="2">+E8/2</f>
        <v>5872.13</v>
      </c>
      <c r="H8" s="38">
        <f t="shared" ref="H8:H10" si="3">+F8/2</f>
        <v>612.13</v>
      </c>
      <c r="I8" s="67"/>
      <c r="J8" s="67"/>
      <c r="K8" s="38">
        <f t="shared" si="1"/>
        <v>5260</v>
      </c>
      <c r="L8" s="22"/>
    </row>
    <row r="9" spans="1:12" ht="34.5" customHeight="1" x14ac:dyDescent="0.2">
      <c r="B9" s="16"/>
      <c r="C9" s="51"/>
      <c r="D9" s="51" t="s">
        <v>24</v>
      </c>
      <c r="E9" s="64">
        <v>11744.26</v>
      </c>
      <c r="F9" s="65">
        <v>1224.26</v>
      </c>
      <c r="G9" s="38">
        <f t="shared" si="2"/>
        <v>5872.13</v>
      </c>
      <c r="H9" s="38">
        <f t="shared" si="3"/>
        <v>612.13</v>
      </c>
      <c r="I9" s="38"/>
      <c r="J9" s="38"/>
      <c r="K9" s="38">
        <f t="shared" si="1"/>
        <v>5260</v>
      </c>
      <c r="L9" s="22"/>
    </row>
    <row r="10" spans="1:12" ht="34.5" customHeight="1" x14ac:dyDescent="0.2">
      <c r="B10" s="21"/>
      <c r="C10" s="20"/>
      <c r="D10" s="20" t="s">
        <v>24</v>
      </c>
      <c r="E10" s="64">
        <v>11744.26</v>
      </c>
      <c r="F10" s="65">
        <v>1224.26</v>
      </c>
      <c r="G10" s="38">
        <f t="shared" si="2"/>
        <v>5872.13</v>
      </c>
      <c r="H10" s="38">
        <f t="shared" si="3"/>
        <v>612.13</v>
      </c>
      <c r="I10" s="67"/>
      <c r="J10" s="67"/>
      <c r="K10" s="38">
        <f t="shared" si="1"/>
        <v>5260</v>
      </c>
      <c r="L10" s="22"/>
    </row>
    <row r="11" spans="1:12" ht="22.5" x14ac:dyDescent="0.2">
      <c r="B11" s="21" t="s">
        <v>384</v>
      </c>
      <c r="C11" s="90"/>
      <c r="D11" s="91" t="s">
        <v>168</v>
      </c>
      <c r="E11" s="48">
        <v>8705.1</v>
      </c>
      <c r="F11" s="48">
        <v>705.1</v>
      </c>
      <c r="G11" s="15">
        <f>+E11/2</f>
        <v>4352.55</v>
      </c>
      <c r="H11" s="15">
        <f>+F11/2</f>
        <v>352.55</v>
      </c>
      <c r="I11" s="15"/>
      <c r="J11" s="15"/>
      <c r="K11" s="15">
        <f t="shared" ref="K11" si="4">G11-H11+I11-J11</f>
        <v>4000</v>
      </c>
      <c r="L11" s="22"/>
    </row>
    <row r="12" spans="1:12" ht="21.95" customHeight="1" x14ac:dyDescent="0.2">
      <c r="B12" s="21" t="s">
        <v>373</v>
      </c>
      <c r="C12" s="20"/>
      <c r="D12" s="20" t="s">
        <v>165</v>
      </c>
      <c r="E12" s="64">
        <v>12343.01</v>
      </c>
      <c r="F12" s="65">
        <v>1343.01</v>
      </c>
      <c r="G12" s="66">
        <f t="shared" ref="G12:H42" si="5">+E12/2</f>
        <v>6171.5050000000001</v>
      </c>
      <c r="H12" s="66">
        <f t="shared" si="5"/>
        <v>671.505</v>
      </c>
      <c r="I12" s="67"/>
      <c r="J12" s="67"/>
      <c r="K12" s="66">
        <f>G12-H12+I12-J12</f>
        <v>5500</v>
      </c>
      <c r="L12" s="22"/>
    </row>
    <row r="13" spans="1:12" ht="21.95" customHeight="1" x14ac:dyDescent="0.2">
      <c r="B13" s="16" t="s">
        <v>372</v>
      </c>
      <c r="C13" s="51"/>
      <c r="D13" s="20" t="s">
        <v>164</v>
      </c>
      <c r="E13" s="64">
        <v>12978.82</v>
      </c>
      <c r="F13" s="65">
        <v>1478.82</v>
      </c>
      <c r="G13" s="38">
        <f t="shared" si="5"/>
        <v>6489.41</v>
      </c>
      <c r="H13" s="38">
        <f t="shared" ref="H13:H42" si="6">+F13/2</f>
        <v>739.41</v>
      </c>
      <c r="I13" s="38"/>
      <c r="J13" s="38"/>
      <c r="K13" s="38">
        <f t="shared" si="1"/>
        <v>5750</v>
      </c>
      <c r="L13" s="22"/>
    </row>
    <row r="14" spans="1:12" customFormat="1" ht="24.95" customHeight="1" x14ac:dyDescent="0.2">
      <c r="B14" s="16" t="s">
        <v>359</v>
      </c>
      <c r="C14" s="51"/>
      <c r="D14" s="51" t="s">
        <v>161</v>
      </c>
      <c r="E14" s="48">
        <v>14886.24</v>
      </c>
      <c r="F14" s="48">
        <v>1886.25</v>
      </c>
      <c r="G14" s="9">
        <f>+E14/2/15*10.384595</f>
        <v>5152.9191157599989</v>
      </c>
      <c r="H14" s="9">
        <f>+F14/2/15*10.3844</f>
        <v>652.91914999999995</v>
      </c>
      <c r="I14" s="9"/>
      <c r="J14" s="38"/>
      <c r="K14" s="38">
        <f>G14-H14+I14-J14</f>
        <v>4499.9999657599992</v>
      </c>
      <c r="L14" s="22"/>
    </row>
    <row r="15" spans="1:12" customFormat="1" ht="24.95" customHeight="1" x14ac:dyDescent="0.2">
      <c r="B15" s="21" t="s">
        <v>375</v>
      </c>
      <c r="C15" s="20"/>
      <c r="D15" s="20" t="s">
        <v>37</v>
      </c>
      <c r="E15" s="64">
        <v>11719.9</v>
      </c>
      <c r="F15" s="65">
        <v>1219.9000000000001</v>
      </c>
      <c r="G15" s="9">
        <f t="shared" ref="G15:H16" si="7">+E15/2</f>
        <v>5859.95</v>
      </c>
      <c r="H15" s="9">
        <f t="shared" si="7"/>
        <v>609.95000000000005</v>
      </c>
      <c r="I15" s="9"/>
      <c r="J15" s="9"/>
      <c r="K15" s="38">
        <f t="shared" ref="K15" si="8">G15-H15+I15-J15</f>
        <v>5250</v>
      </c>
      <c r="L15" s="10"/>
    </row>
    <row r="16" spans="1:12" customFormat="1" ht="24.95" customHeight="1" x14ac:dyDescent="0.2">
      <c r="B16" s="21" t="s">
        <v>374</v>
      </c>
      <c r="C16" s="20"/>
      <c r="D16" s="20" t="s">
        <v>37</v>
      </c>
      <c r="E16" s="64">
        <v>11719.9</v>
      </c>
      <c r="F16" s="65">
        <v>1219.9000000000001</v>
      </c>
      <c r="G16" s="9">
        <f t="shared" si="7"/>
        <v>5859.95</v>
      </c>
      <c r="H16" s="9">
        <f t="shared" si="7"/>
        <v>609.95000000000005</v>
      </c>
      <c r="I16" s="9"/>
      <c r="J16" s="9"/>
      <c r="K16" s="38">
        <f t="shared" ref="K16" si="9">G16-H16+I16-J16</f>
        <v>5250</v>
      </c>
      <c r="L16" s="10"/>
    </row>
    <row r="17" spans="2:12" ht="24.95" customHeight="1" x14ac:dyDescent="0.2">
      <c r="B17" s="21" t="s">
        <v>371</v>
      </c>
      <c r="C17" s="20"/>
      <c r="D17" s="20" t="s">
        <v>164</v>
      </c>
      <c r="E17" s="64">
        <v>12978.82</v>
      </c>
      <c r="F17" s="65">
        <v>1478.82</v>
      </c>
      <c r="G17" s="38">
        <f t="shared" si="5"/>
        <v>6489.41</v>
      </c>
      <c r="H17" s="38">
        <f t="shared" si="6"/>
        <v>739.41</v>
      </c>
      <c r="I17" s="67"/>
      <c r="J17" s="67">
        <v>4</v>
      </c>
      <c r="K17" s="38">
        <f t="shared" si="1"/>
        <v>5746</v>
      </c>
      <c r="L17" s="22"/>
    </row>
    <row r="18" spans="2:12" ht="24.95" customHeight="1" x14ac:dyDescent="0.2">
      <c r="B18" s="16"/>
      <c r="C18" s="51"/>
      <c r="D18" s="51" t="s">
        <v>24</v>
      </c>
      <c r="E18" s="64">
        <v>11744.26</v>
      </c>
      <c r="F18" s="65">
        <v>1224.26</v>
      </c>
      <c r="G18" s="38">
        <f t="shared" si="5"/>
        <v>5872.13</v>
      </c>
      <c r="H18" s="38">
        <f t="shared" si="6"/>
        <v>612.13</v>
      </c>
      <c r="I18" s="38"/>
      <c r="J18" s="38"/>
      <c r="K18" s="38">
        <f t="shared" si="1"/>
        <v>5260</v>
      </c>
      <c r="L18" s="22"/>
    </row>
    <row r="19" spans="2:12" ht="24.95" customHeight="1" x14ac:dyDescent="0.2">
      <c r="B19" s="21"/>
      <c r="D19" s="20" t="s">
        <v>24</v>
      </c>
      <c r="E19" s="64">
        <v>11744.26</v>
      </c>
      <c r="F19" s="65">
        <v>1224.26</v>
      </c>
      <c r="G19" s="38">
        <f t="shared" ref="G19:G21" si="10">+E19/2</f>
        <v>5872.13</v>
      </c>
      <c r="H19" s="38">
        <f t="shared" ref="H19:H21" si="11">+F19/2</f>
        <v>612.13</v>
      </c>
      <c r="I19" s="67"/>
      <c r="J19" s="67"/>
      <c r="K19" s="38">
        <f t="shared" si="1"/>
        <v>5260</v>
      </c>
      <c r="L19" s="22"/>
    </row>
    <row r="20" spans="2:12" ht="24.95" customHeight="1" x14ac:dyDescent="0.2">
      <c r="B20" s="21"/>
      <c r="C20" s="20"/>
      <c r="D20" s="20" t="s">
        <v>24</v>
      </c>
      <c r="E20" s="64">
        <v>11744.26</v>
      </c>
      <c r="F20" s="65">
        <v>1224.26</v>
      </c>
      <c r="G20" s="38">
        <f t="shared" si="10"/>
        <v>5872.13</v>
      </c>
      <c r="H20" s="38">
        <f t="shared" si="11"/>
        <v>612.13</v>
      </c>
      <c r="I20" s="67"/>
      <c r="J20" s="67"/>
      <c r="K20" s="38">
        <f t="shared" si="1"/>
        <v>5260</v>
      </c>
      <c r="L20" s="22"/>
    </row>
    <row r="21" spans="2:12" s="100" customFormat="1" ht="29.25" customHeight="1" x14ac:dyDescent="0.2">
      <c r="B21" s="127" t="s">
        <v>378</v>
      </c>
      <c r="C21" s="129"/>
      <c r="D21" s="129" t="s">
        <v>10</v>
      </c>
      <c r="E21" s="130">
        <v>11719.9</v>
      </c>
      <c r="F21" s="131">
        <v>1219.9000000000001</v>
      </c>
      <c r="G21" s="38">
        <f t="shared" si="10"/>
        <v>5859.95</v>
      </c>
      <c r="H21" s="38">
        <f t="shared" si="11"/>
        <v>609.95000000000005</v>
      </c>
      <c r="I21" s="121"/>
      <c r="J21" s="121"/>
      <c r="K21" s="121">
        <f t="shared" ref="K21" si="12">G21-H21+I21-J21</f>
        <v>5250</v>
      </c>
      <c r="L21" s="126"/>
    </row>
    <row r="22" spans="2:12" customFormat="1" ht="24.95" customHeight="1" x14ac:dyDescent="0.2">
      <c r="B22" s="100" t="s">
        <v>358</v>
      </c>
      <c r="C22" s="11"/>
      <c r="D22" s="49" t="s">
        <v>207</v>
      </c>
      <c r="E22" s="45">
        <v>6125.98</v>
      </c>
      <c r="F22" s="45">
        <v>125.98</v>
      </c>
      <c r="G22" s="9">
        <f>+E22/2</f>
        <v>3062.99</v>
      </c>
      <c r="H22" s="9">
        <f>+F22/2</f>
        <v>62.99</v>
      </c>
      <c r="I22" s="9"/>
      <c r="J22" s="9"/>
      <c r="K22" s="9">
        <f t="shared" ref="K22" si="13">G22-H22+I22-J22</f>
        <v>3000</v>
      </c>
      <c r="L22" s="10"/>
    </row>
    <row r="23" spans="2:12" ht="24.95" customHeight="1" x14ac:dyDescent="0.2">
      <c r="B23" s="18"/>
      <c r="C23" s="51"/>
      <c r="D23" s="97" t="s">
        <v>24</v>
      </c>
      <c r="E23" s="64">
        <v>11744.26</v>
      </c>
      <c r="F23" s="65">
        <v>1224.26</v>
      </c>
      <c r="G23" s="38">
        <f t="shared" si="5"/>
        <v>5872.13</v>
      </c>
      <c r="H23" s="38">
        <f t="shared" si="6"/>
        <v>612.13</v>
      </c>
      <c r="I23" s="38"/>
      <c r="J23" s="38">
        <v>4</v>
      </c>
      <c r="K23" s="38">
        <f t="shared" si="1"/>
        <v>5256</v>
      </c>
      <c r="L23" s="22"/>
    </row>
    <row r="24" spans="2:12" customFormat="1" ht="24.95" customHeight="1" x14ac:dyDescent="0.2">
      <c r="B24" s="21" t="s">
        <v>377</v>
      </c>
      <c r="C24" s="20"/>
      <c r="D24" s="20" t="s">
        <v>41</v>
      </c>
      <c r="E24" s="64">
        <v>11719.9</v>
      </c>
      <c r="F24" s="65">
        <v>1219.9000000000001</v>
      </c>
      <c r="G24" s="9">
        <f>+E24/2</f>
        <v>5859.95</v>
      </c>
      <c r="H24" s="9">
        <f>+F24/2</f>
        <v>609.95000000000005</v>
      </c>
      <c r="I24" s="9"/>
      <c r="J24" s="9"/>
      <c r="K24" s="9">
        <f>G24-H24+I24-J24</f>
        <v>5250</v>
      </c>
      <c r="L24" s="10"/>
    </row>
    <row r="25" spans="2:12" ht="24.95" customHeight="1" x14ac:dyDescent="0.2">
      <c r="B25" s="18"/>
      <c r="C25" s="51"/>
      <c r="D25" s="97" t="s">
        <v>24</v>
      </c>
      <c r="E25" s="64">
        <v>11744.26</v>
      </c>
      <c r="F25" s="65">
        <v>1224.26</v>
      </c>
      <c r="G25" s="38">
        <f t="shared" si="5"/>
        <v>5872.13</v>
      </c>
      <c r="H25" s="38">
        <f t="shared" si="6"/>
        <v>612.13</v>
      </c>
      <c r="I25" s="38"/>
      <c r="J25" s="38"/>
      <c r="K25" s="38">
        <f t="shared" si="1"/>
        <v>5260</v>
      </c>
      <c r="L25" s="22"/>
    </row>
    <row r="26" spans="2:12" ht="21.95" customHeight="1" x14ac:dyDescent="0.2">
      <c r="B26" s="21" t="s">
        <v>423</v>
      </c>
      <c r="C26" s="89"/>
      <c r="D26" s="86" t="s">
        <v>424</v>
      </c>
      <c r="E26" s="48">
        <v>14250.44</v>
      </c>
      <c r="F26" s="48">
        <v>1750.44</v>
      </c>
      <c r="G26" s="15">
        <f t="shared" ref="G26:H29" si="14">+E26/2</f>
        <v>7125.22</v>
      </c>
      <c r="H26" s="15">
        <f t="shared" si="14"/>
        <v>875.22</v>
      </c>
      <c r="I26" s="15"/>
      <c r="J26" s="15"/>
      <c r="K26" s="38">
        <f t="shared" si="1"/>
        <v>6250</v>
      </c>
      <c r="L26" s="22"/>
    </row>
    <row r="27" spans="2:12" ht="21.95" customHeight="1" x14ac:dyDescent="0.2">
      <c r="B27" s="27" t="s">
        <v>376</v>
      </c>
      <c r="C27" s="20"/>
      <c r="D27" s="20" t="s">
        <v>41</v>
      </c>
      <c r="E27" s="64">
        <v>11719.9</v>
      </c>
      <c r="F27" s="65">
        <v>1219.9000000000001</v>
      </c>
      <c r="G27" s="9">
        <f t="shared" si="14"/>
        <v>5859.95</v>
      </c>
      <c r="H27" s="9">
        <f t="shared" si="14"/>
        <v>609.95000000000005</v>
      </c>
      <c r="I27" s="9"/>
      <c r="J27" s="9"/>
      <c r="K27" s="9">
        <f>G27-H27+I27-J27</f>
        <v>5250</v>
      </c>
      <c r="L27" s="10"/>
    </row>
    <row r="28" spans="2:12" ht="21.95" customHeight="1" x14ac:dyDescent="0.2">
      <c r="B28" s="21" t="s">
        <v>380</v>
      </c>
      <c r="C28" s="89"/>
      <c r="D28" s="86" t="s">
        <v>167</v>
      </c>
      <c r="E28" s="48">
        <v>9300.34</v>
      </c>
      <c r="F28" s="48">
        <v>800.34</v>
      </c>
      <c r="G28" s="15">
        <f t="shared" si="14"/>
        <v>4650.17</v>
      </c>
      <c r="H28" s="15">
        <f t="shared" si="14"/>
        <v>400.17</v>
      </c>
      <c r="I28" s="15"/>
      <c r="J28" s="15"/>
      <c r="K28" s="15">
        <f t="shared" ref="K28" si="15">G28-H28+I28-J28</f>
        <v>4250</v>
      </c>
      <c r="L28" s="22"/>
    </row>
    <row r="29" spans="2:12" ht="21.95" customHeight="1" x14ac:dyDescent="0.2">
      <c r="B29" s="100" t="s">
        <v>357</v>
      </c>
      <c r="C29" s="11"/>
      <c r="D29" s="49" t="s">
        <v>161</v>
      </c>
      <c r="E29" s="64">
        <v>17429.48</v>
      </c>
      <c r="F29" s="65">
        <v>2429.48</v>
      </c>
      <c r="G29" s="9">
        <f t="shared" si="14"/>
        <v>8714.74</v>
      </c>
      <c r="H29" s="9">
        <f t="shared" si="14"/>
        <v>1214.74</v>
      </c>
      <c r="I29" s="9"/>
      <c r="J29" s="9"/>
      <c r="K29" s="9">
        <f>G29-H29+I29-J29</f>
        <v>7500</v>
      </c>
      <c r="L29" s="10"/>
    </row>
    <row r="30" spans="2:12" ht="21.95" customHeight="1" x14ac:dyDescent="0.2">
      <c r="B30" s="21"/>
      <c r="C30" s="90"/>
      <c r="D30" s="91" t="s">
        <v>416</v>
      </c>
      <c r="E30" s="48">
        <v>7334.48</v>
      </c>
      <c r="F30" s="48">
        <v>334.48</v>
      </c>
      <c r="G30" s="66">
        <f t="shared" si="5"/>
        <v>3667.24</v>
      </c>
      <c r="H30" s="66">
        <f t="shared" si="6"/>
        <v>167.24</v>
      </c>
      <c r="I30" s="67"/>
      <c r="J30" s="67"/>
      <c r="K30" s="66">
        <f t="shared" si="1"/>
        <v>3500</v>
      </c>
      <c r="L30" s="22"/>
    </row>
    <row r="31" spans="2:12" ht="25.5" customHeight="1" x14ac:dyDescent="0.2">
      <c r="B31" s="16"/>
      <c r="C31" s="51"/>
      <c r="D31" s="51" t="s">
        <v>24</v>
      </c>
      <c r="E31" s="64">
        <v>11744.26</v>
      </c>
      <c r="F31" s="65">
        <v>1224.26</v>
      </c>
      <c r="G31" s="38">
        <f t="shared" si="5"/>
        <v>5872.13</v>
      </c>
      <c r="H31" s="38">
        <f t="shared" si="6"/>
        <v>612.13</v>
      </c>
      <c r="I31" s="38"/>
      <c r="J31" s="38"/>
      <c r="K31" s="38">
        <f t="shared" si="1"/>
        <v>5260</v>
      </c>
      <c r="L31" s="22"/>
    </row>
    <row r="32" spans="2:12" ht="21.95" customHeight="1" x14ac:dyDescent="0.2">
      <c r="B32" s="16"/>
      <c r="C32" s="51"/>
      <c r="D32" s="97" t="s">
        <v>24</v>
      </c>
      <c r="E32" s="64">
        <v>11744.26</v>
      </c>
      <c r="F32" s="65">
        <v>1224.26</v>
      </c>
      <c r="G32" s="38">
        <f t="shared" si="5"/>
        <v>5872.13</v>
      </c>
      <c r="H32" s="38">
        <f t="shared" si="6"/>
        <v>612.13</v>
      </c>
      <c r="I32" s="38"/>
      <c r="J32" s="38">
        <v>4</v>
      </c>
      <c r="K32" s="38">
        <f t="shared" si="1"/>
        <v>5256</v>
      </c>
      <c r="L32" s="22"/>
    </row>
    <row r="33" spans="2:12" ht="24.95" customHeight="1" x14ac:dyDescent="0.2">
      <c r="B33" s="21"/>
      <c r="C33" s="20"/>
      <c r="D33" s="20" t="s">
        <v>24</v>
      </c>
      <c r="E33" s="64">
        <v>11744.26</v>
      </c>
      <c r="F33" s="65">
        <v>1224.26</v>
      </c>
      <c r="G33" s="38">
        <f t="shared" si="5"/>
        <v>5872.13</v>
      </c>
      <c r="H33" s="38">
        <f t="shared" si="6"/>
        <v>612.13</v>
      </c>
      <c r="I33" s="67"/>
      <c r="J33" s="67"/>
      <c r="K33" s="38">
        <f t="shared" si="1"/>
        <v>5260</v>
      </c>
      <c r="L33" s="22"/>
    </row>
    <row r="34" spans="2:12" ht="21.95" customHeight="1" x14ac:dyDescent="0.2">
      <c r="B34" s="21"/>
      <c r="C34" s="20"/>
      <c r="D34" s="20" t="s">
        <v>24</v>
      </c>
      <c r="E34" s="64">
        <v>11744.26</v>
      </c>
      <c r="F34" s="65">
        <v>1224.26</v>
      </c>
      <c r="G34" s="38">
        <f t="shared" si="5"/>
        <v>5872.13</v>
      </c>
      <c r="H34" s="38">
        <f t="shared" si="6"/>
        <v>612.13</v>
      </c>
      <c r="I34" s="67"/>
      <c r="J34" s="67"/>
      <c r="K34" s="38">
        <f t="shared" si="1"/>
        <v>5260</v>
      </c>
      <c r="L34" s="22"/>
    </row>
    <row r="35" spans="2:12" ht="21.95" customHeight="1" x14ac:dyDescent="0.2">
      <c r="B35" s="16"/>
      <c r="C35" s="51"/>
      <c r="D35" s="51" t="s">
        <v>24</v>
      </c>
      <c r="E35" s="64">
        <v>11744.26</v>
      </c>
      <c r="F35" s="65">
        <v>1224.26</v>
      </c>
      <c r="G35" s="38">
        <f t="shared" si="5"/>
        <v>5872.13</v>
      </c>
      <c r="H35" s="38">
        <f t="shared" si="6"/>
        <v>612.13</v>
      </c>
      <c r="I35" s="38"/>
      <c r="J35" s="38">
        <v>4</v>
      </c>
      <c r="K35" s="38">
        <f t="shared" ref="K35:K42" si="16">G35-H35+I35-J35</f>
        <v>5256</v>
      </c>
      <c r="L35" s="22"/>
    </row>
    <row r="36" spans="2:12" ht="21.95" customHeight="1" x14ac:dyDescent="0.2">
      <c r="B36" s="21" t="s">
        <v>370</v>
      </c>
      <c r="C36" s="20"/>
      <c r="D36" s="86" t="s">
        <v>208</v>
      </c>
      <c r="E36" s="64">
        <v>23787.57</v>
      </c>
      <c r="F36" s="65">
        <v>3787.57</v>
      </c>
      <c r="G36" s="38">
        <f t="shared" si="5"/>
        <v>11893.785</v>
      </c>
      <c r="H36" s="38">
        <f t="shared" si="6"/>
        <v>1893.7850000000001</v>
      </c>
      <c r="I36" s="38"/>
      <c r="J36" s="38"/>
      <c r="K36" s="38">
        <f t="shared" si="16"/>
        <v>10000</v>
      </c>
      <c r="L36" s="22"/>
    </row>
    <row r="37" spans="2:12" ht="21.95" customHeight="1" x14ac:dyDescent="0.2">
      <c r="B37" s="16"/>
      <c r="C37" s="63"/>
      <c r="D37" s="97" t="s">
        <v>24</v>
      </c>
      <c r="E37" s="64">
        <v>11744.26</v>
      </c>
      <c r="F37" s="65">
        <v>1224.26</v>
      </c>
      <c r="G37" s="38">
        <f t="shared" si="5"/>
        <v>5872.13</v>
      </c>
      <c r="H37" s="38">
        <f t="shared" si="6"/>
        <v>612.13</v>
      </c>
      <c r="I37" s="38"/>
      <c r="J37" s="38"/>
      <c r="K37" s="38">
        <f t="shared" si="16"/>
        <v>5260</v>
      </c>
      <c r="L37" s="22"/>
    </row>
    <row r="38" spans="2:12" ht="21.95" customHeight="1" x14ac:dyDescent="0.2">
      <c r="B38" s="16"/>
      <c r="C38" s="51"/>
      <c r="D38" s="97" t="s">
        <v>24</v>
      </c>
      <c r="E38" s="64">
        <v>11744.26</v>
      </c>
      <c r="F38" s="65">
        <v>1224.26</v>
      </c>
      <c r="G38" s="38">
        <f t="shared" si="5"/>
        <v>5872.13</v>
      </c>
      <c r="H38" s="38">
        <f t="shared" si="6"/>
        <v>612.13</v>
      </c>
      <c r="I38" s="38"/>
      <c r="J38" s="38">
        <v>4</v>
      </c>
      <c r="K38" s="38">
        <f t="shared" si="16"/>
        <v>5256</v>
      </c>
      <c r="L38" s="22"/>
    </row>
    <row r="39" spans="2:12" ht="21.95" customHeight="1" x14ac:dyDescent="0.2">
      <c r="B39" s="16"/>
      <c r="C39" s="51"/>
      <c r="D39" s="97" t="s">
        <v>24</v>
      </c>
      <c r="E39" s="64">
        <v>11744.26</v>
      </c>
      <c r="F39" s="65">
        <v>1224.26</v>
      </c>
      <c r="G39" s="38">
        <f t="shared" si="5"/>
        <v>5872.13</v>
      </c>
      <c r="H39" s="38">
        <f t="shared" si="6"/>
        <v>612.13</v>
      </c>
      <c r="I39" s="38"/>
      <c r="J39" s="38"/>
      <c r="K39" s="38">
        <f t="shared" si="16"/>
        <v>5260</v>
      </c>
      <c r="L39" s="22"/>
    </row>
    <row r="40" spans="2:12" ht="21.95" customHeight="1" x14ac:dyDescent="0.2">
      <c r="B40" s="21" t="s">
        <v>382</v>
      </c>
      <c r="C40" s="89"/>
      <c r="D40" s="86" t="s">
        <v>168</v>
      </c>
      <c r="E40" s="48">
        <v>8705.1</v>
      </c>
      <c r="F40" s="48">
        <v>705.1</v>
      </c>
      <c r="G40" s="15">
        <f>+E40/2</f>
        <v>4352.55</v>
      </c>
      <c r="H40" s="15">
        <f>+F40/2</f>
        <v>352.55</v>
      </c>
      <c r="I40" s="15"/>
      <c r="J40" s="15"/>
      <c r="K40" s="15">
        <f t="shared" ref="K40" si="17">G40-H40+I40-J40</f>
        <v>4000</v>
      </c>
      <c r="L40" s="22"/>
    </row>
    <row r="41" spans="2:12" ht="24.95" customHeight="1" x14ac:dyDescent="0.2">
      <c r="B41" s="21"/>
      <c r="C41" s="20"/>
      <c r="D41" s="20" t="s">
        <v>24</v>
      </c>
      <c r="E41" s="64">
        <v>11744.26</v>
      </c>
      <c r="F41" s="65">
        <v>1224.26</v>
      </c>
      <c r="G41" s="38">
        <f t="shared" si="5"/>
        <v>5872.13</v>
      </c>
      <c r="H41" s="38">
        <f t="shared" si="6"/>
        <v>612.13</v>
      </c>
      <c r="I41" s="38"/>
      <c r="J41" s="38"/>
      <c r="K41" s="38">
        <f t="shared" ref="K41" si="18">G41-H41+I41-J41</f>
        <v>5260</v>
      </c>
      <c r="L41" s="22"/>
    </row>
    <row r="42" spans="2:12" ht="18.75" customHeight="1" x14ac:dyDescent="0.2">
      <c r="B42" s="16"/>
      <c r="C42" s="51"/>
      <c r="D42" s="97" t="s">
        <v>24</v>
      </c>
      <c r="E42" s="64">
        <v>11744.26</v>
      </c>
      <c r="F42" s="65">
        <v>1224.26</v>
      </c>
      <c r="G42" s="38">
        <f t="shared" si="5"/>
        <v>5872.13</v>
      </c>
      <c r="H42" s="38">
        <f t="shared" si="6"/>
        <v>612.13</v>
      </c>
      <c r="I42" s="38"/>
      <c r="J42" s="38"/>
      <c r="K42" s="38">
        <f t="shared" si="16"/>
        <v>5260</v>
      </c>
      <c r="L42" s="22"/>
    </row>
    <row r="43" spans="2:12" ht="21.95" customHeight="1" x14ac:dyDescent="0.2">
      <c r="B43" s="21" t="s">
        <v>381</v>
      </c>
      <c r="C43" s="89"/>
      <c r="D43" s="86" t="s">
        <v>168</v>
      </c>
      <c r="E43" s="48">
        <v>9300.34</v>
      </c>
      <c r="F43" s="48">
        <v>800.34</v>
      </c>
      <c r="G43" s="15">
        <f t="shared" ref="G43:H45" si="19">+E43/2</f>
        <v>4650.17</v>
      </c>
      <c r="H43" s="15">
        <f t="shared" si="19"/>
        <v>400.17</v>
      </c>
      <c r="I43" s="15"/>
      <c r="J43" s="15"/>
      <c r="K43" s="15">
        <f t="shared" ref="K43" si="20">G43-H43+I43-J43</f>
        <v>4250</v>
      </c>
      <c r="L43" s="22"/>
    </row>
    <row r="44" spans="2:12" ht="21.95" customHeight="1" x14ac:dyDescent="0.2">
      <c r="B44" s="21" t="s">
        <v>379</v>
      </c>
      <c r="C44" s="89"/>
      <c r="D44" s="86" t="s">
        <v>166</v>
      </c>
      <c r="E44" s="48">
        <v>12343.01</v>
      </c>
      <c r="F44" s="48">
        <v>1343.01</v>
      </c>
      <c r="G44" s="15">
        <f t="shared" si="19"/>
        <v>6171.5050000000001</v>
      </c>
      <c r="H44" s="15">
        <f t="shared" si="19"/>
        <v>671.505</v>
      </c>
      <c r="I44" s="15"/>
      <c r="J44" s="15"/>
      <c r="K44" s="15">
        <f>G44-H44+I44-J44</f>
        <v>5500</v>
      </c>
      <c r="L44" s="22"/>
    </row>
    <row r="45" spans="2:12" ht="21.95" customHeight="1" x14ac:dyDescent="0.2">
      <c r="B45" s="21" t="s">
        <v>383</v>
      </c>
      <c r="C45" s="89"/>
      <c r="D45" s="86" t="s">
        <v>168</v>
      </c>
      <c r="E45" s="48">
        <v>8705.1</v>
      </c>
      <c r="F45" s="48">
        <v>705.1</v>
      </c>
      <c r="G45" s="15">
        <f t="shared" si="19"/>
        <v>4352.55</v>
      </c>
      <c r="H45" s="15">
        <f t="shared" si="19"/>
        <v>352.55</v>
      </c>
      <c r="I45" s="15"/>
      <c r="J45" s="15"/>
      <c r="K45" s="15">
        <f>G45-H45+I45-J45</f>
        <v>4000</v>
      </c>
      <c r="L45" s="22"/>
    </row>
    <row r="46" spans="2:12" ht="18.75" customHeight="1" x14ac:dyDescent="0.2">
      <c r="B46" s="16"/>
      <c r="C46" s="63"/>
      <c r="D46" s="97"/>
      <c r="E46" s="64"/>
      <c r="F46" s="65"/>
      <c r="G46" s="38"/>
      <c r="H46" s="38"/>
      <c r="I46" s="38"/>
      <c r="J46" s="38"/>
      <c r="K46" s="38"/>
      <c r="L46" s="75"/>
    </row>
    <row r="47" spans="2:12" x14ac:dyDescent="0.2">
      <c r="B47" s="63"/>
      <c r="C47" s="63"/>
      <c r="D47" s="98" t="s">
        <v>6</v>
      </c>
      <c r="E47" s="99">
        <f>SUM(E8:E42)</f>
        <v>418821.56000000011</v>
      </c>
      <c r="F47" s="99">
        <f>SUM(F8:F42)</f>
        <v>44961.57</v>
      </c>
      <c r="G47" s="99">
        <f>SUM(G7:G45)</f>
        <v>237451.28411576006</v>
      </c>
      <c r="H47" s="99">
        <f t="shared" ref="H47:K47" si="21">SUM(H7:H45)</f>
        <v>26271.284150000007</v>
      </c>
      <c r="I47" s="99">
        <f t="shared" si="21"/>
        <v>0</v>
      </c>
      <c r="J47" s="99">
        <f t="shared" si="21"/>
        <v>20</v>
      </c>
      <c r="K47" s="99">
        <f t="shared" si="21"/>
        <v>211159.99996575998</v>
      </c>
      <c r="L47" s="63"/>
    </row>
    <row r="48" spans="2:12" x14ac:dyDescent="0.2">
      <c r="D48" s="42"/>
      <c r="E48" s="68"/>
      <c r="F48" s="68"/>
      <c r="G48" s="43">
        <v>2</v>
      </c>
      <c r="H48" s="43"/>
      <c r="I48" s="43">
        <f>SUM(I36:I47)</f>
        <v>0</v>
      </c>
      <c r="J48" s="43"/>
      <c r="K48" s="43"/>
    </row>
    <row r="49" spans="5:6" x14ac:dyDescent="0.2">
      <c r="E49" s="62"/>
      <c r="F49" s="62"/>
    </row>
  </sheetData>
  <sortState xmlns:xlrd2="http://schemas.microsoft.com/office/spreadsheetml/2017/richdata2" ref="B7:M32">
    <sortCondition ref="B7:B32"/>
  </sortState>
  <phoneticPr fontId="0" type="noConversion"/>
  <pageMargins left="0.11811023622047245" right="7.874015748031496E-2" top="0.39370078740157483" bottom="0.23622047244094491" header="0" footer="0"/>
  <pageSetup scale="90" fitToHeight="2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tabColor theme="6" tint="-0.249977111117893"/>
    <pageSetUpPr fitToPage="1"/>
  </sheetPr>
  <dimension ref="A1:K53"/>
  <sheetViews>
    <sheetView workbookViewId="0">
      <selection activeCell="B1" sqref="B1:B1048576"/>
    </sheetView>
  </sheetViews>
  <sheetFormatPr baseColWidth="10" defaultRowHeight="12.75" x14ac:dyDescent="0.2"/>
  <cols>
    <col min="1" max="1" width="1.140625" style="90" customWidth="1"/>
    <col min="2" max="2" width="25.85546875" style="90" customWidth="1"/>
    <col min="3" max="3" width="6.140625" style="90" customWidth="1"/>
    <col min="4" max="4" width="20.5703125" style="90" customWidth="1"/>
    <col min="5" max="5" width="10.42578125" style="90" customWidth="1"/>
    <col min="6" max="6" width="7.5703125" style="90" customWidth="1"/>
    <col min="7" max="7" width="9.140625" style="90" customWidth="1"/>
    <col min="8" max="8" width="8.5703125" style="90" customWidth="1"/>
    <col min="9" max="9" width="10.42578125" style="90" customWidth="1"/>
    <col min="10" max="10" width="25.140625" style="90" customWidth="1"/>
    <col min="11" max="16384" width="11.42578125" style="90"/>
  </cols>
  <sheetData>
    <row r="1" spans="1:11" ht="18" x14ac:dyDescent="0.25">
      <c r="A1" s="90" t="s">
        <v>29</v>
      </c>
      <c r="E1" s="28" t="s">
        <v>0</v>
      </c>
      <c r="F1" s="107"/>
      <c r="G1" s="107"/>
      <c r="H1" s="107"/>
      <c r="I1" s="107"/>
      <c r="J1" s="108" t="s">
        <v>1</v>
      </c>
    </row>
    <row r="2" spans="1:11" ht="15" x14ac:dyDescent="0.25">
      <c r="E2" s="31" t="s">
        <v>38</v>
      </c>
      <c r="F2" s="107"/>
      <c r="G2" s="107"/>
      <c r="H2" s="107"/>
      <c r="I2" s="107"/>
      <c r="J2" s="32" t="str">
        <f>PRESIDENCIA!L2</f>
        <v>31 DE DICIEMBRE DE 2019</v>
      </c>
    </row>
    <row r="3" spans="1:11" x14ac:dyDescent="0.2">
      <c r="B3" s="26"/>
      <c r="E3" s="32" t="str">
        <f>PRESIDENCIA!E3</f>
        <v>SEGUNDA QUINCENA DE DICIEMBRE DE 2019</v>
      </c>
      <c r="F3" s="107"/>
      <c r="G3" s="107"/>
      <c r="H3" s="107"/>
      <c r="I3" s="107"/>
    </row>
    <row r="4" spans="1:11" x14ac:dyDescent="0.2">
      <c r="B4" s="109" t="s">
        <v>2</v>
      </c>
      <c r="C4" s="109"/>
      <c r="D4" s="109" t="s">
        <v>8</v>
      </c>
      <c r="E4" s="36" t="s">
        <v>3</v>
      </c>
      <c r="F4" s="36" t="s">
        <v>30</v>
      </c>
      <c r="G4" s="72" t="s">
        <v>36</v>
      </c>
      <c r="H4" s="36" t="s">
        <v>26</v>
      </c>
      <c r="I4" s="36" t="s">
        <v>4</v>
      </c>
      <c r="J4" s="109" t="s">
        <v>5</v>
      </c>
    </row>
    <row r="5" spans="1:11" ht="23.25" customHeight="1" x14ac:dyDescent="0.2">
      <c r="B5" s="21" t="s">
        <v>287</v>
      </c>
      <c r="C5" s="115"/>
      <c r="D5" s="86" t="s">
        <v>15</v>
      </c>
      <c r="E5" s="102">
        <f>7334.48*0.8/2</f>
        <v>2933.7919999999999</v>
      </c>
      <c r="F5" s="116"/>
      <c r="G5" s="117"/>
      <c r="H5" s="116"/>
      <c r="I5" s="15">
        <f t="shared" ref="I5:I12" si="0">E5-F5+G5-H5</f>
        <v>2933.7919999999999</v>
      </c>
      <c r="J5" s="90" t="s">
        <v>34</v>
      </c>
    </row>
    <row r="6" spans="1:11" ht="24.75" customHeight="1" x14ac:dyDescent="0.2">
      <c r="B6" s="8" t="s">
        <v>330</v>
      </c>
      <c r="C6" s="11"/>
      <c r="D6" s="50" t="s">
        <v>137</v>
      </c>
      <c r="E6" s="9">
        <f>9819.6*0.6/2</f>
        <v>2945.88</v>
      </c>
      <c r="F6" s="15"/>
      <c r="G6" s="15"/>
      <c r="H6" s="15"/>
      <c r="I6" s="15">
        <f t="shared" si="0"/>
        <v>2945.88</v>
      </c>
      <c r="J6" s="90" t="s">
        <v>34</v>
      </c>
    </row>
    <row r="7" spans="1:11" ht="24.75" customHeight="1" x14ac:dyDescent="0.2">
      <c r="B7" s="21" t="s">
        <v>252</v>
      </c>
      <c r="C7" s="89"/>
      <c r="D7" s="86" t="s">
        <v>101</v>
      </c>
      <c r="E7" s="15">
        <f>8971.2*0.9/2</f>
        <v>4037.0400000000004</v>
      </c>
      <c r="F7" s="48"/>
      <c r="G7" s="48"/>
      <c r="H7" s="15"/>
      <c r="I7" s="15">
        <f t="shared" si="0"/>
        <v>4037.0400000000004</v>
      </c>
      <c r="J7" s="90" t="s">
        <v>34</v>
      </c>
    </row>
    <row r="8" spans="1:11" ht="24.75" customHeight="1" x14ac:dyDescent="0.2">
      <c r="B8" s="26" t="s">
        <v>268</v>
      </c>
      <c r="C8" s="37"/>
      <c r="D8" s="49" t="s">
        <v>109</v>
      </c>
      <c r="E8" s="15">
        <f>11559.6/2</f>
        <v>5779.8</v>
      </c>
      <c r="F8" s="15"/>
      <c r="G8" s="15"/>
      <c r="H8" s="15"/>
      <c r="I8" s="15">
        <f t="shared" si="0"/>
        <v>5779.8</v>
      </c>
      <c r="J8" s="90" t="s">
        <v>34</v>
      </c>
    </row>
    <row r="9" spans="1:11" ht="24.75" customHeight="1" x14ac:dyDescent="0.2">
      <c r="B9" s="21" t="s">
        <v>288</v>
      </c>
      <c r="C9" s="89"/>
      <c r="D9" s="86" t="s">
        <v>22</v>
      </c>
      <c r="E9" s="15">
        <f>5111.4*0.66/2</f>
        <v>1686.7619999999999</v>
      </c>
      <c r="F9" s="15"/>
      <c r="G9" s="15"/>
      <c r="H9" s="15"/>
      <c r="I9" s="15">
        <f t="shared" si="0"/>
        <v>1686.7619999999999</v>
      </c>
      <c r="J9" s="90" t="s">
        <v>34</v>
      </c>
    </row>
    <row r="10" spans="1:11" ht="24.75" customHeight="1" x14ac:dyDescent="0.2">
      <c r="B10" s="21" t="s">
        <v>253</v>
      </c>
      <c r="C10" s="89"/>
      <c r="D10" s="86" t="s">
        <v>102</v>
      </c>
      <c r="E10" s="15">
        <f>13757.1*0.6/2</f>
        <v>4127.13</v>
      </c>
      <c r="F10" s="15"/>
      <c r="G10" s="15"/>
      <c r="H10" s="15"/>
      <c r="I10" s="15">
        <f t="shared" si="0"/>
        <v>4127.13</v>
      </c>
      <c r="J10" s="90" t="s">
        <v>34</v>
      </c>
    </row>
    <row r="11" spans="1:11" ht="24.75" customHeight="1" x14ac:dyDescent="0.2">
      <c r="B11" s="26" t="s">
        <v>388</v>
      </c>
      <c r="C11" s="37"/>
      <c r="D11" s="24" t="s">
        <v>18</v>
      </c>
      <c r="E11" s="15">
        <v>3186.54</v>
      </c>
      <c r="F11" s="48"/>
      <c r="G11" s="48"/>
      <c r="H11" s="15"/>
      <c r="I11" s="15">
        <f t="shared" si="0"/>
        <v>3186.54</v>
      </c>
      <c r="J11" s="90" t="s">
        <v>34</v>
      </c>
    </row>
    <row r="12" spans="1:11" ht="24.75" customHeight="1" x14ac:dyDescent="0.2">
      <c r="B12" s="26" t="s">
        <v>391</v>
      </c>
      <c r="C12" s="37"/>
      <c r="D12" s="24" t="s">
        <v>10</v>
      </c>
      <c r="E12" s="15">
        <f>8595.3*0.6/2</f>
        <v>2578.5899999999997</v>
      </c>
      <c r="F12" s="48"/>
      <c r="G12" s="48"/>
      <c r="H12" s="15"/>
      <c r="I12" s="15">
        <f t="shared" si="0"/>
        <v>2578.5899999999997</v>
      </c>
      <c r="J12" s="90" t="s">
        <v>34</v>
      </c>
    </row>
    <row r="13" spans="1:11" ht="24.75" customHeight="1" x14ac:dyDescent="0.2">
      <c r="A13" s="100"/>
      <c r="B13" s="26" t="s">
        <v>324</v>
      </c>
      <c r="C13" s="84"/>
      <c r="D13" s="85" t="s">
        <v>133</v>
      </c>
      <c r="E13" s="15">
        <f>12826.8*0.63/2</f>
        <v>4040.442</v>
      </c>
      <c r="F13" s="15"/>
      <c r="G13" s="15"/>
      <c r="H13" s="15"/>
      <c r="I13" s="15">
        <f>+E13</f>
        <v>4040.442</v>
      </c>
      <c r="J13" s="90" t="s">
        <v>34</v>
      </c>
      <c r="K13" s="100"/>
    </row>
    <row r="14" spans="1:11" ht="24.75" customHeight="1" x14ac:dyDescent="0.2">
      <c r="B14" s="26" t="s">
        <v>389</v>
      </c>
      <c r="C14" s="37"/>
      <c r="D14" s="24" t="s">
        <v>21</v>
      </c>
      <c r="E14" s="15">
        <f>4447.8/2</f>
        <v>2223.9</v>
      </c>
      <c r="F14" s="48"/>
      <c r="G14" s="48"/>
      <c r="H14" s="15"/>
      <c r="I14" s="15">
        <f>E14-F14+G14-H14</f>
        <v>2223.9</v>
      </c>
      <c r="J14" s="90" t="s">
        <v>34</v>
      </c>
    </row>
    <row r="15" spans="1:11" ht="24.75" customHeight="1" x14ac:dyDescent="0.2">
      <c r="B15" s="26" t="s">
        <v>386</v>
      </c>
      <c r="C15" s="37"/>
      <c r="D15" s="24" t="s">
        <v>18</v>
      </c>
      <c r="E15" s="15">
        <v>4256.7</v>
      </c>
      <c r="F15" s="15"/>
      <c r="G15" s="15"/>
      <c r="H15" s="15"/>
      <c r="I15" s="15">
        <f>E15-F15+G15-H15</f>
        <v>4256.7</v>
      </c>
      <c r="J15" s="90" t="s">
        <v>34</v>
      </c>
      <c r="K15" s="15"/>
    </row>
    <row r="16" spans="1:11" ht="24.75" customHeight="1" x14ac:dyDescent="0.2">
      <c r="B16" s="26" t="s">
        <v>387</v>
      </c>
      <c r="C16" s="84"/>
      <c r="D16" s="110" t="s">
        <v>10</v>
      </c>
      <c r="E16" s="15">
        <v>4133.8500000000004</v>
      </c>
      <c r="F16" s="15"/>
      <c r="G16" s="15"/>
      <c r="H16" s="15"/>
      <c r="I16" s="15">
        <f>E16-F16+G16-H16</f>
        <v>4133.8500000000004</v>
      </c>
      <c r="J16" s="90" t="s">
        <v>34</v>
      </c>
    </row>
    <row r="17" spans="1:11" ht="24.75" customHeight="1" x14ac:dyDescent="0.2">
      <c r="A17" s="100"/>
      <c r="B17" s="8" t="s">
        <v>393</v>
      </c>
      <c r="C17" s="11"/>
      <c r="D17" s="50" t="s">
        <v>12</v>
      </c>
      <c r="E17" s="9">
        <f>4863.6*0.66/2</f>
        <v>1604.9880000000003</v>
      </c>
      <c r="F17" s="15"/>
      <c r="G17" s="15"/>
      <c r="H17" s="15"/>
      <c r="I17" s="15">
        <f>+E17</f>
        <v>1604.9880000000003</v>
      </c>
      <c r="J17" s="90" t="s">
        <v>34</v>
      </c>
      <c r="K17" s="100"/>
    </row>
    <row r="18" spans="1:11" ht="24.75" customHeight="1" x14ac:dyDescent="0.2">
      <c r="B18" s="21" t="s">
        <v>256</v>
      </c>
      <c r="C18" s="89"/>
      <c r="D18" s="86" t="s">
        <v>102</v>
      </c>
      <c r="E18" s="15">
        <f>14210.7/2</f>
        <v>7105.35</v>
      </c>
      <c r="F18" s="15"/>
      <c r="G18" s="15"/>
      <c r="H18" s="15"/>
      <c r="I18" s="15">
        <f t="shared" ref="I18:I26" si="1">E18-F18+G18-H18</f>
        <v>7105.35</v>
      </c>
      <c r="J18" s="90" t="s">
        <v>34</v>
      </c>
    </row>
    <row r="19" spans="1:11" ht="24.75" customHeight="1" x14ac:dyDescent="0.2">
      <c r="B19" s="21" t="s">
        <v>394</v>
      </c>
      <c r="C19" s="89"/>
      <c r="D19" s="86" t="s">
        <v>33</v>
      </c>
      <c r="E19" s="15">
        <f>5546.1*0.6/2</f>
        <v>1663.8300000000002</v>
      </c>
      <c r="F19" s="15"/>
      <c r="G19" s="15"/>
      <c r="H19" s="15"/>
      <c r="I19" s="15">
        <f t="shared" si="1"/>
        <v>1663.8300000000002</v>
      </c>
      <c r="J19" s="90" t="s">
        <v>34</v>
      </c>
    </row>
    <row r="20" spans="1:11" ht="24.75" customHeight="1" x14ac:dyDescent="0.2">
      <c r="B20" s="26" t="s">
        <v>390</v>
      </c>
      <c r="C20" s="37"/>
      <c r="D20" s="24" t="s">
        <v>23</v>
      </c>
      <c r="E20" s="15">
        <f>6291.6/2</f>
        <v>3145.8</v>
      </c>
      <c r="F20" s="48"/>
      <c r="G20" s="48"/>
      <c r="H20" s="15"/>
      <c r="I20" s="15">
        <f t="shared" si="1"/>
        <v>3145.8</v>
      </c>
      <c r="J20" s="90" t="s">
        <v>34</v>
      </c>
    </row>
    <row r="21" spans="1:11" ht="24.75" customHeight="1" x14ac:dyDescent="0.2">
      <c r="B21" s="26" t="s">
        <v>392</v>
      </c>
      <c r="C21" s="37"/>
      <c r="D21" s="24" t="s">
        <v>10</v>
      </c>
      <c r="E21" s="15">
        <f>7236.6/2</f>
        <v>3618.3</v>
      </c>
      <c r="F21" s="48"/>
      <c r="G21" s="48"/>
      <c r="H21" s="15"/>
      <c r="I21" s="15">
        <f t="shared" si="1"/>
        <v>3618.3</v>
      </c>
      <c r="J21" s="90" t="s">
        <v>34</v>
      </c>
    </row>
    <row r="22" spans="1:11" s="100" customFormat="1" ht="24.95" customHeight="1" x14ac:dyDescent="0.2">
      <c r="A22" s="90"/>
      <c r="B22" s="8" t="s">
        <v>338</v>
      </c>
      <c r="C22" s="11"/>
      <c r="D22" s="50" t="s">
        <v>144</v>
      </c>
      <c r="E22" s="9">
        <f>12088.69*0.63/2</f>
        <v>3807.9373500000002</v>
      </c>
      <c r="F22" s="15"/>
      <c r="G22" s="15"/>
      <c r="H22" s="15"/>
      <c r="I22" s="15">
        <f t="shared" si="1"/>
        <v>3807.9373500000002</v>
      </c>
      <c r="J22" s="90" t="s">
        <v>34</v>
      </c>
      <c r="K22" s="90"/>
    </row>
    <row r="23" spans="1:11" s="80" customFormat="1" ht="29.25" customHeight="1" x14ac:dyDescent="0.2">
      <c r="B23" s="80" t="s">
        <v>356</v>
      </c>
      <c r="C23" s="123"/>
      <c r="D23" s="105" t="s">
        <v>160</v>
      </c>
      <c r="E23" s="15">
        <f>8964*0.6/2</f>
        <v>2689.2</v>
      </c>
      <c r="F23" s="121"/>
      <c r="G23" s="121"/>
      <c r="H23" s="102"/>
      <c r="I23" s="15">
        <f t="shared" si="1"/>
        <v>2689.2</v>
      </c>
      <c r="J23" s="122"/>
    </row>
    <row r="24" spans="1:11" s="100" customFormat="1" ht="24.95" customHeight="1" x14ac:dyDescent="0.2">
      <c r="A24" s="90"/>
      <c r="B24" s="26" t="s">
        <v>422</v>
      </c>
      <c r="C24" s="37"/>
      <c r="D24" s="81" t="s">
        <v>421</v>
      </c>
      <c r="E24" s="15">
        <f>33214.2*0.63/2</f>
        <v>10462.473</v>
      </c>
      <c r="F24" s="15"/>
      <c r="G24" s="15"/>
      <c r="H24" s="15"/>
      <c r="I24" s="15">
        <f t="shared" ref="I24" si="2">E24-F24+G24-H24</f>
        <v>10462.473</v>
      </c>
      <c r="J24" s="90" t="s">
        <v>34</v>
      </c>
      <c r="K24" s="90"/>
    </row>
    <row r="25" spans="1:11" s="100" customFormat="1" ht="24.95" customHeight="1" x14ac:dyDescent="0.2">
      <c r="A25" s="90"/>
      <c r="B25" s="26" t="s">
        <v>385</v>
      </c>
      <c r="C25" s="37"/>
      <c r="D25" s="24" t="s">
        <v>18</v>
      </c>
      <c r="E25" s="15">
        <v>4256.7</v>
      </c>
      <c r="F25" s="15"/>
      <c r="G25" s="15"/>
      <c r="H25" s="15"/>
      <c r="I25" s="15">
        <f t="shared" si="1"/>
        <v>4256.7</v>
      </c>
      <c r="J25" s="90" t="s">
        <v>34</v>
      </c>
      <c r="K25" s="90"/>
    </row>
    <row r="26" spans="1:11" s="100" customFormat="1" ht="24.95" customHeight="1" x14ac:dyDescent="0.2">
      <c r="A26" s="90"/>
      <c r="B26" s="26" t="s">
        <v>258</v>
      </c>
      <c r="C26" s="37"/>
      <c r="D26" s="49" t="s">
        <v>105</v>
      </c>
      <c r="E26" s="15">
        <v>6991</v>
      </c>
      <c r="F26" s="15"/>
      <c r="G26" s="15"/>
      <c r="H26" s="15"/>
      <c r="I26" s="15">
        <f t="shared" si="1"/>
        <v>6991</v>
      </c>
      <c r="J26" s="90" t="s">
        <v>34</v>
      </c>
      <c r="K26" s="90"/>
    </row>
    <row r="27" spans="1:11" s="87" customFormat="1" ht="24.75" customHeight="1" x14ac:dyDescent="0.2">
      <c r="D27" s="87" t="s">
        <v>6</v>
      </c>
      <c r="E27" s="111">
        <f>SUM(E5:E26)</f>
        <v>87276.004350000003</v>
      </c>
      <c r="F27" s="111">
        <f t="shared" ref="F27:I27" si="3">SUM(F5:F26)</f>
        <v>0</v>
      </c>
      <c r="G27" s="111">
        <f t="shared" si="3"/>
        <v>0</v>
      </c>
      <c r="H27" s="111">
        <f t="shared" si="3"/>
        <v>0</v>
      </c>
      <c r="I27" s="111">
        <f t="shared" si="3"/>
        <v>87276.004350000003</v>
      </c>
    </row>
    <row r="28" spans="1:11" ht="24.75" customHeight="1" x14ac:dyDescent="0.2"/>
    <row r="29" spans="1:11" ht="24.75" customHeight="1" x14ac:dyDescent="0.2"/>
    <row r="30" spans="1:11" ht="24.75" customHeight="1" x14ac:dyDescent="0.2"/>
    <row r="31" spans="1:11" ht="24.75" customHeight="1" x14ac:dyDescent="0.2"/>
    <row r="32" spans="1:11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</sheetData>
  <sortState xmlns:xlrd2="http://schemas.microsoft.com/office/spreadsheetml/2017/richdata2" ref="A5:S23">
    <sortCondition ref="B5:B23"/>
  </sortState>
  <pageMargins left="0" right="0" top="0" bottom="0" header="0" footer="0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F28"/>
  <sheetViews>
    <sheetView topLeftCell="A4" workbookViewId="0">
      <selection activeCell="A25" sqref="A25"/>
    </sheetView>
  </sheetViews>
  <sheetFormatPr baseColWidth="10" defaultRowHeight="12.75" x14ac:dyDescent="0.2"/>
  <cols>
    <col min="1" max="1" width="49.85546875" customWidth="1"/>
    <col min="2" max="2" width="12.85546875" style="2" bestFit="1" customWidth="1"/>
    <col min="3" max="5" width="11.42578125" style="2"/>
    <col min="6" max="6" width="12.85546875" style="2" bestFit="1" customWidth="1"/>
  </cols>
  <sheetData>
    <row r="1" spans="1:6" s="19" customFormat="1" x14ac:dyDescent="0.2">
      <c r="B1" s="13"/>
      <c r="C1" s="13"/>
      <c r="D1" s="13"/>
      <c r="E1" s="13"/>
      <c r="F1" s="13"/>
    </row>
    <row r="2" spans="1:6" s="19" customFormat="1" x14ac:dyDescent="0.2">
      <c r="A2" s="135" t="str">
        <f>+PRESIDENCIA!E1</f>
        <v>MUNICIPIO IXTLAHUACAN DEL RIO, JALISCO.</v>
      </c>
      <c r="B2" s="135"/>
      <c r="C2" s="135"/>
      <c r="D2" s="135"/>
      <c r="E2" s="135"/>
      <c r="F2" s="135"/>
    </row>
    <row r="3" spans="1:6" s="19" customFormat="1" x14ac:dyDescent="0.2">
      <c r="B3" s="13"/>
      <c r="C3" s="13"/>
      <c r="D3" s="13"/>
      <c r="E3" s="13"/>
      <c r="F3" s="13"/>
    </row>
    <row r="4" spans="1:6" s="19" customFormat="1" x14ac:dyDescent="0.2">
      <c r="A4" s="135" t="str">
        <f>+PRESIDENCIA!E3</f>
        <v>SEGUNDA QUINCENA DE DICIEMBRE DE 2019</v>
      </c>
      <c r="B4" s="135"/>
      <c r="C4" s="135"/>
      <c r="D4" s="135"/>
      <c r="E4" s="135"/>
      <c r="F4" s="135"/>
    </row>
    <row r="5" spans="1:6" s="19" customFormat="1" x14ac:dyDescent="0.2">
      <c r="B5" s="13"/>
      <c r="C5" s="13"/>
      <c r="D5" s="13"/>
      <c r="E5" s="13"/>
      <c r="F5" s="13"/>
    </row>
    <row r="6" spans="1:6" s="19" customFormat="1" x14ac:dyDescent="0.2">
      <c r="B6" s="13"/>
      <c r="C6" s="13"/>
      <c r="D6" s="13"/>
      <c r="E6" s="13"/>
      <c r="F6" s="13"/>
    </row>
    <row r="8" spans="1:6" s="52" customFormat="1" x14ac:dyDescent="0.2">
      <c r="A8" s="53" t="s">
        <v>47</v>
      </c>
      <c r="B8" s="54" t="s">
        <v>3</v>
      </c>
      <c r="C8" s="54" t="s">
        <v>30</v>
      </c>
      <c r="D8" s="54" t="s">
        <v>36</v>
      </c>
      <c r="E8" s="54" t="s">
        <v>26</v>
      </c>
      <c r="F8" s="54" t="s">
        <v>4</v>
      </c>
    </row>
    <row r="9" spans="1:6" x14ac:dyDescent="0.2">
      <c r="A9" s="55" t="s">
        <v>175</v>
      </c>
      <c r="B9" s="56">
        <f>+DIETAS!G17</f>
        <v>98460.63</v>
      </c>
      <c r="C9" s="56">
        <f>+DIETAS!H17</f>
        <v>15210.63</v>
      </c>
      <c r="D9" s="56">
        <f>+DIETAS!I17</f>
        <v>0</v>
      </c>
      <c r="E9" s="56">
        <f>+DIETAS!J17</f>
        <v>0</v>
      </c>
      <c r="F9" s="56">
        <f>+DIETAS!K17</f>
        <v>83250</v>
      </c>
    </row>
    <row r="10" spans="1:6" x14ac:dyDescent="0.2">
      <c r="A10" s="55" t="s">
        <v>42</v>
      </c>
      <c r="B10" s="56">
        <f>+PRESIDENCIA!G18</f>
        <v>80049.354999999981</v>
      </c>
      <c r="C10" s="56">
        <f>+PRESIDENCIA!H18</f>
        <v>11690.6232</v>
      </c>
      <c r="D10" s="56">
        <f>+PRESIDENCIA!I18</f>
        <v>0</v>
      </c>
      <c r="E10" s="56">
        <f>+PRESIDENCIA!J18</f>
        <v>0</v>
      </c>
      <c r="F10" s="56">
        <f>+PRESIDENCIA!K18</f>
        <v>68358.731799999994</v>
      </c>
    </row>
    <row r="11" spans="1:6" x14ac:dyDescent="0.2">
      <c r="A11" s="55" t="s">
        <v>176</v>
      </c>
      <c r="B11" s="56">
        <f>+CONTRALORIA!G9</f>
        <v>6171.5050000000001</v>
      </c>
      <c r="C11" s="56">
        <f>+CONTRALORIA!H9</f>
        <v>671.505</v>
      </c>
      <c r="D11" s="56">
        <f>+CONTRALORIA!I9</f>
        <v>0</v>
      </c>
      <c r="E11" s="56">
        <f>+CONTRALORIA!J9</f>
        <v>0</v>
      </c>
      <c r="F11" s="56">
        <f>+CONTRALORIA!K9</f>
        <v>5500</v>
      </c>
    </row>
    <row r="12" spans="1:6" x14ac:dyDescent="0.2">
      <c r="A12" s="55" t="s">
        <v>43</v>
      </c>
      <c r="B12" s="56">
        <f>+'SECRETARIA GENERAL'!H22</f>
        <v>67457.914999999994</v>
      </c>
      <c r="C12" s="56">
        <f>+'SECRETARIA GENERAL'!I22</f>
        <v>6275.7358586666669</v>
      </c>
      <c r="D12" s="56">
        <f>+'SECRETARIA GENERAL'!J22</f>
        <v>306.55500000000006</v>
      </c>
      <c r="E12" s="56">
        <f>+'SECRETARIA GENERAL'!K22</f>
        <v>0</v>
      </c>
      <c r="F12" s="56">
        <f>+'SECRETARIA GENERAL'!L22</f>
        <v>61488.734141333334</v>
      </c>
    </row>
    <row r="13" spans="1:6" x14ac:dyDescent="0.2">
      <c r="A13" s="55" t="s">
        <v>177</v>
      </c>
      <c r="B13" s="56">
        <f>+SINDICATURA!H16</f>
        <v>53185.794999999998</v>
      </c>
      <c r="C13" s="56">
        <f>+SINDICATURA!I16</f>
        <v>6435.7849999999999</v>
      </c>
      <c r="D13" s="56">
        <f>+SINDICATURA!J16</f>
        <v>0</v>
      </c>
      <c r="E13" s="56">
        <f>+SINDICATURA!K16</f>
        <v>0</v>
      </c>
      <c r="F13" s="56">
        <f>+SINDICATURA!L16</f>
        <v>46750.009999999995</v>
      </c>
    </row>
    <row r="14" spans="1:6" x14ac:dyDescent="0.2">
      <c r="A14" s="55" t="s">
        <v>82</v>
      </c>
      <c r="B14" s="56">
        <f>+'COORDINACION DE GABINETE'!H12</f>
        <v>23679.105</v>
      </c>
      <c r="C14" s="56">
        <f>+'COORDINACION DE GABINETE'!I12</f>
        <v>2694.13</v>
      </c>
      <c r="D14" s="56">
        <f>+'COORDINACION DE GABINETE'!J12</f>
        <v>15.02</v>
      </c>
      <c r="E14" s="56">
        <f>+'COORDINACION DE GABINETE'!K12</f>
        <v>0</v>
      </c>
      <c r="F14" s="56">
        <f>+'COORDINACION DE GABINETE'!L12</f>
        <v>20999.994999999999</v>
      </c>
    </row>
    <row r="15" spans="1:6" x14ac:dyDescent="0.2">
      <c r="A15" s="55" t="s">
        <v>44</v>
      </c>
      <c r="B15" s="56">
        <f>+H.MPAL!G17</f>
        <v>49916.780000000006</v>
      </c>
      <c r="C15" s="56">
        <f>+H.MPAL!H17</f>
        <v>5279.4617399999988</v>
      </c>
      <c r="D15" s="56">
        <f>+H.MPAL!I17</f>
        <v>0</v>
      </c>
      <c r="E15" s="56">
        <f>+H.MPAL!J17</f>
        <v>3</v>
      </c>
      <c r="F15" s="56">
        <f>+H.MPAL!K17</f>
        <v>44634.31826</v>
      </c>
    </row>
    <row r="16" spans="1:6" x14ac:dyDescent="0.2">
      <c r="A16" s="55" t="s">
        <v>178</v>
      </c>
      <c r="B16" s="56">
        <f>+'COORDINACION SERVICIOS PUBLICOS'!H69</f>
        <v>255664.17500000005</v>
      </c>
      <c r="C16" s="56">
        <f>+'COORDINACION SERVICIOS PUBLICOS'!I69</f>
        <v>18154.841372000003</v>
      </c>
      <c r="D16" s="56">
        <f>+'COORDINACION SERVICIOS PUBLICOS'!J69</f>
        <v>631.06795999999997</v>
      </c>
      <c r="E16" s="56">
        <f>+'COORDINACION SERVICIOS PUBLICOS'!K69</f>
        <v>0</v>
      </c>
      <c r="F16" s="56">
        <f>+'COORDINACION SERVICIOS PUBLICOS'!L69</f>
        <v>238140.40158799992</v>
      </c>
    </row>
    <row r="17" spans="1:6" x14ac:dyDescent="0.2">
      <c r="A17" s="55" t="s">
        <v>179</v>
      </c>
      <c r="B17" s="56">
        <f>+'C. D ECONOMICO'!G20</f>
        <v>38954.559999999998</v>
      </c>
      <c r="C17" s="56">
        <f>+'C. D ECONOMICO'!H20</f>
        <v>3454.56</v>
      </c>
      <c r="D17" s="56">
        <f>+'C. D ECONOMICO'!I20</f>
        <v>0</v>
      </c>
      <c r="E17" s="56">
        <f>+'C. D ECONOMICO'!J20</f>
        <v>0</v>
      </c>
      <c r="F17" s="56">
        <f>+'C. D ECONOMICO'!K20</f>
        <v>35500</v>
      </c>
    </row>
    <row r="18" spans="1:6" x14ac:dyDescent="0.2">
      <c r="A18" s="55" t="s">
        <v>180</v>
      </c>
      <c r="B18" s="56">
        <f>+'C. GESTION INTEGRAL op'!G34</f>
        <v>159917.70500000002</v>
      </c>
      <c r="C18" s="56">
        <f>+'C. GESTION INTEGRAL op'!H34</f>
        <v>17815.620864000004</v>
      </c>
      <c r="D18" s="56">
        <f>+'C. GESTION INTEGRAL op'!I34</f>
        <v>0</v>
      </c>
      <c r="E18" s="56">
        <f>+'C. GESTION INTEGRAL op'!J34</f>
        <v>13</v>
      </c>
      <c r="F18" s="56">
        <f>+'C. GESTION INTEGRAL op'!K34</f>
        <v>142089.08413599999</v>
      </c>
    </row>
    <row r="19" spans="1:6" x14ac:dyDescent="0.2">
      <c r="A19" s="55" t="s">
        <v>181</v>
      </c>
      <c r="B19" s="56">
        <f>+'C. GRAL CONSTRUC.'!H28</f>
        <v>87023.780000000013</v>
      </c>
      <c r="C19" s="56">
        <f>+'C. GRAL CONSTRUC.'!I28</f>
        <v>6007.5504399999991</v>
      </c>
      <c r="D19" s="56">
        <f>+'C. GRAL CONSTRUC.'!J28</f>
        <v>0</v>
      </c>
      <c r="E19" s="56">
        <f>+'C. GRAL CONSTRUC.'!K28</f>
        <v>0</v>
      </c>
      <c r="F19" s="56">
        <f>+'C. GRAL CONSTRUC.'!L28</f>
        <v>81016.229559999992</v>
      </c>
    </row>
    <row r="20" spans="1:6" x14ac:dyDescent="0.2">
      <c r="A20" s="55"/>
      <c r="B20" s="56"/>
      <c r="C20" s="56"/>
      <c r="D20" s="56"/>
      <c r="E20" s="56"/>
      <c r="F20" s="56"/>
    </row>
    <row r="21" spans="1:6" x14ac:dyDescent="0.2">
      <c r="A21" s="57" t="s">
        <v>49</v>
      </c>
      <c r="B21" s="58">
        <f>SUM(B9:B20)</f>
        <v>920481.30500000017</v>
      </c>
      <c r="C21" s="58">
        <f>SUM(C9:C20)</f>
        <v>93690.443474666652</v>
      </c>
      <c r="D21" s="58">
        <f>SUM(D9:D20)</f>
        <v>952.64296000000002</v>
      </c>
      <c r="E21" s="58">
        <f>SUM(E9:E20)</f>
        <v>16</v>
      </c>
      <c r="F21" s="58">
        <f>SUM(F9:F20)</f>
        <v>827727.50448533322</v>
      </c>
    </row>
    <row r="22" spans="1:6" x14ac:dyDescent="0.2">
      <c r="A22" s="55" t="s">
        <v>50</v>
      </c>
      <c r="B22" s="56">
        <f>+jubilados!E27</f>
        <v>87276.004350000003</v>
      </c>
      <c r="C22" s="56">
        <f>+jubilados!F27</f>
        <v>0</v>
      </c>
      <c r="D22" s="56">
        <f>+jubilados!G27</f>
        <v>0</v>
      </c>
      <c r="E22" s="56">
        <f>+jubilados!H27</f>
        <v>0</v>
      </c>
      <c r="F22" s="56">
        <f>B22-C22+D22-E22</f>
        <v>87276.004350000003</v>
      </c>
    </row>
    <row r="23" spans="1:6" x14ac:dyDescent="0.2">
      <c r="A23" s="57" t="s">
        <v>45</v>
      </c>
      <c r="B23" s="58">
        <f>+B21+B22</f>
        <v>1007757.3093500002</v>
      </c>
      <c r="C23" s="58">
        <f>+C21+C22</f>
        <v>93690.443474666652</v>
      </c>
      <c r="D23" s="58">
        <f>+D21+D22</f>
        <v>952.64296000000002</v>
      </c>
      <c r="E23" s="58">
        <f>+E21+E22</f>
        <v>16</v>
      </c>
      <c r="F23" s="58">
        <f>+F21+F22</f>
        <v>915003.50883533317</v>
      </c>
    </row>
    <row r="24" spans="1:6" x14ac:dyDescent="0.2">
      <c r="A24" s="55" t="s">
        <v>182</v>
      </c>
      <c r="B24" s="56">
        <f>+SEG.CIUDADANA.!G47</f>
        <v>237451.28411576006</v>
      </c>
      <c r="C24" s="56">
        <f>+SEG.CIUDADANA.!H47</f>
        <v>26271.284150000007</v>
      </c>
      <c r="D24" s="56">
        <f>+SEG.CIUDADANA.!I47</f>
        <v>0</v>
      </c>
      <c r="E24" s="56">
        <f>+SEG.CIUDADANA.!J47</f>
        <v>20</v>
      </c>
      <c r="F24" s="56">
        <f>B24-C24+D24-E24</f>
        <v>211159.99996576004</v>
      </c>
    </row>
    <row r="25" spans="1:6" x14ac:dyDescent="0.2">
      <c r="A25" s="55"/>
      <c r="B25" s="56"/>
      <c r="C25" s="56"/>
      <c r="D25" s="56"/>
      <c r="E25" s="56"/>
      <c r="F25" s="56"/>
    </row>
    <row r="26" spans="1:6" x14ac:dyDescent="0.2">
      <c r="A26" s="57" t="s">
        <v>46</v>
      </c>
      <c r="B26" s="58">
        <f>SUM(B24:B25)</f>
        <v>237451.28411576006</v>
      </c>
      <c r="C26" s="58">
        <f>SUM(C24:C25)</f>
        <v>26271.284150000007</v>
      </c>
      <c r="D26" s="58">
        <f>SUM(D24:D25)</f>
        <v>0</v>
      </c>
      <c r="E26" s="58">
        <f>SUM(E24:E25)</f>
        <v>20</v>
      </c>
      <c r="F26" s="58">
        <f>SUM(F24:F25)</f>
        <v>211159.99996576004</v>
      </c>
    </row>
    <row r="27" spans="1:6" x14ac:dyDescent="0.2">
      <c r="A27" s="59"/>
      <c r="B27" s="56"/>
      <c r="C27" s="56"/>
      <c r="D27" s="56"/>
      <c r="E27" s="56"/>
      <c r="F27" s="56"/>
    </row>
    <row r="28" spans="1:6" x14ac:dyDescent="0.2">
      <c r="A28" s="57" t="s">
        <v>48</v>
      </c>
      <c r="B28" s="58">
        <f>+B23+B26</f>
        <v>1245208.5934657604</v>
      </c>
      <c r="C28" s="58">
        <f>+C23+C26</f>
        <v>119961.72762466666</v>
      </c>
      <c r="D28" s="58">
        <f>+D23+D26</f>
        <v>952.64296000000002</v>
      </c>
      <c r="E28" s="58">
        <f>+E23+E26</f>
        <v>36</v>
      </c>
      <c r="F28" s="58">
        <f>+F23+F26</f>
        <v>1126163.5088010933</v>
      </c>
    </row>
  </sheetData>
  <mergeCells count="2">
    <mergeCell ref="A2:F2"/>
    <mergeCell ref="A4:F4"/>
  </mergeCells>
  <pageMargins left="0.70866141732283472" right="0.70866141732283472" top="1.299212598425197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theme="6" tint="-0.249977111117893"/>
    <pageSetUpPr fitToPage="1"/>
  </sheetPr>
  <dimension ref="B1:P20"/>
  <sheetViews>
    <sheetView zoomScale="90" zoomScaleNormal="90" workbookViewId="0">
      <pane ySplit="5" topLeftCell="A6" activePane="bottomLeft" state="frozen"/>
      <selection activeCell="F18" sqref="F18"/>
      <selection pane="bottomLeft" activeCell="M1" sqref="M1:M1048576"/>
    </sheetView>
  </sheetViews>
  <sheetFormatPr baseColWidth="10" defaultRowHeight="12.75" x14ac:dyDescent="0.2"/>
  <cols>
    <col min="1" max="1" width="1.7109375" style="23" customWidth="1"/>
    <col min="2" max="2" width="36.85546875" style="23" customWidth="1"/>
    <col min="3" max="3" width="1.5703125" style="23" customWidth="1"/>
    <col min="4" max="4" width="18.85546875" style="23" customWidth="1"/>
    <col min="5" max="5" width="1" style="29" customWidth="1"/>
    <col min="6" max="6" width="2" style="29" customWidth="1"/>
    <col min="7" max="7" width="13" style="29" customWidth="1"/>
    <col min="8" max="8" width="11.140625" style="29" customWidth="1"/>
    <col min="9" max="9" width="11.28515625" style="29" customWidth="1"/>
    <col min="10" max="10" width="7.28515625" style="29" customWidth="1"/>
    <col min="11" max="11" width="12.140625" style="29" bestFit="1" customWidth="1"/>
    <col min="12" max="12" width="26.7109375" style="23" customWidth="1"/>
    <col min="13" max="13" width="11.42578125" style="23"/>
    <col min="14" max="14" width="11.42578125" style="29"/>
    <col min="15" max="16384" width="11.42578125" style="23"/>
  </cols>
  <sheetData>
    <row r="1" spans="2:16" ht="18" x14ac:dyDescent="0.25">
      <c r="E1" s="28" t="s">
        <v>0</v>
      </c>
      <c r="I1" s="28"/>
      <c r="L1" s="30" t="s">
        <v>1</v>
      </c>
    </row>
    <row r="2" spans="2:16" ht="15" x14ac:dyDescent="0.25">
      <c r="E2" s="31" t="s">
        <v>39</v>
      </c>
      <c r="I2" s="31"/>
      <c r="L2" s="32" t="s">
        <v>432</v>
      </c>
    </row>
    <row r="3" spans="2:16" x14ac:dyDescent="0.2">
      <c r="E3" s="69" t="s">
        <v>431</v>
      </c>
      <c r="I3" s="70"/>
    </row>
    <row r="4" spans="2:16" x14ac:dyDescent="0.2">
      <c r="E4" s="70" t="s">
        <v>27</v>
      </c>
      <c r="I4" s="70"/>
    </row>
    <row r="5" spans="2:16" x14ac:dyDescent="0.2">
      <c r="B5" s="33" t="s">
        <v>2</v>
      </c>
      <c r="C5" s="33"/>
      <c r="D5" s="33" t="s">
        <v>8</v>
      </c>
      <c r="E5" s="71" t="s">
        <v>3</v>
      </c>
      <c r="F5" s="71" t="s">
        <v>30</v>
      </c>
      <c r="G5" s="34" t="s">
        <v>3</v>
      </c>
      <c r="H5" s="34" t="s">
        <v>30</v>
      </c>
      <c r="I5" s="72" t="s">
        <v>36</v>
      </c>
      <c r="J5" s="34" t="s">
        <v>26</v>
      </c>
      <c r="K5" s="34" t="s">
        <v>4</v>
      </c>
      <c r="L5" s="33" t="s">
        <v>5</v>
      </c>
    </row>
    <row r="6" spans="2:16" x14ac:dyDescent="0.2">
      <c r="B6" s="73"/>
      <c r="C6" s="73"/>
      <c r="D6" s="73"/>
      <c r="E6" s="74"/>
      <c r="F6" s="74"/>
      <c r="G6" s="74"/>
      <c r="H6" s="74"/>
      <c r="I6" s="74"/>
      <c r="J6" s="74"/>
      <c r="K6" s="74"/>
      <c r="L6" s="73"/>
    </row>
    <row r="7" spans="2:16" ht="24.95" customHeight="1" x14ac:dyDescent="0.2">
      <c r="B7" t="s">
        <v>212</v>
      </c>
      <c r="C7" s="37"/>
      <c r="D7" s="49" t="s">
        <v>53</v>
      </c>
      <c r="E7" s="15">
        <v>52442.04</v>
      </c>
      <c r="F7" s="15">
        <v>11442.04</v>
      </c>
      <c r="G7" s="15">
        <f t="shared" ref="G7" si="0">E7/2</f>
        <v>26221.02</v>
      </c>
      <c r="H7" s="15">
        <f t="shared" ref="H7" si="1">F7/2</f>
        <v>5721.02</v>
      </c>
      <c r="I7" s="15"/>
      <c r="J7" s="15">
        <v>0</v>
      </c>
      <c r="K7" s="15">
        <f t="shared" ref="K7" si="2">G7-H7+I7-J7</f>
        <v>20500</v>
      </c>
      <c r="L7" s="22"/>
      <c r="M7" s="43"/>
      <c r="N7" s="43"/>
      <c r="O7" s="43"/>
      <c r="P7" s="43"/>
    </row>
    <row r="8" spans="2:16" ht="24.95" customHeight="1" x14ac:dyDescent="0.2">
      <c r="B8" s="8" t="s">
        <v>407</v>
      </c>
      <c r="C8" s="37"/>
      <c r="D8" s="101" t="s">
        <v>56</v>
      </c>
      <c r="E8" s="48">
        <v>19972.71</v>
      </c>
      <c r="F8" s="48">
        <v>2972.72</v>
      </c>
      <c r="G8" s="15">
        <f t="shared" ref="G8:G16" si="3">E8/2</f>
        <v>9986.3549999999996</v>
      </c>
      <c r="H8" s="15">
        <f t="shared" ref="H8:H16" si="4">F8/2</f>
        <v>1486.36</v>
      </c>
      <c r="I8" s="15"/>
      <c r="J8" s="15"/>
      <c r="K8" s="15">
        <f t="shared" ref="K8:K16" si="5">G8-H8+I8-J8</f>
        <v>8499.994999999999</v>
      </c>
      <c r="L8" s="22"/>
      <c r="M8" s="43"/>
      <c r="N8" s="43"/>
      <c r="O8" s="43"/>
      <c r="P8" s="43"/>
    </row>
    <row r="9" spans="2:16" ht="24.95" customHeight="1" x14ac:dyDescent="0.2">
      <c r="B9" s="8" t="s">
        <v>210</v>
      </c>
      <c r="C9" s="37"/>
      <c r="D9" s="101" t="s">
        <v>59</v>
      </c>
      <c r="E9" s="48">
        <v>9895.58</v>
      </c>
      <c r="F9" s="48">
        <v>895.58</v>
      </c>
      <c r="G9" s="15">
        <f t="shared" si="3"/>
        <v>4947.79</v>
      </c>
      <c r="H9" s="15">
        <f t="shared" si="4"/>
        <v>447.79</v>
      </c>
      <c r="I9" s="15"/>
      <c r="J9" s="15"/>
      <c r="K9" s="15">
        <f t="shared" si="5"/>
        <v>4500</v>
      </c>
      <c r="L9" s="22"/>
      <c r="M9" s="41"/>
      <c r="O9" s="29"/>
      <c r="P9" s="29"/>
    </row>
    <row r="10" spans="2:16" ht="24" x14ac:dyDescent="0.2">
      <c r="B10" s="26" t="s">
        <v>408</v>
      </c>
      <c r="C10" s="37"/>
      <c r="D10" s="49" t="s">
        <v>55</v>
      </c>
      <c r="E10" s="48">
        <v>8964</v>
      </c>
      <c r="F10" s="48">
        <v>746.52640000000019</v>
      </c>
      <c r="G10" s="15">
        <f t="shared" si="3"/>
        <v>4482</v>
      </c>
      <c r="H10" s="15">
        <f t="shared" si="4"/>
        <v>373.2632000000001</v>
      </c>
      <c r="I10" s="15"/>
      <c r="J10" s="15">
        <v>0</v>
      </c>
      <c r="K10" s="15">
        <f t="shared" si="5"/>
        <v>4108.7367999999997</v>
      </c>
      <c r="L10" s="22"/>
      <c r="M10" s="41"/>
      <c r="O10" s="29"/>
      <c r="P10" s="29"/>
    </row>
    <row r="11" spans="2:16" ht="24" x14ac:dyDescent="0.2">
      <c r="B11" t="s">
        <v>209</v>
      </c>
      <c r="C11" s="37"/>
      <c r="D11" s="49" t="s">
        <v>54</v>
      </c>
      <c r="E11" s="15">
        <v>17429.48</v>
      </c>
      <c r="F11" s="15">
        <v>2429.48</v>
      </c>
      <c r="G11" s="15">
        <f t="shared" si="3"/>
        <v>8714.74</v>
      </c>
      <c r="H11" s="15">
        <f t="shared" si="4"/>
        <v>1214.74</v>
      </c>
      <c r="I11" s="15"/>
      <c r="J11" s="15"/>
      <c r="K11" s="15">
        <f t="shared" si="5"/>
        <v>7500</v>
      </c>
      <c r="L11" s="22"/>
      <c r="M11" s="41"/>
      <c r="O11" s="29"/>
      <c r="P11" s="29"/>
    </row>
    <row r="12" spans="2:16" ht="24" x14ac:dyDescent="0.2">
      <c r="B12" s="8" t="s">
        <v>409</v>
      </c>
      <c r="C12" s="37"/>
      <c r="D12" s="101" t="s">
        <v>57</v>
      </c>
      <c r="E12" s="48">
        <v>13614.64</v>
      </c>
      <c r="F12" s="48">
        <v>1614.64</v>
      </c>
      <c r="G12" s="15">
        <f t="shared" si="3"/>
        <v>6807.32</v>
      </c>
      <c r="H12" s="15">
        <f t="shared" si="4"/>
        <v>807.32</v>
      </c>
      <c r="I12" s="15"/>
      <c r="J12" s="15"/>
      <c r="K12" s="15">
        <f t="shared" si="5"/>
        <v>6000</v>
      </c>
      <c r="L12" s="22"/>
      <c r="M12" s="41"/>
      <c r="O12" s="29"/>
      <c r="P12" s="29"/>
    </row>
    <row r="13" spans="2:16" x14ac:dyDescent="0.2">
      <c r="B13" s="8" t="s">
        <v>211</v>
      </c>
      <c r="C13" s="37"/>
      <c r="D13" s="101" t="s">
        <v>10</v>
      </c>
      <c r="E13" s="48">
        <v>8705.1</v>
      </c>
      <c r="F13" s="48">
        <v>705.1</v>
      </c>
      <c r="G13" s="15">
        <f t="shared" si="3"/>
        <v>4352.55</v>
      </c>
      <c r="H13" s="15">
        <f t="shared" si="4"/>
        <v>352.55</v>
      </c>
      <c r="I13" s="15"/>
      <c r="J13" s="15"/>
      <c r="K13" s="15">
        <f t="shared" si="5"/>
        <v>4000</v>
      </c>
      <c r="L13" s="22"/>
    </row>
    <row r="14" spans="2:16" ht="24" x14ac:dyDescent="0.2">
      <c r="B14" s="26" t="s">
        <v>410</v>
      </c>
      <c r="D14" s="88" t="s">
        <v>155</v>
      </c>
      <c r="E14" s="29">
        <v>5564.94</v>
      </c>
      <c r="F14" s="29">
        <v>64.94</v>
      </c>
      <c r="G14" s="15">
        <f t="shared" si="3"/>
        <v>2782.47</v>
      </c>
      <c r="H14" s="15">
        <f t="shared" si="4"/>
        <v>32.47</v>
      </c>
      <c r="K14" s="29">
        <f t="shared" si="5"/>
        <v>2750</v>
      </c>
      <c r="L14" s="22"/>
      <c r="M14" s="41"/>
      <c r="O14" s="29"/>
      <c r="P14" s="29"/>
    </row>
    <row r="15" spans="2:16" x14ac:dyDescent="0.2">
      <c r="B15" s="8" t="s">
        <v>411</v>
      </c>
      <c r="C15" s="37"/>
      <c r="D15" s="101" t="s">
        <v>58</v>
      </c>
      <c r="E15" s="48">
        <v>9895.58</v>
      </c>
      <c r="F15" s="48">
        <v>895.58</v>
      </c>
      <c r="G15" s="15">
        <f t="shared" si="3"/>
        <v>4947.79</v>
      </c>
      <c r="H15" s="15">
        <f t="shared" si="4"/>
        <v>447.79</v>
      </c>
      <c r="I15" s="15"/>
      <c r="J15" s="15"/>
      <c r="K15" s="15">
        <f t="shared" si="5"/>
        <v>4500</v>
      </c>
      <c r="L15" s="22"/>
      <c r="M15" s="41"/>
      <c r="O15" s="29"/>
      <c r="P15" s="29"/>
    </row>
    <row r="16" spans="2:16" ht="24" x14ac:dyDescent="0.2">
      <c r="B16" s="8" t="s">
        <v>412</v>
      </c>
      <c r="C16" s="37"/>
      <c r="D16" s="101" t="s">
        <v>57</v>
      </c>
      <c r="E16" s="48">
        <v>13614.64</v>
      </c>
      <c r="F16" s="48">
        <v>1614.64</v>
      </c>
      <c r="G16" s="15">
        <f t="shared" si="3"/>
        <v>6807.32</v>
      </c>
      <c r="H16" s="15">
        <f t="shared" si="4"/>
        <v>807.32</v>
      </c>
      <c r="I16" s="15"/>
      <c r="J16" s="15"/>
      <c r="K16" s="15">
        <f t="shared" si="5"/>
        <v>6000</v>
      </c>
      <c r="L16" s="22"/>
      <c r="M16" s="41"/>
      <c r="O16" s="29"/>
      <c r="P16" s="29"/>
    </row>
    <row r="17" spans="2:16" ht="21.95" customHeight="1" x14ac:dyDescent="0.2">
      <c r="B17" s="21"/>
      <c r="C17" s="21"/>
      <c r="D17" s="76"/>
      <c r="E17" s="66"/>
      <c r="F17" s="66"/>
      <c r="G17" s="66"/>
      <c r="H17" s="66"/>
      <c r="I17" s="66"/>
      <c r="J17" s="66" t="s">
        <v>27</v>
      </c>
      <c r="K17" s="15"/>
      <c r="L17" s="75"/>
      <c r="M17" s="29"/>
      <c r="O17" s="29"/>
      <c r="P17" s="29"/>
    </row>
    <row r="18" spans="2:16" ht="21.95" customHeight="1" x14ac:dyDescent="0.2">
      <c r="B18" s="21"/>
      <c r="C18" s="21"/>
      <c r="D18" s="42" t="s">
        <v>6</v>
      </c>
      <c r="E18" s="43">
        <f t="shared" ref="E18:K18" si="6">SUM(E7:E17)</f>
        <v>160098.70999999996</v>
      </c>
      <c r="F18" s="43">
        <f t="shared" si="6"/>
        <v>23381.2464</v>
      </c>
      <c r="G18" s="43">
        <f>SUM(G7:G17)</f>
        <v>80049.354999999981</v>
      </c>
      <c r="H18" s="43">
        <f t="shared" si="6"/>
        <v>11690.6232</v>
      </c>
      <c r="I18" s="43">
        <f t="shared" si="6"/>
        <v>0</v>
      </c>
      <c r="J18" s="43">
        <f t="shared" si="6"/>
        <v>0</v>
      </c>
      <c r="K18" s="43">
        <f t="shared" si="6"/>
        <v>68358.731799999994</v>
      </c>
      <c r="L18" s="75"/>
    </row>
    <row r="20" spans="2:16" x14ac:dyDescent="0.2">
      <c r="B20" s="23" t="s">
        <v>27</v>
      </c>
      <c r="D20" s="42"/>
      <c r="E20" s="43"/>
      <c r="F20" s="43"/>
      <c r="G20" s="43"/>
      <c r="H20" s="43"/>
      <c r="I20" s="43"/>
      <c r="J20" s="43"/>
      <c r="K20" s="43"/>
    </row>
  </sheetData>
  <sortState xmlns:xlrd2="http://schemas.microsoft.com/office/spreadsheetml/2017/richdata2" ref="B8:R16">
    <sortCondition ref="B8:B16"/>
  </sortState>
  <phoneticPr fontId="0" type="noConversion"/>
  <pageMargins left="0.11811023622047245" right="0.19685039370078741" top="1.0629921259842521" bottom="0.98425196850393704" header="0" footer="0"/>
  <pageSetup scale="86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6">
    <tabColor theme="6" tint="-0.249977111117893"/>
    <pageSetUpPr fitToPage="1"/>
  </sheetPr>
  <dimension ref="A1:M23"/>
  <sheetViews>
    <sheetView zoomScale="80" zoomScaleNormal="80" workbookViewId="0">
      <selection activeCell="M1" sqref="M1:M1048576"/>
    </sheetView>
  </sheetViews>
  <sheetFormatPr baseColWidth="10" defaultRowHeight="12.75" x14ac:dyDescent="0.2"/>
  <cols>
    <col min="1" max="1" width="1.7109375" style="23" customWidth="1"/>
    <col min="2" max="2" width="33.5703125" style="23" customWidth="1"/>
    <col min="3" max="3" width="6.7109375" style="23" customWidth="1"/>
    <col min="4" max="4" width="15.85546875" style="23" customWidth="1"/>
    <col min="5" max="5" width="1.140625" style="23" customWidth="1"/>
    <col min="6" max="6" width="1.28515625" style="23" customWidth="1"/>
    <col min="7" max="8" width="12" style="23" customWidth="1"/>
    <col min="9" max="9" width="10.28515625" style="23" customWidth="1"/>
    <col min="10" max="10" width="7.5703125" style="23" customWidth="1"/>
    <col min="11" max="11" width="11.5703125" style="23" customWidth="1"/>
    <col min="12" max="12" width="24.85546875" style="23" customWidth="1"/>
    <col min="13" max="16384" width="11.42578125" style="23"/>
  </cols>
  <sheetData>
    <row r="1" spans="1:13" ht="18" x14ac:dyDescent="0.25">
      <c r="A1" s="23" t="s">
        <v>28</v>
      </c>
      <c r="E1" s="28" t="s">
        <v>0</v>
      </c>
      <c r="F1" s="29"/>
      <c r="G1" s="29"/>
      <c r="H1" s="29"/>
      <c r="I1" s="28"/>
      <c r="J1" s="29"/>
      <c r="K1" s="29"/>
      <c r="L1" s="30" t="s">
        <v>1</v>
      </c>
    </row>
    <row r="2" spans="1:13" ht="15" x14ac:dyDescent="0.25">
      <c r="E2" s="31" t="s">
        <v>60</v>
      </c>
      <c r="F2" s="29"/>
      <c r="G2" s="29"/>
      <c r="H2" s="29"/>
      <c r="I2" s="31"/>
      <c r="J2" s="29"/>
      <c r="K2" s="29"/>
      <c r="L2" s="32" t="str">
        <f>PRESIDENCIA!L2</f>
        <v>31 DE DICIEMBRE DE 2019</v>
      </c>
    </row>
    <row r="3" spans="1:13" x14ac:dyDescent="0.2">
      <c r="E3" s="70" t="str">
        <f>PRESIDENCIA!E3</f>
        <v>SEGUNDA QUINCENA DE DICIEMBRE DE 2019</v>
      </c>
      <c r="F3" s="29"/>
      <c r="G3" s="29"/>
      <c r="H3" s="29"/>
      <c r="I3" s="70"/>
      <c r="J3" s="29"/>
      <c r="K3" s="29"/>
    </row>
    <row r="4" spans="1:13" x14ac:dyDescent="0.2">
      <c r="E4" s="70"/>
      <c r="F4" s="29"/>
      <c r="G4" s="29"/>
      <c r="H4" s="29"/>
      <c r="I4" s="70"/>
      <c r="J4" s="29"/>
      <c r="K4" s="29"/>
    </row>
    <row r="5" spans="1:13" x14ac:dyDescent="0.2">
      <c r="B5" s="33" t="s">
        <v>2</v>
      </c>
      <c r="C5" s="33"/>
      <c r="D5" s="33" t="s">
        <v>8</v>
      </c>
      <c r="E5" s="71" t="s">
        <v>3</v>
      </c>
      <c r="F5" s="71" t="s">
        <v>30</v>
      </c>
      <c r="G5" s="34" t="s">
        <v>3</v>
      </c>
      <c r="H5" s="34" t="s">
        <v>30</v>
      </c>
      <c r="I5" s="72" t="s">
        <v>36</v>
      </c>
      <c r="J5" s="34" t="s">
        <v>26</v>
      </c>
      <c r="K5" s="34" t="s">
        <v>4</v>
      </c>
      <c r="L5" s="33" t="s">
        <v>5</v>
      </c>
    </row>
    <row r="6" spans="1:13" x14ac:dyDescent="0.2">
      <c r="B6" s="26"/>
      <c r="E6" s="48"/>
      <c r="F6" s="48"/>
      <c r="G6" s="15"/>
      <c r="H6" s="15"/>
      <c r="I6" s="15"/>
      <c r="K6" s="15"/>
    </row>
    <row r="7" spans="1:13" ht="24.95" customHeight="1" x14ac:dyDescent="0.2">
      <c r="B7" s="100" t="s">
        <v>399</v>
      </c>
      <c r="C7" s="37"/>
      <c r="D7" s="49" t="s">
        <v>61</v>
      </c>
      <c r="E7" s="48">
        <v>12343.01</v>
      </c>
      <c r="F7" s="48">
        <v>1343.01</v>
      </c>
      <c r="G7" s="15">
        <f>E7/2</f>
        <v>6171.5050000000001</v>
      </c>
      <c r="H7" s="15">
        <f>F7/2</f>
        <v>671.505</v>
      </c>
      <c r="I7" s="15"/>
      <c r="J7" s="15"/>
      <c r="K7" s="15">
        <f>G7-H7+I7-J7</f>
        <v>5500</v>
      </c>
      <c r="L7" s="22"/>
      <c r="M7" s="39"/>
    </row>
    <row r="9" spans="1:13" ht="21.95" customHeight="1" x14ac:dyDescent="0.2">
      <c r="D9" s="42" t="s">
        <v>6</v>
      </c>
      <c r="E9" s="68">
        <f t="shared" ref="E9:K9" si="0">SUM(E7:E7)</f>
        <v>12343.01</v>
      </c>
      <c r="F9" s="68">
        <f t="shared" si="0"/>
        <v>1343.01</v>
      </c>
      <c r="G9" s="43">
        <f t="shared" si="0"/>
        <v>6171.5050000000001</v>
      </c>
      <c r="H9" s="43">
        <f t="shared" si="0"/>
        <v>671.505</v>
      </c>
      <c r="I9" s="43">
        <f t="shared" si="0"/>
        <v>0</v>
      </c>
      <c r="J9" s="43">
        <f t="shared" si="0"/>
        <v>0</v>
      </c>
      <c r="K9" s="43">
        <f t="shared" si="0"/>
        <v>5500</v>
      </c>
    </row>
    <row r="10" spans="1:13" ht="21.95" customHeight="1" x14ac:dyDescent="0.2">
      <c r="B10" s="21"/>
      <c r="C10" s="21"/>
      <c r="D10" s="24"/>
      <c r="E10" s="15"/>
      <c r="I10" s="15"/>
    </row>
    <row r="11" spans="1:13" x14ac:dyDescent="0.2">
      <c r="B11" s="21"/>
      <c r="C11" s="21"/>
      <c r="D11" s="24"/>
      <c r="E11" s="15"/>
      <c r="I11" s="15"/>
    </row>
    <row r="12" spans="1:13" x14ac:dyDescent="0.2">
      <c r="B12" s="21"/>
      <c r="C12" s="21"/>
      <c r="D12" s="24"/>
      <c r="E12" s="15"/>
      <c r="I12" s="15"/>
    </row>
    <row r="13" spans="1:13" x14ac:dyDescent="0.2">
      <c r="A13" s="24"/>
      <c r="B13" s="21"/>
      <c r="C13" s="37"/>
      <c r="D13" s="15"/>
      <c r="E13" s="15"/>
      <c r="F13" s="15"/>
      <c r="G13" s="15"/>
      <c r="H13" s="15"/>
      <c r="I13" s="15"/>
      <c r="J13" s="15"/>
    </row>
    <row r="14" spans="1:13" x14ac:dyDescent="0.2">
      <c r="A14" s="24"/>
      <c r="B14" s="21"/>
      <c r="C14" s="37"/>
      <c r="D14" s="15"/>
      <c r="E14" s="15"/>
      <c r="F14" s="15"/>
      <c r="G14" s="15"/>
      <c r="H14" s="15"/>
      <c r="I14" s="15"/>
      <c r="J14" s="15"/>
    </row>
    <row r="15" spans="1:13" x14ac:dyDescent="0.2">
      <c r="B15" s="21"/>
      <c r="C15" s="21"/>
      <c r="D15" s="24"/>
      <c r="E15" s="15"/>
      <c r="I15" s="15"/>
    </row>
    <row r="16" spans="1:13" x14ac:dyDescent="0.2">
      <c r="B16" s="21"/>
      <c r="C16" s="21"/>
      <c r="D16" s="24"/>
      <c r="E16" s="15"/>
      <c r="I16" s="15"/>
    </row>
    <row r="17" spans="2:9" x14ac:dyDescent="0.2">
      <c r="B17" s="21"/>
      <c r="C17" s="21"/>
      <c r="D17" s="24"/>
      <c r="E17" s="15"/>
      <c r="I17" s="15"/>
    </row>
    <row r="18" spans="2:9" x14ac:dyDescent="0.2">
      <c r="B18" s="21"/>
      <c r="C18" s="21"/>
      <c r="D18" s="24"/>
      <c r="E18" s="15"/>
      <c r="I18" s="15"/>
    </row>
    <row r="19" spans="2:9" x14ac:dyDescent="0.2">
      <c r="B19" s="21"/>
      <c r="C19" s="21"/>
      <c r="D19" s="24"/>
      <c r="E19" s="15"/>
      <c r="I19" s="15"/>
    </row>
    <row r="20" spans="2:9" x14ac:dyDescent="0.2">
      <c r="B20" s="21"/>
      <c r="C20" s="21"/>
      <c r="D20" s="24"/>
      <c r="E20" s="15"/>
      <c r="I20" s="15"/>
    </row>
    <row r="21" spans="2:9" x14ac:dyDescent="0.2">
      <c r="B21" s="21"/>
      <c r="C21" s="21"/>
      <c r="D21" s="24"/>
      <c r="E21" s="15"/>
      <c r="I21" s="15"/>
    </row>
    <row r="23" spans="2:9" ht="18" x14ac:dyDescent="0.25">
      <c r="B23" s="78"/>
    </row>
  </sheetData>
  <pageMargins left="0.11811023622047245" right="0.23622047244094491" top="0.9055118110236221" bottom="0.98425196850393704" header="0" footer="0"/>
  <pageSetup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tabColor theme="6" tint="-0.249977111117893"/>
    <pageSetUpPr fitToPage="1"/>
  </sheetPr>
  <dimension ref="A1:M36"/>
  <sheetViews>
    <sheetView zoomScale="80" zoomScaleNormal="80" workbookViewId="0">
      <selection activeCell="N1" sqref="N1:S1048576"/>
    </sheetView>
  </sheetViews>
  <sheetFormatPr baseColWidth="10" defaultRowHeight="12.75" x14ac:dyDescent="0.2"/>
  <cols>
    <col min="1" max="1" width="1.7109375" style="23" customWidth="1"/>
    <col min="2" max="2" width="33.5703125" style="23" customWidth="1"/>
    <col min="3" max="3" width="6.7109375" style="23" customWidth="1"/>
    <col min="4" max="4" width="15.85546875" style="23" customWidth="1"/>
    <col min="5" max="5" width="1.140625" style="23" customWidth="1"/>
    <col min="6" max="7" width="1.28515625" style="23" customWidth="1"/>
    <col min="8" max="8" width="13" style="23" customWidth="1"/>
    <col min="9" max="9" width="12" style="23" customWidth="1"/>
    <col min="10" max="10" width="10.28515625" style="23" customWidth="1"/>
    <col min="11" max="11" width="6.140625" style="23" customWidth="1"/>
    <col min="12" max="12" width="12.85546875" style="23" bestFit="1" customWidth="1"/>
    <col min="13" max="13" width="24.85546875" style="23" customWidth="1"/>
    <col min="14" max="16384" width="11.42578125" style="23"/>
  </cols>
  <sheetData>
    <row r="1" spans="1:13" ht="18" x14ac:dyDescent="0.25">
      <c r="A1" s="23" t="s">
        <v>28</v>
      </c>
      <c r="E1" s="28" t="s">
        <v>0</v>
      </c>
      <c r="F1" s="29"/>
      <c r="G1" s="29"/>
      <c r="H1" s="29"/>
      <c r="I1" s="29"/>
      <c r="J1" s="28"/>
      <c r="K1" s="29"/>
      <c r="L1" s="29"/>
      <c r="M1" s="30" t="s">
        <v>1</v>
      </c>
    </row>
    <row r="2" spans="1:13" ht="15" x14ac:dyDescent="0.25">
      <c r="E2" s="31" t="s">
        <v>40</v>
      </c>
      <c r="F2" s="29"/>
      <c r="G2" s="29"/>
      <c r="H2" s="29"/>
      <c r="I2" s="29"/>
      <c r="J2" s="31"/>
      <c r="K2" s="29"/>
      <c r="L2" s="29"/>
      <c r="M2" s="32" t="str">
        <f>PRESIDENCIA!L2</f>
        <v>31 DE DICIEMBRE DE 2019</v>
      </c>
    </row>
    <row r="3" spans="1:13" x14ac:dyDescent="0.2">
      <c r="E3" s="70" t="str">
        <f>PRESIDENCIA!E3</f>
        <v>SEGUNDA QUINCENA DE DICIEMBRE DE 2019</v>
      </c>
      <c r="F3" s="29"/>
      <c r="G3" s="29"/>
      <c r="H3" s="29"/>
      <c r="I3" s="29"/>
      <c r="J3" s="70"/>
      <c r="K3" s="29"/>
      <c r="L3" s="29"/>
    </row>
    <row r="4" spans="1:13" x14ac:dyDescent="0.2">
      <c r="E4" s="70"/>
      <c r="F4" s="29"/>
      <c r="G4" s="29"/>
      <c r="H4" s="29"/>
      <c r="I4" s="29"/>
      <c r="J4" s="70"/>
      <c r="K4" s="29"/>
      <c r="L4" s="29"/>
    </row>
    <row r="5" spans="1:13" x14ac:dyDescent="0.2">
      <c r="B5" s="33" t="s">
        <v>2</v>
      </c>
      <c r="C5" s="33"/>
      <c r="D5" s="33" t="s">
        <v>8</v>
      </c>
      <c r="E5" s="71" t="s">
        <v>3</v>
      </c>
      <c r="F5" s="71" t="s">
        <v>30</v>
      </c>
      <c r="G5" s="71"/>
      <c r="H5" s="34" t="s">
        <v>3</v>
      </c>
      <c r="I5" s="34" t="s">
        <v>30</v>
      </c>
      <c r="J5" s="72" t="s">
        <v>36</v>
      </c>
      <c r="K5" s="34" t="s">
        <v>26</v>
      </c>
      <c r="L5" s="34" t="s">
        <v>4</v>
      </c>
      <c r="M5" s="33" t="s">
        <v>5</v>
      </c>
    </row>
    <row r="6" spans="1:13" x14ac:dyDescent="0.2">
      <c r="B6" s="26"/>
      <c r="E6" s="48"/>
      <c r="F6" s="48"/>
      <c r="G6" s="48"/>
      <c r="H6" s="15"/>
      <c r="I6" s="15"/>
      <c r="J6" s="15"/>
      <c r="L6" s="15"/>
    </row>
    <row r="7" spans="1:13" ht="24.95" customHeight="1" x14ac:dyDescent="0.2">
      <c r="B7" s="26" t="s">
        <v>400</v>
      </c>
      <c r="C7" s="37"/>
      <c r="D7" s="49" t="s">
        <v>11</v>
      </c>
      <c r="E7" s="48">
        <v>30312.959999999999</v>
      </c>
      <c r="F7" s="48">
        <v>5312.96</v>
      </c>
      <c r="G7" s="48"/>
      <c r="H7" s="15">
        <f t="shared" ref="H7" si="0">E7/2</f>
        <v>15156.48</v>
      </c>
      <c r="I7" s="15">
        <f t="shared" ref="I7" si="1">F7/2</f>
        <v>2656.48</v>
      </c>
      <c r="J7" s="15">
        <f t="shared" ref="J7" si="2">G7/2</f>
        <v>0</v>
      </c>
      <c r="K7" s="15"/>
      <c r="L7" s="15">
        <f t="shared" ref="L7" si="3">H7-I7+J7-K7</f>
        <v>12500</v>
      </c>
      <c r="M7" s="22"/>
    </row>
    <row r="8" spans="1:13" ht="24.95" customHeight="1" x14ac:dyDescent="0.2">
      <c r="B8" s="26" t="s">
        <v>222</v>
      </c>
      <c r="C8" s="37"/>
      <c r="D8" s="23" t="s">
        <v>72</v>
      </c>
      <c r="E8" s="48">
        <v>4157.72</v>
      </c>
      <c r="F8" s="48"/>
      <c r="G8" s="48">
        <v>142.28</v>
      </c>
      <c r="H8" s="15">
        <f t="shared" ref="H8:H21" si="4">E8/2</f>
        <v>2078.86</v>
      </c>
      <c r="I8" s="15">
        <f t="shared" ref="I8:I21" si="5">F8/2</f>
        <v>0</v>
      </c>
      <c r="J8" s="15">
        <f t="shared" ref="J8:J21" si="6">G8/2</f>
        <v>71.14</v>
      </c>
      <c r="K8" s="15"/>
      <c r="L8" s="15">
        <f t="shared" ref="L8:L21" si="7">H8-I8+J8-K8</f>
        <v>2150</v>
      </c>
      <c r="M8" s="22"/>
    </row>
    <row r="9" spans="1:13" ht="24.95" customHeight="1" x14ac:dyDescent="0.2">
      <c r="B9" s="26" t="s">
        <v>221</v>
      </c>
      <c r="C9" s="37"/>
      <c r="D9" s="23" t="s">
        <v>71</v>
      </c>
      <c r="E9" s="62">
        <v>3837.21</v>
      </c>
      <c r="F9" s="62"/>
      <c r="G9" s="48">
        <v>162.79</v>
      </c>
      <c r="H9" s="15">
        <f t="shared" si="4"/>
        <v>1918.605</v>
      </c>
      <c r="I9" s="15">
        <f t="shared" si="5"/>
        <v>0</v>
      </c>
      <c r="J9" s="15">
        <f t="shared" si="6"/>
        <v>81.394999999999996</v>
      </c>
      <c r="K9" s="15"/>
      <c r="L9" s="15">
        <f t="shared" si="7"/>
        <v>2000</v>
      </c>
      <c r="M9" s="22"/>
    </row>
    <row r="10" spans="1:13" ht="24.95" customHeight="1" x14ac:dyDescent="0.2">
      <c r="B10" s="26" t="s">
        <v>220</v>
      </c>
      <c r="C10" s="37"/>
      <c r="D10" s="23" t="s">
        <v>70</v>
      </c>
      <c r="E10" s="48">
        <v>6730.12</v>
      </c>
      <c r="F10" s="48">
        <v>232.79838400000003</v>
      </c>
      <c r="G10" s="48"/>
      <c r="H10" s="15">
        <f t="shared" si="4"/>
        <v>3365.06</v>
      </c>
      <c r="I10" s="15">
        <f t="shared" si="5"/>
        <v>116.39919200000001</v>
      </c>
      <c r="J10" s="15">
        <f t="shared" si="6"/>
        <v>0</v>
      </c>
      <c r="K10" s="15"/>
      <c r="L10" s="15">
        <f t="shared" si="7"/>
        <v>3248.6608080000001</v>
      </c>
      <c r="M10" s="22"/>
    </row>
    <row r="11" spans="1:13" ht="24.95" customHeight="1" x14ac:dyDescent="0.2">
      <c r="B11" s="26" t="s">
        <v>401</v>
      </c>
      <c r="C11" s="37"/>
      <c r="D11" s="23" t="s">
        <v>62</v>
      </c>
      <c r="E11" s="48">
        <v>9895.58</v>
      </c>
      <c r="F11" s="48">
        <v>895.58</v>
      </c>
      <c r="G11" s="48"/>
      <c r="H11" s="15">
        <f t="shared" si="4"/>
        <v>4947.79</v>
      </c>
      <c r="I11" s="15">
        <f t="shared" si="5"/>
        <v>447.79</v>
      </c>
      <c r="J11" s="15">
        <f t="shared" si="6"/>
        <v>0</v>
      </c>
      <c r="K11" s="15"/>
      <c r="L11" s="15">
        <f t="shared" si="7"/>
        <v>4500</v>
      </c>
      <c r="M11" s="22"/>
    </row>
    <row r="12" spans="1:13" ht="24.95" customHeight="1" x14ac:dyDescent="0.2">
      <c r="B12" s="26" t="s">
        <v>216</v>
      </c>
      <c r="C12" s="37"/>
      <c r="D12" s="23" t="s">
        <v>66</v>
      </c>
      <c r="E12" s="48">
        <v>4860.2700000000004</v>
      </c>
      <c r="F12" s="48"/>
      <c r="G12" s="48">
        <v>39.729999999999997</v>
      </c>
      <c r="H12" s="15">
        <f t="shared" si="4"/>
        <v>2430.1350000000002</v>
      </c>
      <c r="I12" s="15">
        <f t="shared" si="5"/>
        <v>0</v>
      </c>
      <c r="J12" s="15">
        <f t="shared" si="6"/>
        <v>19.864999999999998</v>
      </c>
      <c r="K12" s="15"/>
      <c r="L12" s="15">
        <f t="shared" si="7"/>
        <v>2450</v>
      </c>
      <c r="M12" s="22"/>
    </row>
    <row r="13" spans="1:13" ht="24.95" customHeight="1" x14ac:dyDescent="0.2">
      <c r="B13" s="26" t="s">
        <v>213</v>
      </c>
      <c r="C13" s="37"/>
      <c r="D13" s="23" t="s">
        <v>63</v>
      </c>
      <c r="E13" s="48">
        <v>8705.1</v>
      </c>
      <c r="F13" s="48">
        <v>705.1</v>
      </c>
      <c r="G13" s="48"/>
      <c r="H13" s="15">
        <f>E13/2/15*14</f>
        <v>4062.38</v>
      </c>
      <c r="I13" s="15">
        <f>F13/2/15*14</f>
        <v>329.04666666666668</v>
      </c>
      <c r="J13" s="15">
        <f t="shared" si="6"/>
        <v>0</v>
      </c>
      <c r="K13" s="15"/>
      <c r="L13" s="15">
        <f t="shared" si="7"/>
        <v>3733.3333333333335</v>
      </c>
      <c r="M13" s="22"/>
    </row>
    <row r="14" spans="1:13" ht="24.95" customHeight="1" x14ac:dyDescent="0.2">
      <c r="B14" s="26" t="s">
        <v>218</v>
      </c>
      <c r="C14" s="37"/>
      <c r="D14" s="23" t="s">
        <v>68</v>
      </c>
      <c r="E14" s="48">
        <v>8964</v>
      </c>
      <c r="F14" s="48">
        <v>746.52</v>
      </c>
      <c r="G14" s="48"/>
      <c r="H14" s="15">
        <f t="shared" si="4"/>
        <v>4482</v>
      </c>
      <c r="I14" s="15">
        <f t="shared" si="5"/>
        <v>373.26</v>
      </c>
      <c r="J14" s="15">
        <f t="shared" si="6"/>
        <v>0</v>
      </c>
      <c r="K14" s="15"/>
      <c r="L14" s="15">
        <f t="shared" si="7"/>
        <v>4108.74</v>
      </c>
      <c r="M14" s="22"/>
    </row>
    <row r="15" spans="1:13" ht="24.95" customHeight="1" x14ac:dyDescent="0.2">
      <c r="A15" s="80"/>
      <c r="B15" s="26" t="s">
        <v>223</v>
      </c>
      <c r="C15" s="37"/>
      <c r="D15" s="80" t="s">
        <v>73</v>
      </c>
      <c r="E15" s="15">
        <v>4157.72</v>
      </c>
      <c r="F15" s="15"/>
      <c r="G15" s="15">
        <v>142.28</v>
      </c>
      <c r="H15" s="15">
        <f t="shared" si="4"/>
        <v>2078.86</v>
      </c>
      <c r="I15" s="15">
        <f t="shared" si="5"/>
        <v>0</v>
      </c>
      <c r="J15" s="15">
        <f t="shared" si="6"/>
        <v>71.14</v>
      </c>
      <c r="K15" s="15"/>
      <c r="L15" s="15">
        <f t="shared" si="7"/>
        <v>2150</v>
      </c>
      <c r="M15" s="22"/>
    </row>
    <row r="16" spans="1:13" ht="24.95" customHeight="1" x14ac:dyDescent="0.2">
      <c r="B16" s="26" t="s">
        <v>414</v>
      </c>
      <c r="C16" s="37"/>
      <c r="D16" s="77" t="s">
        <v>188</v>
      </c>
      <c r="E16" s="48">
        <v>4860.2700000000004</v>
      </c>
      <c r="F16" s="48"/>
      <c r="G16" s="48">
        <v>39.729999999999997</v>
      </c>
      <c r="H16" s="15">
        <f t="shared" si="4"/>
        <v>2430.1350000000002</v>
      </c>
      <c r="I16" s="15">
        <f t="shared" si="5"/>
        <v>0</v>
      </c>
      <c r="J16" s="15">
        <f t="shared" si="6"/>
        <v>19.864999999999998</v>
      </c>
      <c r="K16" s="15"/>
      <c r="L16" s="15">
        <f t="shared" si="7"/>
        <v>2450</v>
      </c>
      <c r="M16" s="22"/>
    </row>
    <row r="17" spans="1:13" ht="24.95" customHeight="1" x14ac:dyDescent="0.2">
      <c r="B17" s="26" t="s">
        <v>214</v>
      </c>
      <c r="C17" s="37"/>
      <c r="D17" s="23" t="s">
        <v>64</v>
      </c>
      <c r="E17" s="48">
        <v>17429.48</v>
      </c>
      <c r="F17" s="48">
        <v>2429.48</v>
      </c>
      <c r="G17" s="48"/>
      <c r="H17" s="15">
        <f t="shared" si="4"/>
        <v>8714.74</v>
      </c>
      <c r="I17" s="15">
        <f t="shared" si="5"/>
        <v>1214.74</v>
      </c>
      <c r="J17" s="15">
        <f t="shared" si="6"/>
        <v>0</v>
      </c>
      <c r="K17" s="15"/>
      <c r="L17" s="15">
        <f t="shared" si="7"/>
        <v>7500</v>
      </c>
      <c r="M17" s="22"/>
    </row>
    <row r="18" spans="1:13" ht="24.95" customHeight="1" x14ac:dyDescent="0.2">
      <c r="B18" s="26" t="s">
        <v>215</v>
      </c>
      <c r="C18" s="37"/>
      <c r="D18" s="23" t="s">
        <v>65</v>
      </c>
      <c r="E18" s="48">
        <v>4860.2700000000004</v>
      </c>
      <c r="F18" s="48"/>
      <c r="G18" s="48">
        <v>39.729999999999997</v>
      </c>
      <c r="H18" s="15">
        <f t="shared" si="4"/>
        <v>2430.1350000000002</v>
      </c>
      <c r="I18" s="15">
        <f t="shared" si="5"/>
        <v>0</v>
      </c>
      <c r="J18" s="15">
        <f t="shared" si="6"/>
        <v>19.864999999999998</v>
      </c>
      <c r="K18" s="15"/>
      <c r="L18" s="15">
        <f t="shared" si="7"/>
        <v>2450</v>
      </c>
      <c r="M18" s="22"/>
    </row>
    <row r="19" spans="1:13" ht="24.95" customHeight="1" x14ac:dyDescent="0.2">
      <c r="B19" s="26" t="s">
        <v>397</v>
      </c>
      <c r="C19" s="37"/>
      <c r="D19" s="114" t="s">
        <v>160</v>
      </c>
      <c r="E19" s="48">
        <v>5564.94</v>
      </c>
      <c r="F19" s="48">
        <v>64.94</v>
      </c>
      <c r="G19" s="48"/>
      <c r="H19" s="15">
        <f t="shared" si="4"/>
        <v>2782.47</v>
      </c>
      <c r="I19" s="15">
        <f t="shared" si="5"/>
        <v>32.47</v>
      </c>
      <c r="J19" s="15">
        <f t="shared" si="6"/>
        <v>0</v>
      </c>
      <c r="K19" s="15"/>
      <c r="L19" s="15">
        <f t="shared" si="7"/>
        <v>2750</v>
      </c>
      <c r="M19" s="22"/>
    </row>
    <row r="20" spans="1:13" s="80" customFormat="1" ht="24.95" customHeight="1" x14ac:dyDescent="0.2">
      <c r="A20" s="23"/>
      <c r="B20" s="26" t="s">
        <v>219</v>
      </c>
      <c r="C20" s="37"/>
      <c r="D20" s="23" t="s">
        <v>69</v>
      </c>
      <c r="E20" s="48">
        <v>16407.099999999999</v>
      </c>
      <c r="F20" s="48">
        <v>2211.1</v>
      </c>
      <c r="G20" s="48"/>
      <c r="H20" s="15">
        <f t="shared" si="4"/>
        <v>8203.5499999999993</v>
      </c>
      <c r="I20" s="15">
        <f t="shared" si="5"/>
        <v>1105.55</v>
      </c>
      <c r="J20" s="15">
        <f t="shared" si="6"/>
        <v>0</v>
      </c>
      <c r="K20" s="15"/>
      <c r="L20" s="15">
        <f t="shared" si="7"/>
        <v>7097.9999999999991</v>
      </c>
      <c r="M20" s="22"/>
    </row>
    <row r="21" spans="1:13" ht="24.95" customHeight="1" x14ac:dyDescent="0.2">
      <c r="B21" s="26" t="s">
        <v>217</v>
      </c>
      <c r="C21" s="37"/>
      <c r="D21" s="23" t="s">
        <v>67</v>
      </c>
      <c r="E21" s="48">
        <v>4753.43</v>
      </c>
      <c r="F21" s="48"/>
      <c r="G21" s="48">
        <v>46.57</v>
      </c>
      <c r="H21" s="15">
        <f t="shared" si="4"/>
        <v>2376.7150000000001</v>
      </c>
      <c r="I21" s="15">
        <f t="shared" si="5"/>
        <v>0</v>
      </c>
      <c r="J21" s="15">
        <f t="shared" si="6"/>
        <v>23.285</v>
      </c>
      <c r="K21" s="15"/>
      <c r="L21" s="15">
        <f t="shared" si="7"/>
        <v>2400</v>
      </c>
      <c r="M21" s="22"/>
    </row>
    <row r="22" spans="1:13" ht="21.95" customHeight="1" x14ac:dyDescent="0.2">
      <c r="D22" s="42" t="s">
        <v>6</v>
      </c>
      <c r="E22" s="68">
        <f>SUM(E7:E21)</f>
        <v>135496.17000000001</v>
      </c>
      <c r="F22" s="68">
        <f>SUM(F7:F21)</f>
        <v>12598.478384</v>
      </c>
      <c r="G22" s="68"/>
      <c r="H22" s="43">
        <f>SUM(H7:H21)</f>
        <v>67457.914999999994</v>
      </c>
      <c r="I22" s="43">
        <f>SUM(I7:I21)</f>
        <v>6275.7358586666669</v>
      </c>
      <c r="J22" s="43">
        <f>SUM(J7:J21)</f>
        <v>306.55500000000006</v>
      </c>
      <c r="K22" s="43">
        <f>SUM(K7:K21)</f>
        <v>0</v>
      </c>
      <c r="L22" s="43">
        <f>SUM(L7:L21)</f>
        <v>61488.734141333334</v>
      </c>
    </row>
    <row r="23" spans="1:13" ht="21.95" customHeight="1" x14ac:dyDescent="0.2">
      <c r="B23" s="21"/>
      <c r="C23" s="21"/>
      <c r="D23" s="24"/>
      <c r="E23" s="15"/>
      <c r="J23" s="15"/>
    </row>
    <row r="24" spans="1:13" x14ac:dyDescent="0.2">
      <c r="B24" s="21"/>
      <c r="C24" s="21"/>
      <c r="D24" s="24"/>
      <c r="E24" s="15"/>
      <c r="J24" s="15"/>
    </row>
    <row r="25" spans="1:13" x14ac:dyDescent="0.2">
      <c r="B25" s="21"/>
      <c r="C25" s="21"/>
      <c r="D25" s="24"/>
      <c r="E25" s="15"/>
      <c r="J25" s="15"/>
    </row>
    <row r="26" spans="1:13" x14ac:dyDescent="0.2">
      <c r="A26" s="24"/>
      <c r="B26" s="21"/>
      <c r="C26" s="37"/>
      <c r="D26" s="15"/>
      <c r="E26" s="15"/>
      <c r="F26" s="15"/>
      <c r="G26" s="15"/>
      <c r="H26" s="15"/>
      <c r="I26" s="15"/>
      <c r="J26" s="15"/>
      <c r="K26" s="15"/>
    </row>
    <row r="27" spans="1:13" x14ac:dyDescent="0.2">
      <c r="A27" s="24"/>
      <c r="B27" s="21"/>
      <c r="C27" s="37"/>
      <c r="D27" s="15"/>
      <c r="E27" s="15"/>
      <c r="F27" s="15"/>
      <c r="G27" s="15"/>
      <c r="H27" s="15"/>
      <c r="I27" s="15"/>
      <c r="J27" s="15"/>
      <c r="K27" s="15"/>
    </row>
    <row r="28" spans="1:13" x14ac:dyDescent="0.2">
      <c r="B28" s="21"/>
      <c r="C28" s="21"/>
      <c r="D28" s="24"/>
      <c r="E28" s="15"/>
      <c r="J28" s="15"/>
    </row>
    <row r="29" spans="1:13" x14ac:dyDescent="0.2">
      <c r="B29" s="21"/>
      <c r="C29" s="21"/>
      <c r="D29" s="24"/>
      <c r="E29" s="15"/>
      <c r="J29" s="15"/>
    </row>
    <row r="30" spans="1:13" x14ac:dyDescent="0.2">
      <c r="B30" s="21"/>
      <c r="C30" s="21"/>
      <c r="D30" s="24"/>
      <c r="E30" s="15"/>
      <c r="J30" s="15"/>
    </row>
    <row r="31" spans="1:13" x14ac:dyDescent="0.2">
      <c r="B31" s="21"/>
      <c r="C31" s="21"/>
      <c r="D31" s="24"/>
      <c r="E31" s="15"/>
      <c r="J31" s="15"/>
    </row>
    <row r="32" spans="1:13" x14ac:dyDescent="0.2">
      <c r="B32" s="21"/>
      <c r="C32" s="21"/>
      <c r="D32" s="24"/>
      <c r="E32" s="15"/>
      <c r="J32" s="15"/>
    </row>
    <row r="33" spans="2:10" x14ac:dyDescent="0.2">
      <c r="B33" s="21"/>
      <c r="C33" s="21"/>
      <c r="D33" s="24"/>
      <c r="E33" s="15"/>
      <c r="J33" s="15"/>
    </row>
    <row r="34" spans="2:10" x14ac:dyDescent="0.2">
      <c r="B34" s="21"/>
      <c r="C34" s="21"/>
      <c r="D34" s="24"/>
      <c r="E34" s="15"/>
      <c r="J34" s="15"/>
    </row>
    <row r="36" spans="2:10" ht="18" x14ac:dyDescent="0.25">
      <c r="B36" s="78"/>
    </row>
  </sheetData>
  <sortState xmlns:xlrd2="http://schemas.microsoft.com/office/spreadsheetml/2017/richdata2" ref="A8:S22">
    <sortCondition ref="B8:B22"/>
  </sortState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tabColor theme="6" tint="-0.249977111117893"/>
    <pageSetUpPr fitToPage="1"/>
  </sheetPr>
  <dimension ref="B1:O18"/>
  <sheetViews>
    <sheetView zoomScale="80" zoomScaleNormal="80" workbookViewId="0">
      <selection activeCell="B1" sqref="B1:B1048576"/>
    </sheetView>
  </sheetViews>
  <sheetFormatPr baseColWidth="10" defaultRowHeight="12.75" x14ac:dyDescent="0.2"/>
  <cols>
    <col min="1" max="1" width="1.7109375" style="23" customWidth="1"/>
    <col min="2" max="2" width="34.28515625" style="23" customWidth="1"/>
    <col min="3" max="3" width="4" style="23" customWidth="1"/>
    <col min="4" max="4" width="16.140625" style="23" customWidth="1"/>
    <col min="5" max="5" width="1.5703125" style="23" customWidth="1"/>
    <col min="6" max="6" width="1.85546875" style="23" customWidth="1"/>
    <col min="7" max="7" width="1.42578125" style="23" customWidth="1"/>
    <col min="8" max="8" width="11" style="23" customWidth="1"/>
    <col min="9" max="11" width="9.85546875" style="23" customWidth="1"/>
    <col min="12" max="12" width="11.85546875" style="23" customWidth="1"/>
    <col min="13" max="13" width="23.85546875" style="23" customWidth="1"/>
    <col min="14" max="14" width="11.42578125" style="23"/>
    <col min="15" max="15" width="11.42578125" style="29"/>
    <col min="16" max="16384" width="11.42578125" style="23"/>
  </cols>
  <sheetData>
    <row r="1" spans="2:15" ht="18" x14ac:dyDescent="0.25">
      <c r="E1" s="28" t="s">
        <v>0</v>
      </c>
      <c r="F1" s="29"/>
      <c r="G1" s="29"/>
      <c r="H1" s="29"/>
      <c r="I1" s="29"/>
      <c r="J1" s="29"/>
      <c r="K1" s="29"/>
      <c r="L1" s="29"/>
      <c r="M1" s="30" t="s">
        <v>1</v>
      </c>
    </row>
    <row r="2" spans="2:15" ht="15" x14ac:dyDescent="0.25">
      <c r="E2" s="31" t="s">
        <v>80</v>
      </c>
      <c r="F2" s="29"/>
      <c r="G2" s="29"/>
      <c r="H2" s="29"/>
      <c r="I2" s="29"/>
      <c r="J2" s="29"/>
      <c r="K2" s="29"/>
      <c r="L2" s="29"/>
      <c r="M2" s="32" t="str">
        <f>PRESIDENCIA!L2</f>
        <v>31 DE DICIEMBRE DE 2019</v>
      </c>
    </row>
    <row r="3" spans="2:15" x14ac:dyDescent="0.2">
      <c r="E3" s="32" t="str">
        <f>PRESIDENCIA!E3</f>
        <v>SEGUNDA QUINCENA DE DICIEMBRE DE 2019</v>
      </c>
      <c r="F3" s="29"/>
      <c r="G3" s="29"/>
      <c r="H3" s="29"/>
      <c r="I3" s="29"/>
      <c r="J3" s="29"/>
      <c r="K3" s="29"/>
      <c r="L3" s="29"/>
    </row>
    <row r="4" spans="2:15" x14ac:dyDescent="0.2">
      <c r="E4" s="70"/>
      <c r="F4" s="29"/>
      <c r="G4" s="29"/>
      <c r="H4" s="29"/>
      <c r="I4" s="29"/>
      <c r="J4" s="29"/>
      <c r="K4" s="29"/>
      <c r="L4" s="29"/>
    </row>
    <row r="5" spans="2:15" x14ac:dyDescent="0.2">
      <c r="B5" s="33" t="s">
        <v>2</v>
      </c>
      <c r="C5" s="33"/>
      <c r="D5" s="33" t="s">
        <v>8</v>
      </c>
      <c r="E5" s="71" t="s">
        <v>3</v>
      </c>
      <c r="F5" s="71" t="s">
        <v>30</v>
      </c>
      <c r="G5" s="71" t="s">
        <v>36</v>
      </c>
      <c r="H5" s="34" t="s">
        <v>3</v>
      </c>
      <c r="I5" s="34" t="s">
        <v>30</v>
      </c>
      <c r="J5" s="72" t="s">
        <v>36</v>
      </c>
      <c r="K5" s="36" t="s">
        <v>26</v>
      </c>
      <c r="L5" s="34" t="s">
        <v>4</v>
      </c>
      <c r="M5" s="33" t="s">
        <v>5</v>
      </c>
    </row>
    <row r="6" spans="2:15" ht="2.25" customHeight="1" x14ac:dyDescent="0.2">
      <c r="E6" s="62"/>
      <c r="F6" s="62"/>
      <c r="G6" s="62"/>
    </row>
    <row r="7" spans="2:15" ht="24.95" customHeight="1" x14ac:dyDescent="0.2">
      <c r="B7" s="26" t="s">
        <v>402</v>
      </c>
      <c r="C7" s="37"/>
      <c r="D7" s="49" t="s">
        <v>9</v>
      </c>
      <c r="E7" s="48">
        <v>30312.959999999999</v>
      </c>
      <c r="F7" s="48">
        <v>5312.96</v>
      </c>
      <c r="G7" s="48"/>
      <c r="H7" s="15">
        <f t="shared" ref="H7:J14" si="0">+E7/2</f>
        <v>15156.48</v>
      </c>
      <c r="I7" s="15">
        <f t="shared" si="0"/>
        <v>2656.48</v>
      </c>
      <c r="J7" s="15">
        <f t="shared" si="0"/>
        <v>0</v>
      </c>
      <c r="K7" s="15"/>
      <c r="L7" s="15">
        <f t="shared" ref="L7:L14" si="1">H7-I7+J7-K7</f>
        <v>12500</v>
      </c>
      <c r="M7" s="22"/>
      <c r="O7" s="43"/>
    </row>
    <row r="8" spans="2:15" ht="24.95" customHeight="1" x14ac:dyDescent="0.2">
      <c r="B8" s="21" t="s">
        <v>226</v>
      </c>
      <c r="C8" s="37"/>
      <c r="D8" s="49" t="s">
        <v>78</v>
      </c>
      <c r="E8" s="48">
        <v>6733.13</v>
      </c>
      <c r="F8" s="48">
        <v>233.13</v>
      </c>
      <c r="G8" s="48"/>
      <c r="H8" s="15">
        <f t="shared" si="0"/>
        <v>3366.5650000000001</v>
      </c>
      <c r="I8" s="15">
        <f t="shared" si="0"/>
        <v>116.565</v>
      </c>
      <c r="J8" s="15">
        <f t="shared" si="0"/>
        <v>0</v>
      </c>
      <c r="K8" s="15"/>
      <c r="L8" s="15">
        <f t="shared" si="1"/>
        <v>3250</v>
      </c>
      <c r="M8" s="22"/>
    </row>
    <row r="9" spans="2:15" ht="24.95" customHeight="1" x14ac:dyDescent="0.2">
      <c r="B9" s="26" t="s">
        <v>225</v>
      </c>
      <c r="C9" s="37"/>
      <c r="D9" s="49" t="s">
        <v>77</v>
      </c>
      <c r="E9" s="48">
        <v>8705.1</v>
      </c>
      <c r="F9" s="48">
        <v>705.1</v>
      </c>
      <c r="G9" s="48"/>
      <c r="H9" s="15">
        <f t="shared" si="0"/>
        <v>4352.55</v>
      </c>
      <c r="I9" s="15">
        <f t="shared" si="0"/>
        <v>352.55</v>
      </c>
      <c r="J9" s="15">
        <f t="shared" si="0"/>
        <v>0</v>
      </c>
      <c r="K9" s="15"/>
      <c r="L9" s="15">
        <f t="shared" si="1"/>
        <v>4000</v>
      </c>
      <c r="M9" s="22"/>
    </row>
    <row r="10" spans="2:15" ht="24.95" customHeight="1" x14ac:dyDescent="0.2">
      <c r="B10" s="26" t="s">
        <v>403</v>
      </c>
      <c r="C10" s="37"/>
      <c r="D10" s="49" t="s">
        <v>74</v>
      </c>
      <c r="E10" s="48">
        <v>13614.64</v>
      </c>
      <c r="F10" s="48">
        <v>1614.63</v>
      </c>
      <c r="G10" s="48"/>
      <c r="H10" s="15">
        <f t="shared" si="0"/>
        <v>6807.32</v>
      </c>
      <c r="I10" s="15">
        <f t="shared" si="0"/>
        <v>807.31500000000005</v>
      </c>
      <c r="J10" s="15">
        <f t="shared" si="0"/>
        <v>0</v>
      </c>
      <c r="K10" s="15"/>
      <c r="L10" s="15">
        <f t="shared" si="1"/>
        <v>6000.0049999999992</v>
      </c>
      <c r="M10" s="22"/>
      <c r="O10" s="43"/>
    </row>
    <row r="11" spans="2:15" ht="24.95" customHeight="1" x14ac:dyDescent="0.2">
      <c r="B11" s="26" t="s">
        <v>404</v>
      </c>
      <c r="C11" s="37"/>
      <c r="D11" s="49" t="s">
        <v>76</v>
      </c>
      <c r="E11" s="48">
        <v>12343.01</v>
      </c>
      <c r="F11" s="48">
        <v>1343.01</v>
      </c>
      <c r="G11" s="48"/>
      <c r="H11" s="15">
        <f t="shared" si="0"/>
        <v>6171.5050000000001</v>
      </c>
      <c r="I11" s="15">
        <f t="shared" si="0"/>
        <v>671.505</v>
      </c>
      <c r="J11" s="15">
        <f t="shared" si="0"/>
        <v>0</v>
      </c>
      <c r="K11" s="15"/>
      <c r="L11" s="15">
        <f t="shared" si="1"/>
        <v>5500</v>
      </c>
      <c r="M11" s="22"/>
      <c r="O11" s="43"/>
    </row>
    <row r="12" spans="2:15" ht="24.95" customHeight="1" x14ac:dyDescent="0.2">
      <c r="B12" s="26" t="s">
        <v>227</v>
      </c>
      <c r="C12" s="37"/>
      <c r="D12" s="49" t="s">
        <v>79</v>
      </c>
      <c r="E12" s="48">
        <v>8705.1</v>
      </c>
      <c r="F12" s="48">
        <v>705.1</v>
      </c>
      <c r="G12" s="48"/>
      <c r="H12" s="15">
        <f t="shared" si="0"/>
        <v>4352.55</v>
      </c>
      <c r="I12" s="15">
        <f t="shared" si="0"/>
        <v>352.55</v>
      </c>
      <c r="J12" s="15">
        <f t="shared" si="0"/>
        <v>0</v>
      </c>
      <c r="K12" s="15"/>
      <c r="L12" s="15">
        <f t="shared" si="1"/>
        <v>4000</v>
      </c>
      <c r="M12" s="22"/>
    </row>
    <row r="13" spans="2:15" ht="24.95" customHeight="1" x14ac:dyDescent="0.2">
      <c r="B13" s="21" t="s">
        <v>224</v>
      </c>
      <c r="C13" s="37"/>
      <c r="D13" s="49" t="s">
        <v>35</v>
      </c>
      <c r="E13" s="48">
        <v>12343.01</v>
      </c>
      <c r="F13" s="48">
        <v>1343.01</v>
      </c>
      <c r="G13" s="48"/>
      <c r="H13" s="15">
        <f t="shared" si="0"/>
        <v>6171.5050000000001</v>
      </c>
      <c r="I13" s="15">
        <f t="shared" si="0"/>
        <v>671.505</v>
      </c>
      <c r="J13" s="15">
        <f t="shared" si="0"/>
        <v>0</v>
      </c>
      <c r="K13" s="15"/>
      <c r="L13" s="15">
        <f t="shared" si="1"/>
        <v>5500</v>
      </c>
      <c r="M13" s="22"/>
      <c r="O13" s="43"/>
    </row>
    <row r="14" spans="2:15" ht="24.95" customHeight="1" x14ac:dyDescent="0.2">
      <c r="B14" s="26" t="s">
        <v>405</v>
      </c>
      <c r="C14" s="37"/>
      <c r="D14" s="49" t="s">
        <v>75</v>
      </c>
      <c r="E14" s="48">
        <v>13614.64</v>
      </c>
      <c r="F14" s="48">
        <v>1614.63</v>
      </c>
      <c r="G14" s="48"/>
      <c r="H14" s="15">
        <f t="shared" si="0"/>
        <v>6807.32</v>
      </c>
      <c r="I14" s="15">
        <f t="shared" si="0"/>
        <v>807.31500000000005</v>
      </c>
      <c r="J14" s="15">
        <f t="shared" si="0"/>
        <v>0</v>
      </c>
      <c r="K14" s="15"/>
      <c r="L14" s="15">
        <f t="shared" si="1"/>
        <v>6000.0049999999992</v>
      </c>
      <c r="M14" s="22"/>
      <c r="O14" s="43"/>
    </row>
    <row r="15" spans="2:15" ht="24.95" customHeight="1" x14ac:dyDescent="0.2">
      <c r="B15" s="26"/>
      <c r="C15" s="37"/>
      <c r="D15" s="24"/>
      <c r="E15" s="48"/>
      <c r="F15" s="48"/>
      <c r="G15" s="48"/>
      <c r="H15" s="15"/>
      <c r="I15" s="15"/>
      <c r="J15" s="15"/>
      <c r="K15" s="15"/>
      <c r="L15" s="15"/>
    </row>
    <row r="16" spans="2:15" ht="21.95" customHeight="1" x14ac:dyDescent="0.2">
      <c r="D16" s="42" t="s">
        <v>6</v>
      </c>
      <c r="E16" s="68">
        <f t="shared" ref="E16:K16" si="2">SUM(E6:E15)</f>
        <v>106371.59</v>
      </c>
      <c r="F16" s="68">
        <f t="shared" si="2"/>
        <v>12871.57</v>
      </c>
      <c r="G16" s="68">
        <f t="shared" si="2"/>
        <v>0</v>
      </c>
      <c r="H16" s="43">
        <f>SUM(H6:H15)</f>
        <v>53185.794999999998</v>
      </c>
      <c r="I16" s="43">
        <f>SUM(I6:I15)</f>
        <v>6435.7849999999999</v>
      </c>
      <c r="J16" s="43">
        <f t="shared" si="2"/>
        <v>0</v>
      </c>
      <c r="K16" s="43">
        <f t="shared" si="2"/>
        <v>0</v>
      </c>
      <c r="L16" s="43">
        <f>SUM(L6:L15)</f>
        <v>46750.009999999995</v>
      </c>
      <c r="O16" s="43"/>
    </row>
    <row r="17" spans="4:12" ht="21.95" customHeight="1" x14ac:dyDescent="0.2">
      <c r="D17" s="42"/>
      <c r="E17" s="43"/>
      <c r="F17" s="43"/>
      <c r="G17" s="43"/>
      <c r="H17" s="43"/>
      <c r="I17" s="43"/>
      <c r="J17" s="43"/>
      <c r="K17" s="43"/>
      <c r="L17" s="43"/>
    </row>
    <row r="18" spans="4:12" ht="21.95" customHeight="1" x14ac:dyDescent="0.2"/>
  </sheetData>
  <sortState xmlns:xlrd2="http://schemas.microsoft.com/office/spreadsheetml/2017/richdata2" ref="B8:Q14">
    <sortCondition ref="B8:B14"/>
  </sortState>
  <pageMargins left="0.15748031496062992" right="0.11811023622047245" top="0.74803149606299213" bottom="0.98425196850393704" header="0" footer="0"/>
  <pageSetup scale="9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0">
    <tabColor theme="6" tint="-0.249977111117893"/>
    <pageSetUpPr fitToPage="1"/>
  </sheetPr>
  <dimension ref="A1:Y26"/>
  <sheetViews>
    <sheetView zoomScale="80" zoomScaleNormal="80" workbookViewId="0">
      <selection activeCell="B4" sqref="B1:B1048576"/>
    </sheetView>
  </sheetViews>
  <sheetFormatPr baseColWidth="10" defaultRowHeight="12.75" x14ac:dyDescent="0.2"/>
  <cols>
    <col min="1" max="1" width="1.7109375" style="23" customWidth="1"/>
    <col min="2" max="2" width="37.85546875" style="23" bestFit="1" customWidth="1"/>
    <col min="3" max="3" width="4.140625" style="23" customWidth="1"/>
    <col min="4" max="4" width="15.85546875" style="23" customWidth="1"/>
    <col min="5" max="5" width="1.140625" style="23" customWidth="1"/>
    <col min="6" max="7" width="1.28515625" style="23" customWidth="1"/>
    <col min="8" max="9" width="12" style="23" customWidth="1"/>
    <col min="10" max="10" width="10.28515625" style="23" customWidth="1"/>
    <col min="11" max="11" width="7.5703125" style="23" customWidth="1"/>
    <col min="12" max="12" width="11.5703125" style="23" customWidth="1"/>
    <col min="13" max="13" width="24.85546875" style="23" customWidth="1"/>
    <col min="14" max="15" width="11.42578125" style="23"/>
    <col min="16" max="16" width="11.42578125" style="29"/>
    <col min="17" max="16384" width="11.42578125" style="23"/>
  </cols>
  <sheetData>
    <row r="1" spans="1:25" ht="18" x14ac:dyDescent="0.25">
      <c r="A1" s="23" t="s">
        <v>28</v>
      </c>
      <c r="E1" s="28" t="s">
        <v>0</v>
      </c>
      <c r="F1" s="29"/>
      <c r="G1" s="29"/>
      <c r="H1" s="29"/>
      <c r="I1" s="29"/>
      <c r="J1" s="28"/>
      <c r="K1" s="29"/>
      <c r="L1" s="29"/>
      <c r="M1" s="30" t="s">
        <v>1</v>
      </c>
    </row>
    <row r="2" spans="1:25" ht="15" x14ac:dyDescent="0.25">
      <c r="E2" s="31" t="s">
        <v>81</v>
      </c>
      <c r="F2" s="29"/>
      <c r="G2" s="29"/>
      <c r="H2" s="29"/>
      <c r="I2" s="29"/>
      <c r="J2" s="31"/>
      <c r="K2" s="29"/>
      <c r="L2" s="29"/>
      <c r="M2" s="32" t="str">
        <f>PRESIDENCIA!L2</f>
        <v>31 DE DICIEMBRE DE 2019</v>
      </c>
    </row>
    <row r="3" spans="1:25" x14ac:dyDescent="0.2">
      <c r="E3" s="70" t="str">
        <f>PRESIDENCIA!E3</f>
        <v>SEGUNDA QUINCENA DE DICIEMBRE DE 2019</v>
      </c>
      <c r="F3" s="29"/>
      <c r="G3" s="29"/>
      <c r="H3" s="29"/>
      <c r="I3" s="29"/>
      <c r="J3" s="70"/>
      <c r="K3" s="29"/>
      <c r="L3" s="29"/>
    </row>
    <row r="4" spans="1:25" x14ac:dyDescent="0.2">
      <c r="E4" s="70"/>
      <c r="F4" s="29"/>
      <c r="G4" s="29"/>
      <c r="H4" s="29"/>
      <c r="I4" s="29"/>
      <c r="J4" s="70"/>
      <c r="K4" s="29"/>
      <c r="L4" s="29"/>
    </row>
    <row r="5" spans="1:25" x14ac:dyDescent="0.2">
      <c r="B5" s="33" t="s">
        <v>2</v>
      </c>
      <c r="C5" s="33"/>
      <c r="D5" s="33" t="s">
        <v>8</v>
      </c>
      <c r="E5" s="71" t="s">
        <v>3</v>
      </c>
      <c r="F5" s="71" t="s">
        <v>30</v>
      </c>
      <c r="G5" s="71"/>
      <c r="H5" s="34" t="s">
        <v>3</v>
      </c>
      <c r="I5" s="34" t="s">
        <v>30</v>
      </c>
      <c r="J5" s="72" t="s">
        <v>36</v>
      </c>
      <c r="K5" s="34" t="s">
        <v>26</v>
      </c>
      <c r="L5" s="34" t="s">
        <v>4</v>
      </c>
      <c r="M5" s="33" t="s">
        <v>5</v>
      </c>
      <c r="O5" s="43"/>
      <c r="P5" s="43"/>
    </row>
    <row r="6" spans="1:25" x14ac:dyDescent="0.2">
      <c r="B6" s="26"/>
      <c r="E6" s="48"/>
      <c r="F6" s="48"/>
      <c r="G6" s="48"/>
      <c r="H6" s="15"/>
      <c r="I6" s="15"/>
      <c r="J6" s="15"/>
      <c r="L6" s="15"/>
      <c r="O6" s="29"/>
    </row>
    <row r="7" spans="1:25" ht="24.95" customHeight="1" x14ac:dyDescent="0.2">
      <c r="B7" s="8" t="s">
        <v>228</v>
      </c>
      <c r="C7" s="37"/>
      <c r="D7" s="24" t="s">
        <v>82</v>
      </c>
      <c r="E7" s="48">
        <v>23787.57</v>
      </c>
      <c r="F7" s="48">
        <v>3787.58</v>
      </c>
      <c r="G7" s="48"/>
      <c r="H7" s="15">
        <f t="shared" ref="H7:I7" si="0">E7/2</f>
        <v>11893.785</v>
      </c>
      <c r="I7" s="15">
        <f t="shared" si="0"/>
        <v>1893.79</v>
      </c>
      <c r="J7" s="15">
        <f>+G7/2</f>
        <v>0</v>
      </c>
      <c r="K7" s="15"/>
      <c r="L7" s="15">
        <f>H7-I7+J7-K7</f>
        <v>9999.994999999999</v>
      </c>
      <c r="M7" s="22"/>
      <c r="N7" s="41"/>
      <c r="O7" s="29"/>
    </row>
    <row r="8" spans="1:25" s="80" customFormat="1" ht="24.95" customHeight="1" x14ac:dyDescent="0.2">
      <c r="B8" s="26" t="s">
        <v>242</v>
      </c>
      <c r="C8" s="37"/>
      <c r="D8" s="49" t="s">
        <v>419</v>
      </c>
      <c r="E8" s="48">
        <v>9895.58</v>
      </c>
      <c r="F8" s="48">
        <v>895.58</v>
      </c>
      <c r="G8" s="48"/>
      <c r="H8" s="15">
        <f t="shared" ref="H8:H10" si="1">E8/2</f>
        <v>4947.79</v>
      </c>
      <c r="I8" s="15">
        <f t="shared" ref="I8:I10" si="2">F8/2</f>
        <v>447.79</v>
      </c>
      <c r="J8" s="15">
        <f t="shared" ref="J8:J10" si="3">+G8/2</f>
        <v>0</v>
      </c>
      <c r="K8" s="38"/>
      <c r="L8" s="15">
        <f>H8-I8+J8-K8</f>
        <v>4500</v>
      </c>
      <c r="M8" s="22"/>
      <c r="N8" s="41"/>
      <c r="O8" s="39"/>
      <c r="P8" s="23"/>
      <c r="Q8" s="23"/>
      <c r="R8" s="23"/>
      <c r="S8" s="23"/>
      <c r="T8" s="23"/>
      <c r="U8" s="23"/>
      <c r="V8" s="23"/>
      <c r="W8" s="23"/>
      <c r="X8" s="23"/>
      <c r="Y8" s="23"/>
    </row>
    <row r="9" spans="1:25" ht="24.95" customHeight="1" x14ac:dyDescent="0.2">
      <c r="B9" s="8" t="s">
        <v>230</v>
      </c>
      <c r="C9" s="37"/>
      <c r="D9" s="24" t="s">
        <v>187</v>
      </c>
      <c r="E9" s="48">
        <v>4969.96</v>
      </c>
      <c r="F9" s="48"/>
      <c r="G9" s="48">
        <v>30.04</v>
      </c>
      <c r="H9" s="15">
        <f t="shared" si="1"/>
        <v>2484.98</v>
      </c>
      <c r="I9" s="15">
        <f t="shared" si="2"/>
        <v>0</v>
      </c>
      <c r="J9" s="15">
        <f t="shared" si="3"/>
        <v>15.02</v>
      </c>
      <c r="K9" s="15"/>
      <c r="L9" s="15">
        <f>H9-I9+J9-K9</f>
        <v>2500</v>
      </c>
      <c r="M9" s="22"/>
      <c r="N9" s="41"/>
      <c r="O9" s="29"/>
    </row>
    <row r="10" spans="1:25" ht="24.95" customHeight="1" x14ac:dyDescent="0.2">
      <c r="B10" s="8" t="s">
        <v>229</v>
      </c>
      <c r="C10" s="37"/>
      <c r="D10" s="24" t="s">
        <v>83</v>
      </c>
      <c r="E10" s="48">
        <v>8705.1</v>
      </c>
      <c r="F10" s="48">
        <v>705.1</v>
      </c>
      <c r="G10" s="48"/>
      <c r="H10" s="15">
        <f t="shared" si="1"/>
        <v>4352.55</v>
      </c>
      <c r="I10" s="15">
        <f t="shared" si="2"/>
        <v>352.55</v>
      </c>
      <c r="J10" s="15">
        <f t="shared" si="3"/>
        <v>0</v>
      </c>
      <c r="K10" s="15"/>
      <c r="L10" s="15">
        <f>H10-I10+J10-K10</f>
        <v>4000</v>
      </c>
      <c r="M10" s="22"/>
      <c r="N10" s="41"/>
      <c r="O10" s="29"/>
    </row>
    <row r="12" spans="1:25" ht="21.95" customHeight="1" x14ac:dyDescent="0.2">
      <c r="D12" s="42" t="s">
        <v>6</v>
      </c>
      <c r="E12" s="68">
        <f>SUM(E7:E10)</f>
        <v>47358.21</v>
      </c>
      <c r="F12" s="68">
        <f>SUM(F7:F10)</f>
        <v>5388.26</v>
      </c>
      <c r="G12" s="68"/>
      <c r="H12" s="43">
        <f>SUM(H7:H10)</f>
        <v>23679.105</v>
      </c>
      <c r="I12" s="43">
        <f>SUM(I7:I10)</f>
        <v>2694.13</v>
      </c>
      <c r="J12" s="43">
        <f>SUM(J7:J10)</f>
        <v>15.02</v>
      </c>
      <c r="K12" s="43">
        <f>SUM(K7:K10)</f>
        <v>0</v>
      </c>
      <c r="L12" s="43">
        <f>SUM(L7:L10)</f>
        <v>20999.994999999999</v>
      </c>
      <c r="O12" s="29"/>
    </row>
    <row r="13" spans="1:25" ht="21.95" customHeight="1" x14ac:dyDescent="0.2">
      <c r="B13" s="21"/>
      <c r="C13" s="21"/>
      <c r="D13" s="24"/>
      <c r="E13" s="15"/>
      <c r="J13" s="15"/>
      <c r="O13" s="29"/>
    </row>
    <row r="14" spans="1:25" x14ac:dyDescent="0.2">
      <c r="B14" s="21"/>
      <c r="C14" s="21"/>
      <c r="D14" s="24"/>
      <c r="E14" s="15"/>
      <c r="J14" s="15"/>
      <c r="O14" s="43"/>
      <c r="P14" s="43"/>
    </row>
    <row r="15" spans="1:25" x14ac:dyDescent="0.2">
      <c r="B15" s="21"/>
      <c r="C15" s="21"/>
      <c r="D15" s="24"/>
      <c r="E15" s="15"/>
      <c r="J15" s="15"/>
      <c r="O15" s="29"/>
    </row>
    <row r="16" spans="1:25" x14ac:dyDescent="0.2">
      <c r="A16" s="24"/>
      <c r="B16" s="21"/>
      <c r="C16" s="37"/>
      <c r="D16" s="15"/>
      <c r="E16" s="15"/>
      <c r="F16" s="15"/>
      <c r="G16" s="15"/>
      <c r="H16" s="15"/>
      <c r="I16" s="15"/>
      <c r="J16" s="15"/>
      <c r="K16" s="15"/>
    </row>
    <row r="17" spans="1:11" x14ac:dyDescent="0.2">
      <c r="A17" s="24"/>
      <c r="B17" s="21"/>
      <c r="C17" s="37"/>
      <c r="D17" s="15"/>
      <c r="E17" s="15"/>
      <c r="F17" s="15"/>
      <c r="G17" s="15"/>
      <c r="H17" s="15"/>
      <c r="I17" s="15"/>
      <c r="J17" s="15"/>
      <c r="K17" s="15"/>
    </row>
    <row r="18" spans="1:11" x14ac:dyDescent="0.2">
      <c r="B18" s="21"/>
      <c r="C18" s="21"/>
      <c r="D18" s="24"/>
      <c r="E18" s="15"/>
      <c r="J18" s="15"/>
    </row>
    <row r="19" spans="1:11" x14ac:dyDescent="0.2">
      <c r="B19" s="21"/>
      <c r="C19" s="21"/>
      <c r="D19" s="24"/>
      <c r="E19" s="15"/>
      <c r="J19" s="15"/>
    </row>
    <row r="20" spans="1:11" x14ac:dyDescent="0.2">
      <c r="B20" s="21"/>
      <c r="C20" s="21"/>
      <c r="D20" s="24"/>
      <c r="E20" s="15"/>
      <c r="J20" s="15"/>
    </row>
    <row r="21" spans="1:11" x14ac:dyDescent="0.2">
      <c r="B21" s="21"/>
      <c r="C21" s="21"/>
      <c r="D21" s="24"/>
      <c r="E21" s="15"/>
      <c r="J21" s="15"/>
    </row>
    <row r="22" spans="1:11" x14ac:dyDescent="0.2">
      <c r="B22" s="21"/>
      <c r="C22" s="21"/>
      <c r="D22" s="24"/>
      <c r="E22" s="15"/>
      <c r="J22" s="15"/>
    </row>
    <row r="23" spans="1:11" x14ac:dyDescent="0.2">
      <c r="B23" s="21"/>
      <c r="C23" s="21"/>
      <c r="D23" s="24"/>
      <c r="E23" s="15"/>
      <c r="J23" s="15"/>
    </row>
    <row r="24" spans="1:11" x14ac:dyDescent="0.2">
      <c r="B24" s="21"/>
      <c r="C24" s="21"/>
      <c r="D24" s="24"/>
      <c r="E24" s="15"/>
      <c r="J24" s="15"/>
    </row>
    <row r="26" spans="1:11" ht="18" x14ac:dyDescent="0.25">
      <c r="B26" s="78"/>
    </row>
  </sheetData>
  <sortState xmlns:xlrd2="http://schemas.microsoft.com/office/spreadsheetml/2017/richdata2" ref="A8:Q10">
    <sortCondition ref="B8:B10"/>
  </sortState>
  <pageMargins left="0.11811023622047245" right="0.23622047244094491" top="0.9055118110236221" bottom="0.98425196850393704" header="0" footer="0"/>
  <pageSetup scale="8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>
    <tabColor theme="6" tint="-0.249977111117893"/>
    <pageSetUpPr fitToPage="1"/>
  </sheetPr>
  <dimension ref="A1:T19"/>
  <sheetViews>
    <sheetView zoomScale="80" zoomScaleNormal="80" workbookViewId="0">
      <selection activeCell="B1" sqref="B1:B1048576"/>
    </sheetView>
  </sheetViews>
  <sheetFormatPr baseColWidth="10" defaultRowHeight="12.75" x14ac:dyDescent="0.2"/>
  <cols>
    <col min="1" max="1" width="1.7109375" style="23" customWidth="1"/>
    <col min="2" max="2" width="39.5703125" style="23" bestFit="1" customWidth="1"/>
    <col min="3" max="3" width="3.140625" style="23" customWidth="1"/>
    <col min="4" max="4" width="16.42578125" style="23" customWidth="1"/>
    <col min="5" max="5" width="2.140625" style="23" customWidth="1"/>
    <col min="6" max="6" width="1.7109375" style="23" customWidth="1"/>
    <col min="7" max="7" width="15.140625" style="23" customWidth="1"/>
    <col min="8" max="8" width="12.140625" style="23" customWidth="1"/>
    <col min="9" max="9" width="10.85546875" style="23" customWidth="1"/>
    <col min="10" max="10" width="7.5703125" style="23" customWidth="1"/>
    <col min="11" max="11" width="13.140625" style="23" bestFit="1" customWidth="1"/>
    <col min="12" max="12" width="26" style="23" customWidth="1"/>
    <col min="13" max="13" width="12.7109375" style="23" customWidth="1"/>
    <col min="14" max="14" width="11.42578125" style="23"/>
    <col min="15" max="15" width="13.42578125" style="23" customWidth="1"/>
    <col min="16" max="16384" width="11.42578125" style="23"/>
  </cols>
  <sheetData>
    <row r="1" spans="2:20" ht="18" x14ac:dyDescent="0.25">
      <c r="E1" s="28" t="s">
        <v>0</v>
      </c>
      <c r="F1" s="29"/>
      <c r="G1" s="29"/>
      <c r="H1" s="29"/>
      <c r="I1" s="29"/>
      <c r="J1" s="29"/>
      <c r="K1" s="29"/>
      <c r="L1" s="30" t="s">
        <v>1</v>
      </c>
    </row>
    <row r="2" spans="2:20" ht="15" x14ac:dyDescent="0.25">
      <c r="E2" s="31" t="s">
        <v>7</v>
      </c>
      <c r="F2" s="29"/>
      <c r="G2" s="29"/>
      <c r="H2" s="29"/>
      <c r="I2" s="29"/>
      <c r="J2" s="29"/>
      <c r="K2" s="29"/>
      <c r="L2" s="32" t="str">
        <f>PRESIDENCIA!L2</f>
        <v>31 DE DICIEMBRE DE 2019</v>
      </c>
    </row>
    <row r="3" spans="2:20" x14ac:dyDescent="0.2">
      <c r="E3" s="32" t="str">
        <f>PRESIDENCIA!E3</f>
        <v>SEGUNDA QUINCENA DE DICIEMBRE DE 2019</v>
      </c>
      <c r="F3" s="29"/>
      <c r="G3" s="29"/>
      <c r="H3" s="29"/>
      <c r="I3" s="29"/>
      <c r="J3" s="29"/>
      <c r="K3" s="29"/>
    </row>
    <row r="4" spans="2:20" x14ac:dyDescent="0.2">
      <c r="E4" s="70"/>
      <c r="F4" s="29"/>
      <c r="G4" s="29"/>
      <c r="H4" s="29"/>
      <c r="I4" s="29"/>
      <c r="J4" s="29"/>
      <c r="K4" s="29"/>
      <c r="M4" s="79"/>
    </row>
    <row r="5" spans="2:20" x14ac:dyDescent="0.2">
      <c r="B5" s="33" t="s">
        <v>2</v>
      </c>
      <c r="C5" s="33"/>
      <c r="D5" s="33" t="s">
        <v>8</v>
      </c>
      <c r="E5" s="71" t="s">
        <v>3</v>
      </c>
      <c r="F5" s="71" t="s">
        <v>30</v>
      </c>
      <c r="G5" s="34" t="s">
        <v>3</v>
      </c>
      <c r="H5" s="34" t="s">
        <v>30</v>
      </c>
      <c r="I5" s="72" t="s">
        <v>36</v>
      </c>
      <c r="J5" s="34" t="s">
        <v>26</v>
      </c>
      <c r="K5" s="34" t="s">
        <v>4</v>
      </c>
      <c r="L5" s="33" t="s">
        <v>5</v>
      </c>
      <c r="M5" s="60"/>
      <c r="Q5" s="80"/>
    </row>
    <row r="6" spans="2:20" x14ac:dyDescent="0.2">
      <c r="E6" s="62"/>
      <c r="F6" s="62"/>
    </row>
    <row r="8" spans="2:20" ht="36" x14ac:dyDescent="0.2">
      <c r="B8" s="100" t="s">
        <v>309</v>
      </c>
      <c r="C8" s="37"/>
      <c r="D8" s="81" t="s">
        <v>84</v>
      </c>
      <c r="E8" s="48">
        <v>30312.959999999999</v>
      </c>
      <c r="F8" s="48">
        <v>5312.96</v>
      </c>
      <c r="G8" s="15">
        <f t="shared" ref="G8" si="0">+E8/2</f>
        <v>15156.48</v>
      </c>
      <c r="H8" s="15">
        <f t="shared" ref="H8" si="1">+F8/2</f>
        <v>2656.48</v>
      </c>
      <c r="I8" s="15"/>
      <c r="J8" s="15">
        <v>0</v>
      </c>
      <c r="K8" s="15">
        <f t="shared" ref="K8" si="2">G8-H8+I8-J8</f>
        <v>12500</v>
      </c>
      <c r="L8" s="22"/>
      <c r="M8" s="43"/>
      <c r="N8" s="43"/>
      <c r="O8" s="43"/>
      <c r="P8" s="82"/>
      <c r="Q8" s="29"/>
      <c r="R8" s="29"/>
      <c r="S8" s="29"/>
      <c r="T8" s="29"/>
    </row>
    <row r="9" spans="2:20" x14ac:dyDescent="0.2">
      <c r="B9" s="100" t="s">
        <v>232</v>
      </c>
      <c r="C9" s="37"/>
      <c r="D9" s="81" t="s">
        <v>85</v>
      </c>
      <c r="E9" s="15">
        <v>5564.94</v>
      </c>
      <c r="F9" s="15">
        <v>64.94</v>
      </c>
      <c r="G9" s="15">
        <f t="shared" ref="G9:G16" si="3">+E9/2</f>
        <v>2782.47</v>
      </c>
      <c r="H9" s="15">
        <f t="shared" ref="H9:H16" si="4">+F9/2</f>
        <v>32.47</v>
      </c>
      <c r="I9" s="15"/>
      <c r="J9" s="15"/>
      <c r="K9" s="15">
        <f t="shared" ref="K9:K15" si="5">G9-H9+I9-J9</f>
        <v>2750</v>
      </c>
      <c r="L9" s="22"/>
      <c r="M9" s="41"/>
      <c r="N9" s="29"/>
      <c r="O9" s="29"/>
      <c r="P9" s="41"/>
      <c r="Q9" s="29"/>
      <c r="R9" s="29"/>
      <c r="S9" s="29"/>
      <c r="T9" s="29"/>
    </row>
    <row r="10" spans="2:20" ht="24" x14ac:dyDescent="0.2">
      <c r="B10" s="100" t="s">
        <v>233</v>
      </c>
      <c r="C10" s="37"/>
      <c r="D10" s="81" t="s">
        <v>86</v>
      </c>
      <c r="E10" s="48">
        <v>9895.58</v>
      </c>
      <c r="F10" s="48">
        <v>895.58</v>
      </c>
      <c r="G10" s="15">
        <f t="shared" si="3"/>
        <v>4947.79</v>
      </c>
      <c r="H10" s="15">
        <f t="shared" si="4"/>
        <v>447.79</v>
      </c>
      <c r="I10" s="15"/>
      <c r="J10" s="15"/>
      <c r="K10" s="15">
        <f t="shared" si="5"/>
        <v>4500</v>
      </c>
      <c r="L10" s="22"/>
      <c r="M10" s="29"/>
      <c r="N10" s="29"/>
      <c r="O10" s="29"/>
      <c r="Q10" s="29"/>
      <c r="R10" s="29"/>
      <c r="S10" s="29"/>
      <c r="T10" s="29"/>
    </row>
    <row r="11" spans="2:20" x14ac:dyDescent="0.2">
      <c r="B11" s="8" t="s">
        <v>231</v>
      </c>
      <c r="C11" s="37"/>
      <c r="D11" s="81" t="s">
        <v>88</v>
      </c>
      <c r="E11" s="48">
        <v>5564.94</v>
      </c>
      <c r="F11" s="48">
        <v>64.94</v>
      </c>
      <c r="G11" s="15">
        <f t="shared" si="3"/>
        <v>2782.47</v>
      </c>
      <c r="H11" s="15">
        <f t="shared" si="4"/>
        <v>32.47</v>
      </c>
      <c r="I11" s="15"/>
      <c r="J11" s="15"/>
      <c r="K11" s="15">
        <f t="shared" si="5"/>
        <v>2750</v>
      </c>
      <c r="L11" s="22"/>
      <c r="M11" s="39"/>
      <c r="N11" s="29"/>
      <c r="O11" s="29"/>
      <c r="Q11" s="29"/>
      <c r="R11" s="29"/>
      <c r="S11" s="29"/>
      <c r="T11" s="29"/>
    </row>
    <row r="12" spans="2:20" ht="36" x14ac:dyDescent="0.2">
      <c r="B12" s="100" t="s">
        <v>234</v>
      </c>
      <c r="C12" s="37"/>
      <c r="D12" s="81" t="s">
        <v>87</v>
      </c>
      <c r="E12" s="48">
        <v>6125.98</v>
      </c>
      <c r="F12" s="48">
        <v>125.98</v>
      </c>
      <c r="G12" s="15">
        <f t="shared" si="3"/>
        <v>3062.99</v>
      </c>
      <c r="H12" s="15">
        <f t="shared" si="4"/>
        <v>62.99</v>
      </c>
      <c r="I12" s="15"/>
      <c r="J12" s="15"/>
      <c r="K12" s="15">
        <f t="shared" si="5"/>
        <v>3000</v>
      </c>
      <c r="L12" s="22"/>
      <c r="M12" s="29"/>
      <c r="N12" s="29"/>
      <c r="O12" s="29"/>
      <c r="Q12" s="29"/>
      <c r="R12" s="29"/>
      <c r="S12" s="29"/>
      <c r="T12" s="29"/>
    </row>
    <row r="13" spans="2:20" ht="24" x14ac:dyDescent="0.2">
      <c r="B13" s="100" t="s">
        <v>235</v>
      </c>
      <c r="C13" s="37"/>
      <c r="D13" s="81" t="s">
        <v>89</v>
      </c>
      <c r="E13" s="15">
        <v>9895.58</v>
      </c>
      <c r="F13" s="15">
        <v>895.58</v>
      </c>
      <c r="G13" s="15">
        <f t="shared" si="3"/>
        <v>4947.79</v>
      </c>
      <c r="H13" s="15">
        <f t="shared" si="4"/>
        <v>447.79</v>
      </c>
      <c r="I13" s="15"/>
      <c r="J13" s="15"/>
      <c r="K13" s="15">
        <f t="shared" si="5"/>
        <v>4500</v>
      </c>
      <c r="L13" s="22"/>
      <c r="M13" s="39"/>
      <c r="N13" s="29"/>
      <c r="O13" s="29"/>
      <c r="Q13" s="29"/>
      <c r="R13" s="29"/>
      <c r="S13" s="29"/>
      <c r="T13" s="29"/>
    </row>
    <row r="14" spans="2:20" ht="24" x14ac:dyDescent="0.2">
      <c r="B14" s="26" t="s">
        <v>236</v>
      </c>
      <c r="C14" s="37"/>
      <c r="D14" s="81" t="s">
        <v>90</v>
      </c>
      <c r="E14" s="48">
        <v>15361.5</v>
      </c>
      <c r="F14" s="48">
        <v>1987.7610799999998</v>
      </c>
      <c r="G14" s="15">
        <f t="shared" si="3"/>
        <v>7680.75</v>
      </c>
      <c r="H14" s="15">
        <f t="shared" si="4"/>
        <v>993.88053999999988</v>
      </c>
      <c r="I14" s="15"/>
      <c r="J14" s="15">
        <v>3</v>
      </c>
      <c r="K14" s="15">
        <f t="shared" si="5"/>
        <v>6683.8694599999999</v>
      </c>
      <c r="L14" s="22"/>
      <c r="M14" s="39"/>
      <c r="N14" s="43"/>
      <c r="O14" s="43"/>
      <c r="Q14" s="29"/>
      <c r="R14" s="43"/>
      <c r="S14" s="43"/>
      <c r="T14" s="29"/>
    </row>
    <row r="15" spans="2:20" ht="24" x14ac:dyDescent="0.2">
      <c r="B15" s="26" t="s">
        <v>237</v>
      </c>
      <c r="C15" s="37"/>
      <c r="D15" s="81" t="s">
        <v>91</v>
      </c>
      <c r="E15" s="48">
        <v>9777.6</v>
      </c>
      <c r="F15" s="48">
        <v>876.70240000000024</v>
      </c>
      <c r="G15" s="15">
        <f t="shared" si="3"/>
        <v>4888.8</v>
      </c>
      <c r="H15" s="15">
        <f t="shared" si="4"/>
        <v>438.35120000000012</v>
      </c>
      <c r="I15" s="15"/>
      <c r="J15" s="15">
        <v>0</v>
      </c>
      <c r="K15" s="15">
        <f t="shared" si="5"/>
        <v>4450.4488000000001</v>
      </c>
      <c r="L15" s="22"/>
      <c r="M15" s="39"/>
      <c r="N15" s="29"/>
      <c r="O15" s="29"/>
      <c r="Q15" s="29"/>
      <c r="R15" s="29"/>
      <c r="S15" s="29"/>
      <c r="T15" s="29"/>
    </row>
    <row r="16" spans="2:20" ht="36" x14ac:dyDescent="0.2">
      <c r="B16" s="100" t="s">
        <v>238</v>
      </c>
      <c r="C16" s="37"/>
      <c r="D16" s="81" t="s">
        <v>194</v>
      </c>
      <c r="E16" s="48">
        <v>7334.48</v>
      </c>
      <c r="F16" s="48">
        <v>334.48</v>
      </c>
      <c r="G16" s="15">
        <f t="shared" si="3"/>
        <v>3667.24</v>
      </c>
      <c r="H16" s="15">
        <f t="shared" si="4"/>
        <v>167.24</v>
      </c>
      <c r="I16" s="15"/>
      <c r="J16" s="15">
        <v>0</v>
      </c>
      <c r="K16" s="15">
        <f t="shared" ref="K16" si="6">G16-H16+I16-J16</f>
        <v>3500</v>
      </c>
      <c r="L16" s="22"/>
      <c r="M16" s="39"/>
      <c r="Q16" s="29"/>
    </row>
    <row r="17" spans="1:11" ht="21.95" customHeight="1" x14ac:dyDescent="0.2">
      <c r="D17" s="42" t="s">
        <v>6</v>
      </c>
      <c r="E17" s="68">
        <f t="shared" ref="E17:K17" si="7">SUM(E8:E16)</f>
        <v>99833.560000000012</v>
      </c>
      <c r="F17" s="68">
        <f t="shared" si="7"/>
        <v>10558.923479999998</v>
      </c>
      <c r="G17" s="43">
        <f t="shared" si="7"/>
        <v>49916.780000000006</v>
      </c>
      <c r="H17" s="43">
        <f t="shared" si="7"/>
        <v>5279.4617399999988</v>
      </c>
      <c r="I17" s="43">
        <f t="shared" si="7"/>
        <v>0</v>
      </c>
      <c r="J17" s="43">
        <f t="shared" si="7"/>
        <v>3</v>
      </c>
      <c r="K17" s="43">
        <f t="shared" si="7"/>
        <v>44634.31826</v>
      </c>
    </row>
    <row r="18" spans="1:11" ht="21.95" customHeight="1" x14ac:dyDescent="0.2"/>
    <row r="19" spans="1:11" x14ac:dyDescent="0.2">
      <c r="A19" s="83"/>
    </row>
  </sheetData>
  <sortState xmlns:xlrd2="http://schemas.microsoft.com/office/spreadsheetml/2017/richdata2" ref="A9:V17">
    <sortCondition ref="B9:B17"/>
  </sortState>
  <phoneticPr fontId="0" type="noConversion"/>
  <pageMargins left="0.11811023622047245" right="0.11811023622047245" top="0.98425196850393704" bottom="0.98425196850393704" header="0" footer="0"/>
  <pageSetup scale="8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1">
    <tabColor theme="6" tint="-0.249977111117893"/>
    <pageSetUpPr fitToPage="1"/>
  </sheetPr>
  <dimension ref="B1:Y74"/>
  <sheetViews>
    <sheetView topLeftCell="B1" zoomScale="80" zoomScaleNormal="80" workbookViewId="0">
      <selection activeCell="B3" sqref="B1:B1048576"/>
    </sheetView>
  </sheetViews>
  <sheetFormatPr baseColWidth="10" defaultRowHeight="12.75" x14ac:dyDescent="0.2"/>
  <cols>
    <col min="1" max="1" width="1.7109375" style="23" customWidth="1"/>
    <col min="2" max="2" width="40.28515625" style="23" bestFit="1" customWidth="1"/>
    <col min="3" max="3" width="5.140625" style="23" customWidth="1"/>
    <col min="4" max="4" width="16.42578125" style="23" customWidth="1"/>
    <col min="5" max="5" width="1.28515625" style="23" customWidth="1"/>
    <col min="6" max="6" width="1" style="23" customWidth="1"/>
    <col min="7" max="7" width="1.140625" style="23" customWidth="1"/>
    <col min="8" max="8" width="12.28515625" style="23" bestFit="1" customWidth="1"/>
    <col min="9" max="9" width="10.85546875" style="23" customWidth="1"/>
    <col min="10" max="10" width="8.85546875" style="23" customWidth="1"/>
    <col min="11" max="11" width="9.85546875" style="23" customWidth="1"/>
    <col min="12" max="12" width="12.28515625" style="23" bestFit="1" customWidth="1"/>
    <col min="13" max="13" width="29.28515625" style="23" customWidth="1"/>
    <col min="14" max="24" width="11.42578125" style="23"/>
    <col min="25" max="25" width="12.28515625" style="23" bestFit="1" customWidth="1"/>
    <col min="26" max="16384" width="11.42578125" style="23"/>
  </cols>
  <sheetData>
    <row r="1" spans="2:18" ht="18" x14ac:dyDescent="0.25">
      <c r="E1" s="28" t="s">
        <v>0</v>
      </c>
      <c r="F1" s="29"/>
      <c r="G1" s="29"/>
      <c r="H1" s="29"/>
      <c r="I1" s="29"/>
      <c r="J1" s="29"/>
      <c r="K1" s="29"/>
      <c r="L1" s="29"/>
      <c r="M1" s="30" t="s">
        <v>1</v>
      </c>
    </row>
    <row r="2" spans="2:18" ht="15" x14ac:dyDescent="0.25">
      <c r="E2" s="31" t="s">
        <v>92</v>
      </c>
      <c r="F2" s="29"/>
      <c r="G2" s="29"/>
      <c r="H2" s="29"/>
      <c r="I2" s="29"/>
      <c r="J2" s="29"/>
      <c r="K2" s="29"/>
      <c r="L2" s="29"/>
      <c r="M2" s="32" t="str">
        <f>+H.MPAL!L2</f>
        <v>31 DE DICIEMBRE DE 2019</v>
      </c>
    </row>
    <row r="3" spans="2:18" x14ac:dyDescent="0.2">
      <c r="E3" s="32" t="str">
        <f>PRESIDENCIA!E3</f>
        <v>SEGUNDA QUINCENA DE DICIEMBRE DE 2019</v>
      </c>
      <c r="F3" s="29"/>
      <c r="G3" s="29"/>
      <c r="H3" s="29"/>
      <c r="I3" s="29"/>
      <c r="J3" s="29"/>
      <c r="K3" s="29"/>
      <c r="L3" s="29"/>
    </row>
    <row r="4" spans="2:18" x14ac:dyDescent="0.2">
      <c r="B4" s="33" t="s">
        <v>2</v>
      </c>
      <c r="C4" s="33"/>
      <c r="D4" s="33" t="s">
        <v>8</v>
      </c>
      <c r="E4" s="71" t="s">
        <v>3</v>
      </c>
      <c r="F4" s="71" t="s">
        <v>30</v>
      </c>
      <c r="G4" s="61" t="s">
        <v>36</v>
      </c>
      <c r="H4" s="34" t="s">
        <v>3</v>
      </c>
      <c r="I4" s="34" t="s">
        <v>30</v>
      </c>
      <c r="J4" s="35" t="s">
        <v>36</v>
      </c>
      <c r="K4" s="36" t="s">
        <v>26</v>
      </c>
      <c r="L4" s="34" t="s">
        <v>4</v>
      </c>
      <c r="M4" s="33" t="s">
        <v>5</v>
      </c>
    </row>
    <row r="5" spans="2:18" ht="24.75" customHeight="1" x14ac:dyDescent="0.2">
      <c r="B5" s="26" t="s">
        <v>239</v>
      </c>
      <c r="C5" s="37"/>
      <c r="D5" s="132" t="s">
        <v>93</v>
      </c>
      <c r="E5" s="48">
        <v>23787.57</v>
      </c>
      <c r="F5" s="48">
        <v>3787.57</v>
      </c>
      <c r="G5" s="48"/>
      <c r="H5" s="15">
        <f t="shared" ref="H5" si="0">+E5/2</f>
        <v>11893.785</v>
      </c>
      <c r="I5" s="15">
        <f t="shared" ref="I5:J5" si="1">+F5/2</f>
        <v>1893.7850000000001</v>
      </c>
      <c r="J5" s="15">
        <f t="shared" si="1"/>
        <v>0</v>
      </c>
      <c r="K5" s="38"/>
      <c r="L5" s="15">
        <f>H5-I5+J5-K5</f>
        <v>10000</v>
      </c>
      <c r="M5" s="22"/>
      <c r="N5" s="41"/>
      <c r="O5" s="39"/>
    </row>
    <row r="6" spans="2:18" ht="24.75" customHeight="1" x14ac:dyDescent="0.2">
      <c r="B6" s="21" t="s">
        <v>248</v>
      </c>
      <c r="C6" s="89"/>
      <c r="D6" s="132" t="s">
        <v>101</v>
      </c>
      <c r="E6" s="48">
        <v>14123.28</v>
      </c>
      <c r="F6" s="48">
        <v>1723.28</v>
      </c>
      <c r="G6" s="48"/>
      <c r="H6" s="15">
        <f t="shared" ref="H6:H65" si="2">+E6/2</f>
        <v>7061.64</v>
      </c>
      <c r="I6" s="15">
        <f t="shared" ref="I6:I65" si="3">+F6/2</f>
        <v>861.64</v>
      </c>
      <c r="J6" s="15">
        <f t="shared" ref="J6:J65" si="4">+G6/2</f>
        <v>0</v>
      </c>
      <c r="K6" s="38"/>
      <c r="L6" s="15">
        <f>H6-I6+J6-K6</f>
        <v>6200</v>
      </c>
      <c r="M6" s="22"/>
      <c r="N6" s="41"/>
      <c r="O6" s="39"/>
    </row>
    <row r="7" spans="2:18" ht="24.75" customHeight="1" x14ac:dyDescent="0.2">
      <c r="B7" s="26" t="s">
        <v>241</v>
      </c>
      <c r="C7" s="37"/>
      <c r="D7" s="132" t="s">
        <v>95</v>
      </c>
      <c r="E7" s="48">
        <v>8705.1</v>
      </c>
      <c r="F7" s="48">
        <v>705.1</v>
      </c>
      <c r="G7" s="48"/>
      <c r="H7" s="15">
        <f t="shared" si="2"/>
        <v>4352.55</v>
      </c>
      <c r="I7" s="15">
        <f t="shared" si="3"/>
        <v>352.55</v>
      </c>
      <c r="J7" s="15">
        <f t="shared" si="4"/>
        <v>0</v>
      </c>
      <c r="K7" s="38"/>
      <c r="L7" s="15">
        <f>H7-I7+J7-K7</f>
        <v>4000</v>
      </c>
      <c r="M7" s="22"/>
      <c r="N7" s="41"/>
      <c r="O7" s="39"/>
    </row>
    <row r="8" spans="2:18" ht="24.75" customHeight="1" x14ac:dyDescent="0.2">
      <c r="B8" s="21" t="s">
        <v>286</v>
      </c>
      <c r="C8" s="90"/>
      <c r="D8" s="133" t="s">
        <v>19</v>
      </c>
      <c r="E8" s="62">
        <v>6733.13</v>
      </c>
      <c r="F8" s="62">
        <v>233.13</v>
      </c>
      <c r="G8" s="48"/>
      <c r="H8" s="15">
        <f t="shared" si="2"/>
        <v>3366.5650000000001</v>
      </c>
      <c r="I8" s="15">
        <f t="shared" si="3"/>
        <v>116.565</v>
      </c>
      <c r="J8" s="15">
        <f t="shared" si="4"/>
        <v>0</v>
      </c>
      <c r="K8" s="38"/>
      <c r="L8" s="15">
        <f>H8-I8+J8-K8</f>
        <v>3250</v>
      </c>
      <c r="M8" s="22"/>
      <c r="N8" s="41"/>
      <c r="O8" s="39"/>
      <c r="R8" s="29"/>
    </row>
    <row r="9" spans="2:18" ht="24.75" customHeight="1" x14ac:dyDescent="0.2">
      <c r="B9" s="21" t="s">
        <v>295</v>
      </c>
      <c r="C9" s="89"/>
      <c r="D9" s="132" t="s">
        <v>20</v>
      </c>
      <c r="E9" s="48">
        <v>8204.7000000000007</v>
      </c>
      <c r="F9" s="48">
        <v>646.77268800000002</v>
      </c>
      <c r="G9" s="48"/>
      <c r="H9" s="15">
        <f t="shared" si="2"/>
        <v>4102.3500000000004</v>
      </c>
      <c r="I9" s="15">
        <f t="shared" si="3"/>
        <v>323.38634400000001</v>
      </c>
      <c r="J9" s="15">
        <f t="shared" si="4"/>
        <v>0</v>
      </c>
      <c r="K9" s="15"/>
      <c r="L9" s="15">
        <f>+H9-I9+J9-K9</f>
        <v>3778.9636560000004</v>
      </c>
      <c r="M9" s="22"/>
      <c r="N9" s="41"/>
      <c r="O9" s="39"/>
      <c r="R9" s="43"/>
    </row>
    <row r="10" spans="2:18" ht="24.75" customHeight="1" x14ac:dyDescent="0.2">
      <c r="B10" s="40" t="s">
        <v>262</v>
      </c>
      <c r="C10" s="37"/>
      <c r="D10" s="132" t="s">
        <v>107</v>
      </c>
      <c r="E10" s="48">
        <v>8891.4</v>
      </c>
      <c r="F10" s="48">
        <v>734.9104000000001</v>
      </c>
      <c r="G10" s="48"/>
      <c r="H10" s="15">
        <f t="shared" si="2"/>
        <v>4445.7</v>
      </c>
      <c r="I10" s="15">
        <f t="shared" si="3"/>
        <v>367.45520000000005</v>
      </c>
      <c r="J10" s="15">
        <f t="shared" si="4"/>
        <v>0</v>
      </c>
      <c r="K10" s="38"/>
      <c r="L10" s="15">
        <f>H10-I10+J10-K10</f>
        <v>4078.2447999999999</v>
      </c>
      <c r="M10" s="22"/>
      <c r="N10" s="102"/>
      <c r="O10" s="39"/>
    </row>
    <row r="11" spans="2:18" ht="24.75" customHeight="1" x14ac:dyDescent="0.2">
      <c r="B11" s="21" t="s">
        <v>308</v>
      </c>
      <c r="C11" s="90"/>
      <c r="D11" s="132" t="s">
        <v>192</v>
      </c>
      <c r="E11" s="48">
        <v>5564.94</v>
      </c>
      <c r="F11" s="48">
        <v>64.94</v>
      </c>
      <c r="G11" s="48"/>
      <c r="H11" s="15">
        <f t="shared" si="2"/>
        <v>2782.47</v>
      </c>
      <c r="I11" s="15">
        <f t="shared" si="3"/>
        <v>32.47</v>
      </c>
      <c r="J11" s="15">
        <f t="shared" si="4"/>
        <v>0</v>
      </c>
      <c r="K11" s="15"/>
      <c r="L11" s="15">
        <f>+H11-I11+J11-K11</f>
        <v>2750</v>
      </c>
      <c r="M11" s="22"/>
      <c r="O11" s="113"/>
      <c r="R11" s="29"/>
    </row>
    <row r="12" spans="2:18" ht="24.75" customHeight="1" x14ac:dyDescent="0.2">
      <c r="B12" s="21" t="s">
        <v>283</v>
      </c>
      <c r="C12" s="90"/>
      <c r="D12" s="133" t="s">
        <v>117</v>
      </c>
      <c r="E12" s="62">
        <v>7334.48</v>
      </c>
      <c r="F12" s="62">
        <v>334.48</v>
      </c>
      <c r="G12" s="48"/>
      <c r="H12" s="15">
        <f t="shared" si="2"/>
        <v>3667.24</v>
      </c>
      <c r="I12" s="15">
        <f t="shared" si="3"/>
        <v>167.24</v>
      </c>
      <c r="J12" s="15">
        <f t="shared" si="4"/>
        <v>0</v>
      </c>
      <c r="K12" s="38"/>
      <c r="L12" s="15">
        <f>H12-I12+J12-K12</f>
        <v>3500</v>
      </c>
      <c r="M12" s="22"/>
      <c r="N12" s="41"/>
      <c r="O12" s="39"/>
      <c r="R12" s="29"/>
    </row>
    <row r="13" spans="2:18" ht="24.75" customHeight="1" x14ac:dyDescent="0.2">
      <c r="B13" s="26" t="s">
        <v>272</v>
      </c>
      <c r="C13" s="26"/>
      <c r="D13" s="133" t="s">
        <v>110</v>
      </c>
      <c r="E13" s="62">
        <v>7334.48</v>
      </c>
      <c r="F13" s="62">
        <v>334.48</v>
      </c>
      <c r="G13" s="48"/>
      <c r="H13" s="15">
        <f t="shared" si="2"/>
        <v>3667.24</v>
      </c>
      <c r="I13" s="15">
        <f t="shared" si="3"/>
        <v>167.24</v>
      </c>
      <c r="J13" s="15">
        <f t="shared" si="4"/>
        <v>0</v>
      </c>
      <c r="K13" s="38"/>
      <c r="L13" s="15">
        <f>H13-I13+J13-K13</f>
        <v>3500</v>
      </c>
      <c r="M13" s="22"/>
      <c r="N13" s="41"/>
      <c r="O13" s="39"/>
    </row>
    <row r="14" spans="2:18" ht="24.75" customHeight="1" x14ac:dyDescent="0.2">
      <c r="B14" s="26" t="s">
        <v>275</v>
      </c>
      <c r="C14" s="37"/>
      <c r="D14" s="132" t="s">
        <v>428</v>
      </c>
      <c r="E14" s="48">
        <v>8994.2999999999993</v>
      </c>
      <c r="F14" s="48">
        <v>751.37440000000004</v>
      </c>
      <c r="G14" s="48"/>
      <c r="H14" s="15">
        <f t="shared" si="2"/>
        <v>4497.1499999999996</v>
      </c>
      <c r="I14" s="15">
        <f t="shared" si="3"/>
        <v>375.68720000000002</v>
      </c>
      <c r="J14" s="15">
        <f t="shared" si="4"/>
        <v>0</v>
      </c>
      <c r="K14" s="38"/>
      <c r="L14" s="15">
        <f>H14-I14+J14-K14</f>
        <v>4121.4627999999993</v>
      </c>
      <c r="M14" s="22"/>
      <c r="N14" s="41"/>
      <c r="O14" s="39"/>
    </row>
    <row r="15" spans="2:18" ht="21.95" customHeight="1" x14ac:dyDescent="0.2">
      <c r="B15" s="21" t="s">
        <v>307</v>
      </c>
      <c r="C15" s="90"/>
      <c r="D15" s="133" t="s">
        <v>104</v>
      </c>
      <c r="E15" s="48">
        <v>5564.94</v>
      </c>
      <c r="F15" s="48">
        <v>64.94</v>
      </c>
      <c r="G15" s="48">
        <v>162.79</v>
      </c>
      <c r="H15" s="15">
        <f t="shared" si="2"/>
        <v>2782.47</v>
      </c>
      <c r="I15" s="15">
        <f t="shared" si="3"/>
        <v>32.47</v>
      </c>
      <c r="J15" s="15"/>
      <c r="K15" s="15"/>
      <c r="L15" s="15">
        <f>+H15-I15+J15-K15</f>
        <v>2750</v>
      </c>
      <c r="M15" s="22"/>
      <c r="O15" s="39"/>
      <c r="R15" s="29"/>
    </row>
    <row r="16" spans="2:18" ht="33.75" x14ac:dyDescent="0.2">
      <c r="B16" s="21" t="s">
        <v>301</v>
      </c>
      <c r="C16" s="89"/>
      <c r="D16" s="132" t="s">
        <v>190</v>
      </c>
      <c r="E16" s="48">
        <v>6733.13</v>
      </c>
      <c r="F16" s="48">
        <v>233.13</v>
      </c>
      <c r="G16" s="48"/>
      <c r="H16" s="15">
        <f t="shared" si="2"/>
        <v>3366.5650000000001</v>
      </c>
      <c r="I16" s="15">
        <f t="shared" si="3"/>
        <v>116.565</v>
      </c>
      <c r="J16" s="15">
        <f t="shared" si="4"/>
        <v>0</v>
      </c>
      <c r="K16" s="15"/>
      <c r="L16" s="15">
        <f>+H16-I16+J16-K16</f>
        <v>3250</v>
      </c>
      <c r="M16" s="22"/>
      <c r="N16" s="41"/>
      <c r="O16" s="39"/>
      <c r="R16" s="43"/>
    </row>
    <row r="17" spans="2:25" ht="21.95" customHeight="1" x14ac:dyDescent="0.2">
      <c r="B17" s="21" t="s">
        <v>293</v>
      </c>
      <c r="C17" s="89"/>
      <c r="D17" s="132" t="s">
        <v>19</v>
      </c>
      <c r="E17" s="48">
        <v>10999.8</v>
      </c>
      <c r="F17" s="48">
        <v>1090.8546239999998</v>
      </c>
      <c r="G17" s="48"/>
      <c r="H17" s="15">
        <f t="shared" si="2"/>
        <v>5499.9</v>
      </c>
      <c r="I17" s="15">
        <f t="shared" si="3"/>
        <v>545.42731199999992</v>
      </c>
      <c r="J17" s="15">
        <f t="shared" si="4"/>
        <v>0</v>
      </c>
      <c r="K17" s="15"/>
      <c r="L17" s="15">
        <f>+H17-I17+J17-K17</f>
        <v>4954.4726879999998</v>
      </c>
      <c r="M17" s="22"/>
      <c r="N17" s="41"/>
      <c r="O17" s="39"/>
      <c r="R17" s="43"/>
    </row>
    <row r="18" spans="2:25" ht="21.95" customHeight="1" x14ac:dyDescent="0.2">
      <c r="B18" s="21" t="s">
        <v>292</v>
      </c>
      <c r="C18" s="89"/>
      <c r="D18" s="132" t="s">
        <v>16</v>
      </c>
      <c r="E18" s="48">
        <v>2101.77</v>
      </c>
      <c r="F18" s="48"/>
      <c r="G18" s="48">
        <v>298.23</v>
      </c>
      <c r="H18" s="15">
        <f t="shared" si="2"/>
        <v>1050.885</v>
      </c>
      <c r="I18" s="15">
        <f t="shared" si="3"/>
        <v>0</v>
      </c>
      <c r="J18" s="15">
        <f t="shared" si="4"/>
        <v>149.11500000000001</v>
      </c>
      <c r="K18" s="15"/>
      <c r="L18" s="15">
        <f>+H18-I18+J18-K18</f>
        <v>1200</v>
      </c>
      <c r="M18" s="22"/>
      <c r="N18" s="41"/>
      <c r="O18" s="39"/>
      <c r="R18" s="43"/>
    </row>
    <row r="19" spans="2:25" ht="21.95" customHeight="1" x14ac:dyDescent="0.2">
      <c r="B19" s="21" t="s">
        <v>290</v>
      </c>
      <c r="C19" s="89"/>
      <c r="D19" s="132" t="s">
        <v>12</v>
      </c>
      <c r="E19" s="48">
        <v>2415</v>
      </c>
      <c r="F19" s="48"/>
      <c r="G19" s="48">
        <v>278.18592000000001</v>
      </c>
      <c r="H19" s="15">
        <f t="shared" si="2"/>
        <v>1207.5</v>
      </c>
      <c r="I19" s="15">
        <f t="shared" si="3"/>
        <v>0</v>
      </c>
      <c r="J19" s="15">
        <f t="shared" si="4"/>
        <v>139.09296000000001</v>
      </c>
      <c r="K19" s="15"/>
      <c r="L19" s="15">
        <f>+H19-I19+J19-K19</f>
        <v>1346.5929599999999</v>
      </c>
      <c r="M19" s="22"/>
      <c r="N19" s="41"/>
      <c r="O19" s="39"/>
      <c r="R19" s="43"/>
    </row>
    <row r="20" spans="2:25" ht="21.95" customHeight="1" x14ac:dyDescent="0.2">
      <c r="B20" s="80" t="s">
        <v>413</v>
      </c>
      <c r="C20" s="89"/>
      <c r="D20" s="132" t="s">
        <v>103</v>
      </c>
      <c r="E20" s="48">
        <v>8705.1</v>
      </c>
      <c r="F20" s="48">
        <v>705.1</v>
      </c>
      <c r="G20" s="48"/>
      <c r="H20" s="15">
        <f t="shared" si="2"/>
        <v>4352.55</v>
      </c>
      <c r="I20" s="15">
        <f t="shared" si="3"/>
        <v>352.55</v>
      </c>
      <c r="J20" s="15">
        <f t="shared" si="4"/>
        <v>0</v>
      </c>
      <c r="K20" s="38"/>
      <c r="L20" s="15">
        <f>H20-I20+J20-K20</f>
        <v>4000</v>
      </c>
      <c r="M20" s="22"/>
      <c r="N20" s="41"/>
      <c r="O20" s="39"/>
      <c r="P20" s="26"/>
    </row>
    <row r="21" spans="2:25" ht="21.95" customHeight="1" x14ac:dyDescent="0.2">
      <c r="B21" s="26" t="s">
        <v>273</v>
      </c>
      <c r="C21" s="26"/>
      <c r="D21" s="132" t="s">
        <v>428</v>
      </c>
      <c r="E21" s="48">
        <v>5546.1</v>
      </c>
      <c r="F21" s="48">
        <v>62.887008000000037</v>
      </c>
      <c r="G21" s="48"/>
      <c r="H21" s="15">
        <f t="shared" si="2"/>
        <v>2773.05</v>
      </c>
      <c r="I21" s="15">
        <f t="shared" si="3"/>
        <v>31.443504000000019</v>
      </c>
      <c r="J21" s="15">
        <f t="shared" si="4"/>
        <v>0</v>
      </c>
      <c r="K21" s="38"/>
      <c r="L21" s="15">
        <f>H21-I21+J21-K21</f>
        <v>2741.6064960000003</v>
      </c>
      <c r="M21" s="22"/>
      <c r="N21" s="41"/>
      <c r="O21" s="39"/>
    </row>
    <row r="22" spans="2:25" s="80" customFormat="1" ht="24.95" customHeight="1" x14ac:dyDescent="0.2">
      <c r="B22" s="21" t="s">
        <v>263</v>
      </c>
      <c r="C22" s="26"/>
      <c r="D22" s="133" t="s">
        <v>107</v>
      </c>
      <c r="E22" s="48">
        <v>10716</v>
      </c>
      <c r="F22" s="48">
        <v>1039.997664</v>
      </c>
      <c r="G22" s="48"/>
      <c r="H22" s="15">
        <f t="shared" si="2"/>
        <v>5358</v>
      </c>
      <c r="I22" s="15">
        <f t="shared" si="3"/>
        <v>519.99883199999999</v>
      </c>
      <c r="J22" s="15">
        <f t="shared" si="4"/>
        <v>0</v>
      </c>
      <c r="K22" s="38"/>
      <c r="L22" s="15">
        <f>H22-I22+J22-K22</f>
        <v>4838.0011679999998</v>
      </c>
      <c r="M22" s="22"/>
      <c r="N22" s="102"/>
      <c r="O22" s="39"/>
      <c r="P22" s="23"/>
      <c r="Q22" s="23"/>
      <c r="R22" s="23"/>
      <c r="S22" s="23"/>
      <c r="T22" s="23"/>
      <c r="U22" s="23"/>
      <c r="V22" s="23"/>
      <c r="W22" s="23"/>
      <c r="X22" s="23"/>
      <c r="Y22" s="23"/>
    </row>
    <row r="23" spans="2:25" ht="21.95" customHeight="1" x14ac:dyDescent="0.2">
      <c r="B23" s="21" t="s">
        <v>305</v>
      </c>
      <c r="C23" s="90"/>
      <c r="D23" s="133" t="s">
        <v>418</v>
      </c>
      <c r="E23" s="62">
        <v>8139.7</v>
      </c>
      <c r="F23" s="62">
        <v>639.70000000000005</v>
      </c>
      <c r="G23" s="48"/>
      <c r="H23" s="15">
        <f t="shared" si="2"/>
        <v>4069.85</v>
      </c>
      <c r="I23" s="15">
        <f t="shared" si="3"/>
        <v>319.85000000000002</v>
      </c>
      <c r="J23" s="15">
        <f t="shared" si="4"/>
        <v>0</v>
      </c>
      <c r="K23" s="15"/>
      <c r="L23" s="15">
        <f>+H23-I23+J23-K23</f>
        <v>3750</v>
      </c>
      <c r="M23" s="22"/>
      <c r="N23" s="41"/>
      <c r="O23" s="39"/>
      <c r="R23" s="29"/>
    </row>
    <row r="24" spans="2:25" ht="21.95" customHeight="1" x14ac:dyDescent="0.2">
      <c r="B24" s="80" t="s">
        <v>267</v>
      </c>
      <c r="C24" s="37"/>
      <c r="D24" s="132" t="s">
        <v>428</v>
      </c>
      <c r="E24" s="62">
        <v>6733.13</v>
      </c>
      <c r="F24" s="62">
        <v>233.13</v>
      </c>
      <c r="G24" s="48"/>
      <c r="H24" s="15">
        <f t="shared" si="2"/>
        <v>3366.5650000000001</v>
      </c>
      <c r="I24" s="15">
        <f t="shared" si="3"/>
        <v>116.565</v>
      </c>
      <c r="J24" s="15">
        <f t="shared" si="4"/>
        <v>0</v>
      </c>
      <c r="K24" s="38"/>
      <c r="L24" s="15">
        <f>H24-I24+J24-K24</f>
        <v>3250</v>
      </c>
      <c r="M24" s="22"/>
      <c r="N24" s="102"/>
      <c r="O24" s="39"/>
    </row>
    <row r="25" spans="2:25" ht="24.75" customHeight="1" x14ac:dyDescent="0.2">
      <c r="B25" s="26" t="s">
        <v>274</v>
      </c>
      <c r="C25" s="26"/>
      <c r="D25" s="132" t="s">
        <v>428</v>
      </c>
      <c r="E25" s="48">
        <v>5546.1</v>
      </c>
      <c r="F25" s="48">
        <v>62.887008000000037</v>
      </c>
      <c r="G25" s="48"/>
      <c r="H25" s="15">
        <f t="shared" si="2"/>
        <v>2773.05</v>
      </c>
      <c r="I25" s="15">
        <f t="shared" si="3"/>
        <v>31.443504000000019</v>
      </c>
      <c r="J25" s="15">
        <f t="shared" si="4"/>
        <v>0</v>
      </c>
      <c r="K25" s="38"/>
      <c r="L25" s="15">
        <f>H25-I25+J25-K25</f>
        <v>2741.6064960000003</v>
      </c>
      <c r="M25" s="22"/>
      <c r="N25" s="41"/>
      <c r="O25" s="39"/>
    </row>
    <row r="26" spans="2:25" ht="24.75" customHeight="1" x14ac:dyDescent="0.2">
      <c r="B26" s="26" t="s">
        <v>259</v>
      </c>
      <c r="C26" s="37"/>
      <c r="D26" s="132" t="s">
        <v>104</v>
      </c>
      <c r="E26" s="15">
        <v>5564.94</v>
      </c>
      <c r="F26" s="15">
        <v>64.94</v>
      </c>
      <c r="G26" s="15"/>
      <c r="H26" s="15">
        <f t="shared" si="2"/>
        <v>2782.47</v>
      </c>
      <c r="I26" s="15">
        <f t="shared" si="3"/>
        <v>32.47</v>
      </c>
      <c r="J26" s="15">
        <f t="shared" si="4"/>
        <v>0</v>
      </c>
      <c r="K26" s="38"/>
      <c r="L26" s="15">
        <f>H26-I26+J26-K26</f>
        <v>2750</v>
      </c>
      <c r="M26" s="22"/>
      <c r="N26" s="102"/>
      <c r="O26" s="39"/>
      <c r="P26" s="102"/>
      <c r="Q26" s="102"/>
      <c r="R26" s="80"/>
      <c r="S26" s="80"/>
      <c r="T26" s="80"/>
      <c r="U26" s="80"/>
      <c r="V26" s="80"/>
      <c r="W26" s="80"/>
      <c r="X26" s="80"/>
      <c r="Y26" s="80"/>
    </row>
    <row r="27" spans="2:25" ht="24.75" customHeight="1" x14ac:dyDescent="0.2">
      <c r="B27" s="21" t="s">
        <v>299</v>
      </c>
      <c r="C27" s="89"/>
      <c r="D27" s="132" t="s">
        <v>171</v>
      </c>
      <c r="E27" s="48">
        <v>5564.94</v>
      </c>
      <c r="F27" s="48">
        <v>64.94</v>
      </c>
      <c r="G27" s="48"/>
      <c r="H27" s="15">
        <f t="shared" si="2"/>
        <v>2782.47</v>
      </c>
      <c r="I27" s="15">
        <f t="shared" si="3"/>
        <v>32.47</v>
      </c>
      <c r="J27" s="15">
        <f t="shared" si="4"/>
        <v>0</v>
      </c>
      <c r="K27" s="15"/>
      <c r="L27" s="15">
        <f>+H27-I27+J27-K27</f>
        <v>2750</v>
      </c>
      <c r="M27" s="22"/>
      <c r="N27" s="41"/>
      <c r="O27" s="39"/>
      <c r="R27" s="43"/>
    </row>
    <row r="28" spans="2:25" ht="24.75" customHeight="1" x14ac:dyDescent="0.2">
      <c r="B28" s="26" t="s">
        <v>240</v>
      </c>
      <c r="C28" s="37"/>
      <c r="D28" s="132" t="s">
        <v>94</v>
      </c>
      <c r="E28" s="48">
        <v>9895.58</v>
      </c>
      <c r="F28" s="48">
        <v>895.58</v>
      </c>
      <c r="G28" s="48"/>
      <c r="H28" s="15">
        <f t="shared" si="2"/>
        <v>4947.79</v>
      </c>
      <c r="I28" s="15">
        <f t="shared" si="3"/>
        <v>447.79</v>
      </c>
      <c r="J28" s="15">
        <f t="shared" si="4"/>
        <v>0</v>
      </c>
      <c r="K28" s="38"/>
      <c r="L28" s="15">
        <f>H28-I28+J28-K28</f>
        <v>4500</v>
      </c>
      <c r="M28" s="22"/>
      <c r="N28" s="41"/>
      <c r="O28" s="39"/>
    </row>
    <row r="29" spans="2:25" ht="24.75" customHeight="1" x14ac:dyDescent="0.2">
      <c r="B29" s="26" t="s">
        <v>260</v>
      </c>
      <c r="C29" s="37"/>
      <c r="D29" s="132" t="s">
        <v>104</v>
      </c>
      <c r="E29" s="15">
        <v>5564.94</v>
      </c>
      <c r="F29" s="15">
        <v>64.94</v>
      </c>
      <c r="G29" s="15"/>
      <c r="H29" s="15">
        <f t="shared" si="2"/>
        <v>2782.47</v>
      </c>
      <c r="I29" s="15">
        <f t="shared" si="3"/>
        <v>32.47</v>
      </c>
      <c r="J29" s="15">
        <f t="shared" si="4"/>
        <v>0</v>
      </c>
      <c r="K29" s="38"/>
      <c r="L29" s="15">
        <f>H29-I29+J29-K29</f>
        <v>2750</v>
      </c>
      <c r="M29" s="22"/>
      <c r="N29" s="102"/>
      <c r="O29" s="39"/>
      <c r="P29" s="102"/>
      <c r="Q29" s="102"/>
      <c r="R29" s="80"/>
      <c r="S29" s="80"/>
      <c r="T29" s="80"/>
      <c r="U29" s="80"/>
      <c r="V29" s="80"/>
      <c r="W29" s="80"/>
      <c r="X29" s="80"/>
      <c r="Y29" s="80"/>
    </row>
    <row r="30" spans="2:25" ht="24.75" customHeight="1" x14ac:dyDescent="0.2">
      <c r="B30" s="26" t="s">
        <v>246</v>
      </c>
      <c r="C30" s="37"/>
      <c r="D30" s="132" t="s">
        <v>98</v>
      </c>
      <c r="E30" s="48">
        <v>7276.5</v>
      </c>
      <c r="F30" s="48">
        <v>328.17452800000001</v>
      </c>
      <c r="G30" s="48"/>
      <c r="H30" s="15">
        <f t="shared" si="2"/>
        <v>3638.25</v>
      </c>
      <c r="I30" s="15">
        <f t="shared" si="3"/>
        <v>164.087264</v>
      </c>
      <c r="J30" s="15">
        <f t="shared" si="4"/>
        <v>0</v>
      </c>
      <c r="K30" s="38"/>
      <c r="L30" s="15">
        <f>H30-I30+J30-K30</f>
        <v>3474.1627360000002</v>
      </c>
      <c r="M30" s="22"/>
      <c r="N30" s="41"/>
      <c r="O30" s="39"/>
    </row>
    <row r="31" spans="2:25" ht="24.75" customHeight="1" x14ac:dyDescent="0.2">
      <c r="B31" s="26" t="s">
        <v>282</v>
      </c>
      <c r="C31" s="37"/>
      <c r="D31" s="132" t="s">
        <v>116</v>
      </c>
      <c r="E31" s="48">
        <v>8705.1</v>
      </c>
      <c r="F31" s="48">
        <v>705.1</v>
      </c>
      <c r="G31" s="48"/>
      <c r="H31" s="15">
        <f t="shared" si="2"/>
        <v>4352.55</v>
      </c>
      <c r="I31" s="15">
        <f t="shared" si="3"/>
        <v>352.55</v>
      </c>
      <c r="J31" s="15">
        <f t="shared" si="4"/>
        <v>0</v>
      </c>
      <c r="K31" s="38"/>
      <c r="L31" s="15">
        <f>H31-I31+J31-K31</f>
        <v>4000</v>
      </c>
      <c r="M31" s="22"/>
      <c r="N31" s="41"/>
      <c r="O31" s="39"/>
    </row>
    <row r="32" spans="2:25" ht="24.75" customHeight="1" x14ac:dyDescent="0.2">
      <c r="B32" s="21" t="s">
        <v>289</v>
      </c>
      <c r="C32" s="89"/>
      <c r="D32" s="132" t="s">
        <v>25</v>
      </c>
      <c r="E32" s="48">
        <v>8098</v>
      </c>
      <c r="F32" s="48">
        <v>635.16372799999999</v>
      </c>
      <c r="G32" s="48"/>
      <c r="H32" s="15">
        <f t="shared" si="2"/>
        <v>4049</v>
      </c>
      <c r="I32" s="15">
        <f t="shared" si="3"/>
        <v>317.581864</v>
      </c>
      <c r="J32" s="15">
        <f t="shared" si="4"/>
        <v>0</v>
      </c>
      <c r="K32" s="15">
        <v>0</v>
      </c>
      <c r="L32" s="15">
        <f>+H32-I32+J32-K32</f>
        <v>3731.4181360000002</v>
      </c>
      <c r="M32" s="22"/>
      <c r="N32" s="41"/>
      <c r="O32" s="39"/>
      <c r="R32" s="43"/>
    </row>
    <row r="33" spans="2:18" ht="24.75" customHeight="1" x14ac:dyDescent="0.2">
      <c r="B33" s="21" t="s">
        <v>261</v>
      </c>
      <c r="C33" s="89"/>
      <c r="D33" s="132" t="s">
        <v>106</v>
      </c>
      <c r="E33" s="48">
        <v>7334.48</v>
      </c>
      <c r="F33" s="48">
        <v>334.48</v>
      </c>
      <c r="G33" s="48"/>
      <c r="H33" s="15">
        <f t="shared" si="2"/>
        <v>3667.24</v>
      </c>
      <c r="I33" s="15">
        <f t="shared" si="3"/>
        <v>167.24</v>
      </c>
      <c r="J33" s="15">
        <f t="shared" si="4"/>
        <v>0</v>
      </c>
      <c r="K33" s="38"/>
      <c r="L33" s="15">
        <f>H33-I33+J33-K33</f>
        <v>3500</v>
      </c>
      <c r="M33" s="22"/>
      <c r="N33" s="102"/>
      <c r="O33" s="39"/>
    </row>
    <row r="34" spans="2:18" ht="24.75" customHeight="1" x14ac:dyDescent="0.2">
      <c r="B34" s="21" t="s">
        <v>297</v>
      </c>
      <c r="C34" s="89"/>
      <c r="D34" s="132" t="s">
        <v>32</v>
      </c>
      <c r="E34" s="48">
        <v>5546.1</v>
      </c>
      <c r="F34" s="48">
        <v>62.887008000000037</v>
      </c>
      <c r="G34" s="48"/>
      <c r="H34" s="15">
        <f t="shared" si="2"/>
        <v>2773.05</v>
      </c>
      <c r="I34" s="15">
        <f t="shared" si="3"/>
        <v>31.443504000000019</v>
      </c>
      <c r="J34" s="15">
        <f t="shared" si="4"/>
        <v>0</v>
      </c>
      <c r="K34" s="15"/>
      <c r="L34" s="15">
        <f>+H34-I34+J34-K34</f>
        <v>2741.6064960000003</v>
      </c>
      <c r="M34" s="22"/>
      <c r="N34" s="41"/>
      <c r="O34" s="39"/>
      <c r="R34" s="43"/>
    </row>
    <row r="35" spans="2:18" ht="21.95" customHeight="1" x14ac:dyDescent="0.2">
      <c r="B35" s="80" t="s">
        <v>243</v>
      </c>
      <c r="C35" s="37"/>
      <c r="D35" s="132" t="s">
        <v>97</v>
      </c>
      <c r="E35" s="48">
        <v>12343.01</v>
      </c>
      <c r="F35" s="48">
        <v>1343.01</v>
      </c>
      <c r="G35" s="48"/>
      <c r="H35" s="15">
        <f t="shared" si="2"/>
        <v>6171.5050000000001</v>
      </c>
      <c r="I35" s="15">
        <f t="shared" si="3"/>
        <v>671.505</v>
      </c>
      <c r="J35" s="15">
        <f t="shared" si="4"/>
        <v>0</v>
      </c>
      <c r="K35" s="38"/>
      <c r="L35" s="15">
        <f t="shared" ref="L35:L40" si="5">H35-I35+J35-K35</f>
        <v>5500</v>
      </c>
      <c r="M35" s="22"/>
      <c r="N35" s="41"/>
      <c r="O35" s="39"/>
    </row>
    <row r="36" spans="2:18" ht="24.75" customHeight="1" x14ac:dyDescent="0.2">
      <c r="B36" s="26" t="s">
        <v>271</v>
      </c>
      <c r="C36" s="37"/>
      <c r="D36" s="132" t="s">
        <v>428</v>
      </c>
      <c r="E36" s="48">
        <v>5040</v>
      </c>
      <c r="F36" s="48"/>
      <c r="G36" s="48">
        <v>22.42</v>
      </c>
      <c r="H36" s="15">
        <f t="shared" si="2"/>
        <v>2520</v>
      </c>
      <c r="I36" s="15">
        <f t="shared" si="3"/>
        <v>0</v>
      </c>
      <c r="J36" s="15">
        <f t="shared" si="4"/>
        <v>11.21</v>
      </c>
      <c r="K36" s="38"/>
      <c r="L36" s="15">
        <f t="shared" si="5"/>
        <v>2531.21</v>
      </c>
      <c r="M36" s="22"/>
      <c r="N36" s="102"/>
      <c r="O36" s="39"/>
    </row>
    <row r="37" spans="2:18" ht="24.75" customHeight="1" x14ac:dyDescent="0.2">
      <c r="B37" s="21" t="s">
        <v>269</v>
      </c>
      <c r="C37" s="89"/>
      <c r="D37" s="132" t="s">
        <v>428</v>
      </c>
      <c r="E37" s="48">
        <v>10198</v>
      </c>
      <c r="F37" s="48">
        <v>947.17206399999998</v>
      </c>
      <c r="G37" s="48"/>
      <c r="H37" s="15">
        <f t="shared" si="2"/>
        <v>5099</v>
      </c>
      <c r="I37" s="15">
        <f t="shared" si="3"/>
        <v>473.58603199999999</v>
      </c>
      <c r="J37" s="15">
        <f t="shared" si="4"/>
        <v>0</v>
      </c>
      <c r="K37" s="38"/>
      <c r="L37" s="15">
        <f t="shared" si="5"/>
        <v>4625.4139679999998</v>
      </c>
      <c r="M37" s="22"/>
      <c r="N37" s="41"/>
      <c r="O37" s="39"/>
    </row>
    <row r="38" spans="2:18" ht="24.75" customHeight="1" x14ac:dyDescent="0.2">
      <c r="B38" s="21" t="s">
        <v>249</v>
      </c>
      <c r="C38" s="26"/>
      <c r="D38" s="133" t="s">
        <v>101</v>
      </c>
      <c r="E38" s="62">
        <v>7334.48</v>
      </c>
      <c r="F38" s="62">
        <v>334.48</v>
      </c>
      <c r="G38" s="48"/>
      <c r="H38" s="15">
        <f t="shared" si="2"/>
        <v>3667.24</v>
      </c>
      <c r="I38" s="15">
        <f t="shared" si="3"/>
        <v>167.24</v>
      </c>
      <c r="J38" s="15">
        <f t="shared" si="4"/>
        <v>0</v>
      </c>
      <c r="K38" s="38"/>
      <c r="L38" s="15">
        <f t="shared" si="5"/>
        <v>3500</v>
      </c>
      <c r="M38" s="22"/>
      <c r="N38" s="41"/>
      <c r="O38" s="39"/>
    </row>
    <row r="39" spans="2:18" ht="24.75" customHeight="1" x14ac:dyDescent="0.2">
      <c r="B39" s="80" t="s">
        <v>244</v>
      </c>
      <c r="C39" s="37"/>
      <c r="D39" s="132" t="s">
        <v>398</v>
      </c>
      <c r="E39" s="48">
        <v>8943.2000000000007</v>
      </c>
      <c r="F39" s="48">
        <v>743.2</v>
      </c>
      <c r="G39" s="48"/>
      <c r="H39" s="15">
        <f t="shared" si="2"/>
        <v>4471.6000000000004</v>
      </c>
      <c r="I39" s="15">
        <f t="shared" si="3"/>
        <v>371.6</v>
      </c>
      <c r="J39" s="15">
        <f t="shared" si="4"/>
        <v>0</v>
      </c>
      <c r="K39" s="38"/>
      <c r="L39" s="15">
        <f t="shared" si="5"/>
        <v>4100</v>
      </c>
      <c r="M39" s="22"/>
      <c r="N39" s="41"/>
      <c r="O39" s="39"/>
    </row>
    <row r="40" spans="2:18" ht="24.75" customHeight="1" x14ac:dyDescent="0.2">
      <c r="B40" s="26" t="s">
        <v>277</v>
      </c>
      <c r="C40" s="37"/>
      <c r="D40" s="132" t="s">
        <v>112</v>
      </c>
      <c r="E40" s="48">
        <v>7334.48</v>
      </c>
      <c r="F40" s="48">
        <v>334.48</v>
      </c>
      <c r="G40" s="48"/>
      <c r="H40" s="15">
        <f t="shared" si="2"/>
        <v>3667.24</v>
      </c>
      <c r="I40" s="15">
        <f t="shared" si="3"/>
        <v>167.24</v>
      </c>
      <c r="J40" s="15">
        <f t="shared" si="4"/>
        <v>0</v>
      </c>
      <c r="K40" s="38"/>
      <c r="L40" s="15">
        <f t="shared" si="5"/>
        <v>3500</v>
      </c>
      <c r="M40" s="22"/>
      <c r="N40" s="41"/>
      <c r="O40" s="39"/>
    </row>
    <row r="41" spans="2:18" ht="24.75" customHeight="1" x14ac:dyDescent="0.2">
      <c r="B41" s="21" t="s">
        <v>306</v>
      </c>
      <c r="C41" s="90"/>
      <c r="D41" s="133" t="s">
        <v>193</v>
      </c>
      <c r="E41" s="62">
        <v>3277.21</v>
      </c>
      <c r="F41" s="62"/>
      <c r="G41" s="48">
        <v>222.79</v>
      </c>
      <c r="H41" s="15">
        <f t="shared" si="2"/>
        <v>1638.605</v>
      </c>
      <c r="I41" s="15">
        <f t="shared" si="3"/>
        <v>0</v>
      </c>
      <c r="J41" s="15">
        <f t="shared" si="4"/>
        <v>111.395</v>
      </c>
      <c r="K41" s="15"/>
      <c r="L41" s="15">
        <f>+H41-I41+J41-K41</f>
        <v>1750</v>
      </c>
      <c r="M41" s="22"/>
      <c r="N41" s="41"/>
      <c r="O41" s="39"/>
      <c r="R41" s="29"/>
    </row>
    <row r="42" spans="2:18" ht="24.75" customHeight="1" x14ac:dyDescent="0.2">
      <c r="B42" s="21" t="s">
        <v>251</v>
      </c>
      <c r="C42" s="89"/>
      <c r="D42" s="132" t="s">
        <v>101</v>
      </c>
      <c r="E42" s="48">
        <v>14210.7</v>
      </c>
      <c r="F42" s="48">
        <v>1741.9502</v>
      </c>
      <c r="G42" s="48"/>
      <c r="H42" s="15">
        <f t="shared" si="2"/>
        <v>7105.35</v>
      </c>
      <c r="I42" s="15">
        <f t="shared" si="3"/>
        <v>870.9751</v>
      </c>
      <c r="J42" s="15">
        <f t="shared" si="4"/>
        <v>0</v>
      </c>
      <c r="K42" s="38"/>
      <c r="L42" s="15">
        <f t="shared" ref="L42:L46" si="6">H42-I42+J42-K42</f>
        <v>6234.3749000000007</v>
      </c>
      <c r="M42" s="22"/>
      <c r="N42" s="41"/>
      <c r="O42" s="39"/>
    </row>
    <row r="43" spans="2:18" ht="21.95" customHeight="1" x14ac:dyDescent="0.2">
      <c r="B43" s="26" t="s">
        <v>276</v>
      </c>
      <c r="C43" s="37"/>
      <c r="D43" s="132" t="s">
        <v>111</v>
      </c>
      <c r="E43" s="48">
        <v>12724.5</v>
      </c>
      <c r="F43" s="48">
        <v>1424.5</v>
      </c>
      <c r="G43" s="48"/>
      <c r="H43" s="15">
        <f t="shared" si="2"/>
        <v>6362.25</v>
      </c>
      <c r="I43" s="15">
        <f t="shared" si="3"/>
        <v>712.25</v>
      </c>
      <c r="J43" s="15">
        <f t="shared" si="4"/>
        <v>0</v>
      </c>
      <c r="K43" s="38"/>
      <c r="L43" s="15">
        <f t="shared" si="6"/>
        <v>5650</v>
      </c>
      <c r="M43" s="22"/>
      <c r="N43" s="41"/>
      <c r="O43" s="39"/>
    </row>
    <row r="44" spans="2:18" ht="21.95" customHeight="1" x14ac:dyDescent="0.2">
      <c r="B44" s="21" t="s">
        <v>254</v>
      </c>
      <c r="C44" s="89"/>
      <c r="D44" s="132" t="s">
        <v>102</v>
      </c>
      <c r="E44" s="48">
        <v>8971.2000000000007</v>
      </c>
      <c r="F44" s="48">
        <v>747.67840000000024</v>
      </c>
      <c r="G44" s="48"/>
      <c r="H44" s="15">
        <f t="shared" si="2"/>
        <v>4485.6000000000004</v>
      </c>
      <c r="I44" s="15">
        <f t="shared" si="3"/>
        <v>373.83920000000012</v>
      </c>
      <c r="J44" s="15">
        <f t="shared" si="4"/>
        <v>0</v>
      </c>
      <c r="K44" s="38"/>
      <c r="L44" s="15">
        <f t="shared" si="6"/>
        <v>4111.7608</v>
      </c>
      <c r="M44" s="22"/>
      <c r="N44" s="41"/>
      <c r="O44" s="39"/>
    </row>
    <row r="45" spans="2:18" ht="21.95" customHeight="1" x14ac:dyDescent="0.2">
      <c r="B45" s="23" t="s">
        <v>278</v>
      </c>
      <c r="C45" s="37"/>
      <c r="D45" s="132" t="s">
        <v>113</v>
      </c>
      <c r="E45" s="48">
        <v>8476.32</v>
      </c>
      <c r="F45" s="48">
        <v>676.33</v>
      </c>
      <c r="G45" s="48"/>
      <c r="H45" s="15">
        <f t="shared" si="2"/>
        <v>4238.16</v>
      </c>
      <c r="I45" s="15">
        <f t="shared" si="3"/>
        <v>338.16500000000002</v>
      </c>
      <c r="J45" s="15">
        <f t="shared" si="4"/>
        <v>0</v>
      </c>
      <c r="K45" s="38"/>
      <c r="L45" s="15">
        <f t="shared" si="6"/>
        <v>3899.9949999999999</v>
      </c>
      <c r="M45" s="22"/>
      <c r="N45" s="41"/>
      <c r="O45" s="39"/>
    </row>
    <row r="46" spans="2:18" ht="21.95" customHeight="1" x14ac:dyDescent="0.2">
      <c r="B46" s="21" t="s">
        <v>264</v>
      </c>
      <c r="C46" s="37"/>
      <c r="D46" s="132" t="s">
        <v>107</v>
      </c>
      <c r="E46" s="48">
        <v>11013.95</v>
      </c>
      <c r="F46" s="48">
        <v>1093.3900000000001</v>
      </c>
      <c r="G46" s="48"/>
      <c r="H46" s="15">
        <f t="shared" si="2"/>
        <v>5506.9750000000004</v>
      </c>
      <c r="I46" s="15">
        <f t="shared" si="3"/>
        <v>546.69500000000005</v>
      </c>
      <c r="J46" s="15">
        <f t="shared" si="4"/>
        <v>0</v>
      </c>
      <c r="K46" s="38"/>
      <c r="L46" s="15">
        <f t="shared" si="6"/>
        <v>4960.2800000000007</v>
      </c>
      <c r="M46" s="22"/>
      <c r="N46" s="102"/>
      <c r="O46" s="39"/>
    </row>
    <row r="47" spans="2:18" ht="21.95" customHeight="1" x14ac:dyDescent="0.2">
      <c r="B47" s="21" t="s">
        <v>291</v>
      </c>
      <c r="C47" s="89"/>
      <c r="D47" s="132" t="s">
        <v>12</v>
      </c>
      <c r="E47" s="48">
        <v>2422.2800000000002</v>
      </c>
      <c r="F47" s="48"/>
      <c r="G47" s="48">
        <v>277.72000000000003</v>
      </c>
      <c r="H47" s="15">
        <f t="shared" si="2"/>
        <v>1211.1400000000001</v>
      </c>
      <c r="I47" s="15">
        <f t="shared" si="3"/>
        <v>0</v>
      </c>
      <c r="J47" s="15">
        <f t="shared" si="4"/>
        <v>138.86000000000001</v>
      </c>
      <c r="K47" s="15"/>
      <c r="L47" s="15">
        <f>+H47-I47+J47-K47</f>
        <v>1350</v>
      </c>
      <c r="M47" s="22"/>
      <c r="N47" s="41"/>
      <c r="O47" s="39"/>
      <c r="R47" s="43"/>
    </row>
    <row r="48" spans="2:18" ht="21.95" customHeight="1" x14ac:dyDescent="0.2">
      <c r="B48" s="26" t="s">
        <v>280</v>
      </c>
      <c r="C48" s="37"/>
      <c r="D48" s="132" t="s">
        <v>115</v>
      </c>
      <c r="E48" s="15">
        <v>9895.58</v>
      </c>
      <c r="F48" s="15">
        <v>895.58</v>
      </c>
      <c r="G48" s="48"/>
      <c r="H48" s="15">
        <f t="shared" si="2"/>
        <v>4947.79</v>
      </c>
      <c r="I48" s="15">
        <f t="shared" si="3"/>
        <v>447.79</v>
      </c>
      <c r="J48" s="15">
        <f t="shared" si="4"/>
        <v>0</v>
      </c>
      <c r="K48" s="38"/>
      <c r="L48" s="15">
        <f>H48-I48+J48-K48</f>
        <v>4500</v>
      </c>
      <c r="M48" s="22"/>
      <c r="N48" s="41"/>
      <c r="O48" s="39"/>
    </row>
    <row r="49" spans="2:18" ht="21.95" customHeight="1" x14ac:dyDescent="0.2">
      <c r="B49" s="26" t="s">
        <v>345</v>
      </c>
      <c r="C49" s="84"/>
      <c r="D49" s="132" t="s">
        <v>151</v>
      </c>
      <c r="E49" s="48">
        <v>8705.1</v>
      </c>
      <c r="F49" s="48">
        <v>705.1</v>
      </c>
      <c r="G49" s="48"/>
      <c r="H49" s="15">
        <f t="shared" si="2"/>
        <v>4352.55</v>
      </c>
      <c r="I49" s="15">
        <f t="shared" si="3"/>
        <v>352.55</v>
      </c>
      <c r="J49" s="15">
        <f t="shared" si="4"/>
        <v>0</v>
      </c>
      <c r="K49" s="15"/>
      <c r="L49" s="15">
        <f>H49-I49+J49-K49</f>
        <v>4000</v>
      </c>
      <c r="M49" s="22"/>
      <c r="N49" s="41"/>
      <c r="O49" s="43"/>
      <c r="P49" s="29"/>
      <c r="Q49" s="29"/>
    </row>
    <row r="50" spans="2:18" ht="21.95" customHeight="1" x14ac:dyDescent="0.2">
      <c r="B50" s="26" t="s">
        <v>346</v>
      </c>
      <c r="C50" s="37"/>
      <c r="D50" s="132" t="s">
        <v>183</v>
      </c>
      <c r="E50" s="48">
        <v>10175</v>
      </c>
      <c r="F50" s="48">
        <v>943.06</v>
      </c>
      <c r="G50" s="48"/>
      <c r="H50" s="15">
        <f t="shared" si="2"/>
        <v>5087.5</v>
      </c>
      <c r="I50" s="15">
        <f t="shared" si="3"/>
        <v>471.53</v>
      </c>
      <c r="J50" s="15">
        <f t="shared" si="4"/>
        <v>0</v>
      </c>
      <c r="K50" s="15">
        <v>0</v>
      </c>
      <c r="L50" s="15">
        <f>+H50-I50+J50-K50</f>
        <v>4615.97</v>
      </c>
      <c r="M50" s="22"/>
      <c r="N50" s="41"/>
      <c r="O50" s="39"/>
      <c r="R50" s="43"/>
    </row>
    <row r="51" spans="2:18" ht="21.95" customHeight="1" x14ac:dyDescent="0.2">
      <c r="B51" s="80" t="s">
        <v>265</v>
      </c>
      <c r="C51" s="37"/>
      <c r="D51" s="132" t="s">
        <v>108</v>
      </c>
      <c r="E51" s="48">
        <v>6733.12</v>
      </c>
      <c r="F51" s="48">
        <v>233.12</v>
      </c>
      <c r="G51" s="48"/>
      <c r="H51" s="15">
        <f t="shared" si="2"/>
        <v>3366.56</v>
      </c>
      <c r="I51" s="15">
        <f t="shared" si="3"/>
        <v>116.56</v>
      </c>
      <c r="J51" s="15">
        <f t="shared" si="4"/>
        <v>0</v>
      </c>
      <c r="K51" s="38"/>
      <c r="L51" s="15">
        <f>H51-I51+J51-K51</f>
        <v>3250</v>
      </c>
      <c r="M51" s="22"/>
      <c r="N51" s="102"/>
      <c r="O51" s="39"/>
      <c r="P51" s="112" t="s">
        <v>426</v>
      </c>
      <c r="Q51" s="112"/>
      <c r="R51" s="112"/>
    </row>
    <row r="52" spans="2:18" ht="21.95" customHeight="1" x14ac:dyDescent="0.2">
      <c r="B52" s="21" t="s">
        <v>298</v>
      </c>
      <c r="C52" s="89"/>
      <c r="D52" s="132" t="s">
        <v>31</v>
      </c>
      <c r="E52" s="48">
        <v>5546.1</v>
      </c>
      <c r="F52" s="48">
        <v>62.887008000000037</v>
      </c>
      <c r="G52" s="48"/>
      <c r="H52" s="15">
        <f t="shared" si="2"/>
        <v>2773.05</v>
      </c>
      <c r="I52" s="15">
        <f t="shared" si="3"/>
        <v>31.443504000000019</v>
      </c>
      <c r="J52" s="15">
        <f t="shared" si="4"/>
        <v>0</v>
      </c>
      <c r="K52" s="15"/>
      <c r="L52" s="15">
        <f>+H52-I52+J52-K52</f>
        <v>2741.6064960000003</v>
      </c>
      <c r="M52" s="22"/>
      <c r="N52" s="41"/>
      <c r="O52" s="39"/>
      <c r="R52" s="43"/>
    </row>
    <row r="53" spans="2:18" ht="21.95" customHeight="1" x14ac:dyDescent="0.2">
      <c r="B53" s="21" t="s">
        <v>302</v>
      </c>
      <c r="C53" s="89"/>
      <c r="D53" s="132" t="s">
        <v>191</v>
      </c>
      <c r="E53" s="48">
        <v>3837.21</v>
      </c>
      <c r="F53" s="48"/>
      <c r="G53" s="48">
        <v>162.79</v>
      </c>
      <c r="H53" s="15">
        <f t="shared" si="2"/>
        <v>1918.605</v>
      </c>
      <c r="I53" s="15">
        <f t="shared" si="3"/>
        <v>0</v>
      </c>
      <c r="J53" s="15">
        <f t="shared" si="4"/>
        <v>81.394999999999996</v>
      </c>
      <c r="K53" s="15"/>
      <c r="L53" s="15">
        <f>+H53-I53+J53-K53</f>
        <v>2000</v>
      </c>
      <c r="M53" s="22"/>
      <c r="N53" s="41"/>
      <c r="O53" s="39"/>
      <c r="R53" s="43"/>
    </row>
    <row r="54" spans="2:18" ht="21.95" customHeight="1" x14ac:dyDescent="0.2">
      <c r="B54" s="80" t="s">
        <v>247</v>
      </c>
      <c r="C54" s="37"/>
      <c r="D54" s="132" t="s">
        <v>100</v>
      </c>
      <c r="E54" s="48">
        <v>13614.64</v>
      </c>
      <c r="F54" s="48">
        <v>1614.63</v>
      </c>
      <c r="G54" s="48"/>
      <c r="H54" s="15">
        <f t="shared" si="2"/>
        <v>6807.32</v>
      </c>
      <c r="I54" s="15">
        <f t="shared" si="3"/>
        <v>807.31500000000005</v>
      </c>
      <c r="J54" s="15">
        <f t="shared" si="4"/>
        <v>0</v>
      </c>
      <c r="K54" s="38"/>
      <c r="L54" s="15">
        <f>H54-I54+J54-K54</f>
        <v>6000.0049999999992</v>
      </c>
      <c r="M54" s="22"/>
      <c r="N54" s="41"/>
      <c r="O54" s="39"/>
    </row>
    <row r="55" spans="2:18" ht="21.95" customHeight="1" x14ac:dyDescent="0.2">
      <c r="B55" s="21" t="s">
        <v>285</v>
      </c>
      <c r="C55" s="90"/>
      <c r="D55" s="133" t="s">
        <v>119</v>
      </c>
      <c r="E55" s="48">
        <v>8705.1</v>
      </c>
      <c r="F55" s="48">
        <v>705.1</v>
      </c>
      <c r="G55" s="48"/>
      <c r="H55" s="15">
        <f t="shared" si="2"/>
        <v>4352.55</v>
      </c>
      <c r="I55" s="15">
        <f t="shared" si="3"/>
        <v>352.55</v>
      </c>
      <c r="J55" s="15">
        <f t="shared" si="4"/>
        <v>0</v>
      </c>
      <c r="K55" s="38"/>
      <c r="L55" s="15">
        <f>H55-I55+J55-K55</f>
        <v>4000</v>
      </c>
      <c r="M55" s="22"/>
      <c r="N55" s="41"/>
      <c r="O55" s="39"/>
      <c r="R55" s="29"/>
    </row>
    <row r="56" spans="2:18" ht="21.95" customHeight="1" x14ac:dyDescent="0.2">
      <c r="B56" s="21" t="s">
        <v>300</v>
      </c>
      <c r="C56" s="89"/>
      <c r="D56" s="132" t="s">
        <v>174</v>
      </c>
      <c r="E56" s="48">
        <v>5564.94</v>
      </c>
      <c r="F56" s="48">
        <v>64.94</v>
      </c>
      <c r="G56" s="48"/>
      <c r="H56" s="15">
        <f t="shared" si="2"/>
        <v>2782.47</v>
      </c>
      <c r="I56" s="15">
        <f t="shared" si="3"/>
        <v>32.47</v>
      </c>
      <c r="J56" s="15">
        <f t="shared" si="4"/>
        <v>0</v>
      </c>
      <c r="K56" s="15"/>
      <c r="L56" s="15">
        <f>+H56-I56+J56-K56</f>
        <v>2750</v>
      </c>
      <c r="M56" s="22"/>
      <c r="N56" s="41"/>
      <c r="O56" s="39"/>
      <c r="R56" s="43"/>
    </row>
    <row r="57" spans="2:18" ht="21.95" customHeight="1" x14ac:dyDescent="0.2">
      <c r="B57" s="26" t="s">
        <v>245</v>
      </c>
      <c r="C57" s="37"/>
      <c r="D57" s="132" t="s">
        <v>99</v>
      </c>
      <c r="E57" s="48">
        <f>9584.4</f>
        <v>9584.4</v>
      </c>
      <c r="F57" s="48">
        <f>845.79</f>
        <v>845.79</v>
      </c>
      <c r="G57" s="48">
        <v>0</v>
      </c>
      <c r="H57" s="15">
        <f t="shared" si="2"/>
        <v>4792.2</v>
      </c>
      <c r="I57" s="15">
        <f t="shared" si="3"/>
        <v>422.89499999999998</v>
      </c>
      <c r="J57" s="15">
        <f t="shared" si="4"/>
        <v>0</v>
      </c>
      <c r="K57" s="38"/>
      <c r="L57" s="15">
        <f t="shared" ref="L57:L68" si="7">H57-I57+J57-K57</f>
        <v>4369.3050000000003</v>
      </c>
      <c r="M57" s="22"/>
      <c r="N57" s="41"/>
      <c r="O57" s="39"/>
    </row>
    <row r="58" spans="2:18" ht="21.95" customHeight="1" x14ac:dyDescent="0.2">
      <c r="B58" s="80" t="s">
        <v>257</v>
      </c>
      <c r="C58" s="26"/>
      <c r="D58" s="133" t="s">
        <v>96</v>
      </c>
      <c r="E58" s="48">
        <v>8705.1</v>
      </c>
      <c r="F58" s="48">
        <v>705.1</v>
      </c>
      <c r="G58" s="48"/>
      <c r="H58" s="15">
        <f t="shared" si="2"/>
        <v>4352.55</v>
      </c>
      <c r="I58" s="15">
        <f t="shared" si="3"/>
        <v>352.55</v>
      </c>
      <c r="J58" s="15">
        <f t="shared" si="4"/>
        <v>0</v>
      </c>
      <c r="K58" s="38"/>
      <c r="L58" s="15">
        <f t="shared" si="7"/>
        <v>4000</v>
      </c>
      <c r="M58" s="22"/>
      <c r="N58" s="41"/>
      <c r="O58" s="39"/>
    </row>
    <row r="59" spans="2:18" ht="21.95" customHeight="1" x14ac:dyDescent="0.2">
      <c r="B59" s="21" t="s">
        <v>284</v>
      </c>
      <c r="C59" s="90"/>
      <c r="D59" s="133" t="s">
        <v>118</v>
      </c>
      <c r="E59" s="48">
        <v>8705.1</v>
      </c>
      <c r="F59" s="48">
        <v>705.1</v>
      </c>
      <c r="G59" s="48"/>
      <c r="H59" s="15">
        <f t="shared" si="2"/>
        <v>4352.55</v>
      </c>
      <c r="I59" s="15">
        <f t="shared" si="3"/>
        <v>352.55</v>
      </c>
      <c r="J59" s="15">
        <f t="shared" si="4"/>
        <v>0</v>
      </c>
      <c r="K59" s="38"/>
      <c r="L59" s="15">
        <f t="shared" si="7"/>
        <v>4000</v>
      </c>
      <c r="M59" s="22"/>
      <c r="N59" s="41"/>
      <c r="O59" s="39"/>
      <c r="R59" s="29"/>
    </row>
    <row r="60" spans="2:18" ht="21.95" customHeight="1" x14ac:dyDescent="0.2">
      <c r="B60" s="21" t="s">
        <v>304</v>
      </c>
      <c r="C60" s="89"/>
      <c r="D60" s="132" t="s">
        <v>192</v>
      </c>
      <c r="E60" s="48">
        <v>5564.94</v>
      </c>
      <c r="F60" s="48">
        <v>64.94</v>
      </c>
      <c r="G60" s="48"/>
      <c r="H60" s="15">
        <f t="shared" si="2"/>
        <v>2782.47</v>
      </c>
      <c r="I60" s="15">
        <f t="shared" si="3"/>
        <v>32.47</v>
      </c>
      <c r="J60" s="15">
        <f t="shared" si="4"/>
        <v>0</v>
      </c>
      <c r="K60" s="15"/>
      <c r="L60" s="15">
        <f t="shared" si="7"/>
        <v>2750</v>
      </c>
      <c r="M60" s="22"/>
      <c r="N60" s="41"/>
      <c r="O60" s="39"/>
      <c r="R60" s="43"/>
    </row>
    <row r="61" spans="2:18" ht="21.95" customHeight="1" x14ac:dyDescent="0.2">
      <c r="B61" s="21" t="s">
        <v>255</v>
      </c>
      <c r="C61" s="89"/>
      <c r="D61" s="132" t="s">
        <v>102</v>
      </c>
      <c r="E61" s="48">
        <v>8971.2000000000007</v>
      </c>
      <c r="F61" s="48">
        <v>747.67840000000024</v>
      </c>
      <c r="G61" s="48"/>
      <c r="H61" s="15">
        <f t="shared" si="2"/>
        <v>4485.6000000000004</v>
      </c>
      <c r="I61" s="15">
        <f t="shared" si="3"/>
        <v>373.83920000000012</v>
      </c>
      <c r="J61" s="15">
        <f t="shared" si="4"/>
        <v>0</v>
      </c>
      <c r="K61" s="38"/>
      <c r="L61" s="15">
        <f t="shared" si="7"/>
        <v>4111.7608</v>
      </c>
      <c r="M61" s="22"/>
      <c r="N61" s="41"/>
      <c r="O61" s="39"/>
    </row>
    <row r="62" spans="2:18" ht="24.95" customHeight="1" x14ac:dyDescent="0.2">
      <c r="B62" s="21" t="s">
        <v>294</v>
      </c>
      <c r="C62" s="89"/>
      <c r="D62" s="132" t="s">
        <v>19</v>
      </c>
      <c r="E62" s="48">
        <v>6306</v>
      </c>
      <c r="F62" s="48">
        <v>186.65412799999999</v>
      </c>
      <c r="G62" s="48"/>
      <c r="H62" s="15">
        <f t="shared" si="2"/>
        <v>3153</v>
      </c>
      <c r="I62" s="15">
        <f t="shared" si="3"/>
        <v>93.327063999999993</v>
      </c>
      <c r="J62" s="15">
        <f t="shared" si="4"/>
        <v>0</v>
      </c>
      <c r="K62" s="15"/>
      <c r="L62" s="15">
        <f t="shared" si="7"/>
        <v>3059.6729359999999</v>
      </c>
      <c r="M62" s="22"/>
      <c r="N62" s="41"/>
      <c r="O62" s="39"/>
      <c r="R62" s="43"/>
    </row>
    <row r="63" spans="2:18" ht="21.95" customHeight="1" x14ac:dyDescent="0.2">
      <c r="B63" s="21" t="s">
        <v>303</v>
      </c>
      <c r="C63" s="89"/>
      <c r="D63" s="132" t="s">
        <v>420</v>
      </c>
      <c r="E63" s="48">
        <v>7334.48</v>
      </c>
      <c r="F63" s="48">
        <v>334.48</v>
      </c>
      <c r="G63" s="48"/>
      <c r="H63" s="15">
        <f t="shared" si="2"/>
        <v>3667.24</v>
      </c>
      <c r="I63" s="15">
        <f t="shared" si="3"/>
        <v>167.24</v>
      </c>
      <c r="J63" s="15">
        <f t="shared" si="4"/>
        <v>0</v>
      </c>
      <c r="K63" s="15"/>
      <c r="L63" s="15">
        <f t="shared" si="7"/>
        <v>3500</v>
      </c>
      <c r="M63" s="22"/>
      <c r="N63" s="41"/>
      <c r="O63" s="39"/>
      <c r="R63" s="43"/>
    </row>
    <row r="64" spans="2:18" ht="21.95" customHeight="1" x14ac:dyDescent="0.2">
      <c r="B64" s="26" t="s">
        <v>279</v>
      </c>
      <c r="C64" s="37"/>
      <c r="D64" s="132" t="s">
        <v>114</v>
      </c>
      <c r="E64" s="48">
        <v>6733.12</v>
      </c>
      <c r="F64" s="48">
        <v>233.12</v>
      </c>
      <c r="G64" s="48"/>
      <c r="H64" s="15">
        <f t="shared" si="2"/>
        <v>3366.56</v>
      </c>
      <c r="I64" s="15">
        <f t="shared" si="3"/>
        <v>116.56</v>
      </c>
      <c r="J64" s="15">
        <f t="shared" si="4"/>
        <v>0</v>
      </c>
      <c r="K64" s="38"/>
      <c r="L64" s="15">
        <f t="shared" si="7"/>
        <v>3250</v>
      </c>
      <c r="M64" s="22"/>
      <c r="N64" s="41"/>
      <c r="O64" s="39"/>
    </row>
    <row r="65" spans="2:22" ht="21.95" customHeight="1" x14ac:dyDescent="0.2">
      <c r="B65" s="26" t="s">
        <v>270</v>
      </c>
      <c r="C65" s="37"/>
      <c r="D65" s="132" t="s">
        <v>428</v>
      </c>
      <c r="E65" s="48">
        <v>5495.7</v>
      </c>
      <c r="F65" s="48">
        <v>57.403488000000038</v>
      </c>
      <c r="G65" s="48"/>
      <c r="H65" s="15">
        <f t="shared" si="2"/>
        <v>2747.85</v>
      </c>
      <c r="I65" s="15">
        <f t="shared" si="3"/>
        <v>28.701744000000019</v>
      </c>
      <c r="J65" s="15">
        <f t="shared" si="4"/>
        <v>0</v>
      </c>
      <c r="K65" s="38"/>
      <c r="L65" s="15">
        <f t="shared" si="7"/>
        <v>2719.1482559999999</v>
      </c>
      <c r="M65" s="22"/>
      <c r="N65" s="41"/>
      <c r="O65" s="39"/>
    </row>
    <row r="66" spans="2:22" ht="21.95" customHeight="1" x14ac:dyDescent="0.2">
      <c r="B66" s="21" t="s">
        <v>317</v>
      </c>
      <c r="C66" s="89"/>
      <c r="D66" s="134" t="s">
        <v>196</v>
      </c>
      <c r="E66" s="62">
        <v>6733.13</v>
      </c>
      <c r="F66" s="62">
        <v>233.13</v>
      </c>
      <c r="G66" s="48"/>
      <c r="H66" s="15">
        <f t="shared" ref="H66:H68" si="8">+E66/2</f>
        <v>3366.5650000000001</v>
      </c>
      <c r="I66" s="15">
        <f t="shared" ref="I66:I68" si="9">+F66/2</f>
        <v>116.565</v>
      </c>
      <c r="J66" s="15">
        <f t="shared" ref="J66:J68" si="10">+G66/2</f>
        <v>0</v>
      </c>
      <c r="K66" s="15"/>
      <c r="L66" s="15">
        <f t="shared" si="7"/>
        <v>3250</v>
      </c>
      <c r="M66" s="22"/>
      <c r="N66" s="41"/>
      <c r="O66" s="39"/>
      <c r="R66" s="43"/>
    </row>
    <row r="67" spans="2:22" ht="21.95" customHeight="1" x14ac:dyDescent="0.2">
      <c r="B67" s="80" t="s">
        <v>266</v>
      </c>
      <c r="C67" s="37"/>
      <c r="D67" s="132" t="s">
        <v>428</v>
      </c>
      <c r="E67" s="62">
        <v>6733.13</v>
      </c>
      <c r="F67" s="62">
        <v>233.13</v>
      </c>
      <c r="G67" s="48"/>
      <c r="H67" s="15">
        <f t="shared" si="8"/>
        <v>3366.5650000000001</v>
      </c>
      <c r="I67" s="15">
        <f t="shared" si="9"/>
        <v>116.565</v>
      </c>
      <c r="J67" s="15">
        <f t="shared" si="10"/>
        <v>0</v>
      </c>
      <c r="K67" s="38"/>
      <c r="L67" s="15">
        <f t="shared" si="7"/>
        <v>3250</v>
      </c>
      <c r="M67" s="22"/>
      <c r="N67" s="102"/>
      <c r="O67" s="39"/>
    </row>
    <row r="68" spans="2:22" ht="24.75" customHeight="1" x14ac:dyDescent="0.2">
      <c r="B68" s="21" t="s">
        <v>250</v>
      </c>
      <c r="C68" s="89"/>
      <c r="D68" s="132" t="s">
        <v>101</v>
      </c>
      <c r="E68" s="48">
        <v>8971.2000000000007</v>
      </c>
      <c r="F68" s="48">
        <v>747.68</v>
      </c>
      <c r="G68" s="48"/>
      <c r="H68" s="15">
        <f t="shared" si="8"/>
        <v>4485.6000000000004</v>
      </c>
      <c r="I68" s="15">
        <f t="shared" si="9"/>
        <v>373.84</v>
      </c>
      <c r="J68" s="15">
        <f t="shared" si="10"/>
        <v>0</v>
      </c>
      <c r="K68" s="38"/>
      <c r="L68" s="15">
        <f t="shared" si="7"/>
        <v>4111.76</v>
      </c>
      <c r="M68" s="22"/>
      <c r="N68" s="41"/>
      <c r="O68" s="39"/>
      <c r="P68" s="112" t="s">
        <v>427</v>
      </c>
      <c r="Q68" s="112"/>
      <c r="R68" s="112"/>
      <c r="S68" s="112"/>
      <c r="T68" s="112"/>
      <c r="U68" s="112"/>
      <c r="V68" s="112"/>
    </row>
    <row r="69" spans="2:22" ht="18.75" customHeight="1" x14ac:dyDescent="0.2">
      <c r="D69" s="42" t="s">
        <v>6</v>
      </c>
      <c r="E69" s="68">
        <f>SUM(E5:E45)</f>
        <v>335277.83000000007</v>
      </c>
      <c r="F69" s="68">
        <f>SUM(F5:F45)</f>
        <v>24897.669720000002</v>
      </c>
      <c r="G69" s="68">
        <f>SUM(G5:G45)</f>
        <v>984.41591999999991</v>
      </c>
      <c r="H69" s="43">
        <f>SUM(H5:H68)</f>
        <v>255664.17500000005</v>
      </c>
      <c r="I69" s="43">
        <f t="shared" ref="I69:L69" si="11">SUM(I5:I68)</f>
        <v>18154.841372000003</v>
      </c>
      <c r="J69" s="43">
        <f t="shared" si="11"/>
        <v>631.06795999999997</v>
      </c>
      <c r="K69" s="43">
        <f t="shared" si="11"/>
        <v>0</v>
      </c>
      <c r="L69" s="43">
        <f t="shared" si="11"/>
        <v>238140.40158799992</v>
      </c>
      <c r="O69" s="29"/>
    </row>
    <row r="73" spans="2:22" x14ac:dyDescent="0.2">
      <c r="B73" s="21"/>
      <c r="C73" s="26"/>
      <c r="D73" s="26"/>
      <c r="E73" s="48">
        <v>8269.7999999999993</v>
      </c>
      <c r="F73" s="48">
        <v>733.46919999999989</v>
      </c>
    </row>
    <row r="74" spans="2:22" x14ac:dyDescent="0.2">
      <c r="B74" s="21"/>
      <c r="C74" s="26"/>
      <c r="D74" s="26"/>
      <c r="E74" s="48">
        <v>8807.4</v>
      </c>
      <c r="F74" s="48">
        <v>823.43548799999985</v>
      </c>
    </row>
  </sheetData>
  <autoFilter ref="B1:P74" xr:uid="{00000000-0009-0000-0000-000007000000}"/>
  <sortState xmlns:xlrd2="http://schemas.microsoft.com/office/spreadsheetml/2017/richdata2" ref="B6:AA78">
    <sortCondition ref="B6:B78"/>
  </sortState>
  <pageMargins left="0.11811023622047245" right="7.874015748031496E-2" top="0.15748031496062992" bottom="0.19685039370078741" header="0" footer="0"/>
  <pageSetup scale="84" fitToHeight="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2">
    <tabColor theme="6" tint="-0.249977111117893"/>
    <pageSetUpPr fitToPage="1"/>
  </sheetPr>
  <dimension ref="B1:P27"/>
  <sheetViews>
    <sheetView zoomScale="80" zoomScaleNormal="80" workbookViewId="0">
      <selection activeCell="B1" sqref="B1:B1048576"/>
    </sheetView>
  </sheetViews>
  <sheetFormatPr baseColWidth="10" defaultRowHeight="12.75" x14ac:dyDescent="0.2"/>
  <cols>
    <col min="1" max="1" width="1.7109375" style="23" customWidth="1"/>
    <col min="2" max="2" width="33.42578125" style="23" customWidth="1"/>
    <col min="3" max="3" width="5.140625" style="23" customWidth="1"/>
    <col min="4" max="4" width="18.5703125" style="23" customWidth="1"/>
    <col min="5" max="5" width="1" style="23" customWidth="1"/>
    <col min="6" max="6" width="1.42578125" style="23" customWidth="1"/>
    <col min="7" max="7" width="11.7109375" style="23" customWidth="1"/>
    <col min="8" max="8" width="10.140625" style="23" customWidth="1"/>
    <col min="9" max="9" width="10" style="23" customWidth="1"/>
    <col min="10" max="10" width="8.85546875" style="23" customWidth="1"/>
    <col min="11" max="11" width="11.28515625" style="23" bestFit="1" customWidth="1"/>
    <col min="12" max="12" width="32" style="23" customWidth="1"/>
    <col min="13" max="13" width="11.42578125" style="23"/>
    <col min="14" max="14" width="11.42578125" style="29"/>
    <col min="15" max="16384" width="11.42578125" style="23"/>
  </cols>
  <sheetData>
    <row r="1" spans="2:16" ht="18" x14ac:dyDescent="0.25">
      <c r="E1" s="28" t="s">
        <v>0</v>
      </c>
      <c r="F1" s="29"/>
      <c r="G1" s="29"/>
      <c r="H1" s="29"/>
      <c r="I1" s="28"/>
      <c r="J1" s="29"/>
      <c r="K1" s="29"/>
      <c r="L1" s="30" t="s">
        <v>1</v>
      </c>
    </row>
    <row r="2" spans="2:16" ht="15" x14ac:dyDescent="0.25">
      <c r="E2" s="31" t="s">
        <v>120</v>
      </c>
      <c r="F2" s="29"/>
      <c r="G2" s="29"/>
      <c r="H2" s="29"/>
      <c r="I2" s="31"/>
      <c r="J2" s="29"/>
      <c r="K2" s="29"/>
      <c r="L2" s="32" t="str">
        <f>+'C. GESTION INTEGRAL op'!L2</f>
        <v>31 DE DICIEMBRE DE 2019</v>
      </c>
    </row>
    <row r="3" spans="2:16" x14ac:dyDescent="0.2">
      <c r="E3" s="32" t="str">
        <f>+'C. GESTION INTEGRAL op'!E3</f>
        <v>SEGUNDA QUINCENA DE DICIEMBRE DE 2019</v>
      </c>
      <c r="F3" s="29"/>
      <c r="G3" s="29"/>
      <c r="H3" s="29"/>
      <c r="I3" s="32"/>
      <c r="J3" s="29"/>
      <c r="K3" s="29"/>
    </row>
    <row r="4" spans="2:16" x14ac:dyDescent="0.2">
      <c r="E4" s="70"/>
      <c r="F4" s="29"/>
      <c r="G4" s="29"/>
      <c r="H4" s="29"/>
      <c r="I4" s="70"/>
      <c r="J4" s="29"/>
      <c r="K4" s="29"/>
    </row>
    <row r="5" spans="2:16" x14ac:dyDescent="0.2">
      <c r="B5" s="33" t="s">
        <v>2</v>
      </c>
      <c r="C5" s="33"/>
      <c r="D5" s="33" t="s">
        <v>8</v>
      </c>
      <c r="E5" s="71" t="s">
        <v>3</v>
      </c>
      <c r="F5" s="71" t="s">
        <v>30</v>
      </c>
      <c r="G5" s="34" t="s">
        <v>3</v>
      </c>
      <c r="H5" s="34" t="s">
        <v>30</v>
      </c>
      <c r="I5" s="72" t="s">
        <v>36</v>
      </c>
      <c r="J5" s="34" t="s">
        <v>26</v>
      </c>
      <c r="K5" s="34" t="s">
        <v>4</v>
      </c>
      <c r="L5" s="33" t="s">
        <v>5</v>
      </c>
    </row>
    <row r="6" spans="2:16" x14ac:dyDescent="0.2">
      <c r="E6" s="62"/>
      <c r="F6" s="62"/>
    </row>
    <row r="7" spans="2:16" ht="18" customHeight="1" x14ac:dyDescent="0.2">
      <c r="B7" s="100"/>
      <c r="D7" s="103" t="s">
        <v>121</v>
      </c>
      <c r="E7" s="48"/>
      <c r="F7" s="48"/>
      <c r="G7" s="15">
        <f t="shared" ref="G7:G15" si="0">+E7/2</f>
        <v>0</v>
      </c>
      <c r="H7" s="15">
        <f t="shared" ref="H7:H15" si="1">+F7/2</f>
        <v>0</v>
      </c>
      <c r="I7" s="15"/>
      <c r="J7" s="15"/>
      <c r="K7" s="15">
        <f>G7-H7+I7-J7</f>
        <v>0</v>
      </c>
      <c r="L7" s="22"/>
      <c r="M7" s="41"/>
      <c r="N7" s="43"/>
    </row>
    <row r="8" spans="2:16" ht="59.25" customHeight="1" x14ac:dyDescent="0.2">
      <c r="B8" s="100" t="s">
        <v>312</v>
      </c>
      <c r="D8" s="104" t="s">
        <v>17</v>
      </c>
      <c r="E8" s="48">
        <v>8705.1</v>
      </c>
      <c r="F8" s="48">
        <v>705.1</v>
      </c>
      <c r="G8" s="15">
        <f t="shared" si="0"/>
        <v>4352.55</v>
      </c>
      <c r="H8" s="15">
        <f t="shared" si="1"/>
        <v>352.55</v>
      </c>
      <c r="I8" s="15"/>
      <c r="J8" s="15"/>
      <c r="K8" s="15">
        <f>G8-H8+I8-J8</f>
        <v>4000</v>
      </c>
      <c r="L8" s="22"/>
      <c r="M8" s="41"/>
      <c r="N8" s="43"/>
    </row>
    <row r="9" spans="2:16" ht="22.5" x14ac:dyDescent="0.2">
      <c r="B9" s="21" t="s">
        <v>318</v>
      </c>
      <c r="C9" s="89"/>
      <c r="D9" s="86" t="s">
        <v>197</v>
      </c>
      <c r="E9" s="64">
        <v>7334.48</v>
      </c>
      <c r="F9" s="65">
        <v>334.48</v>
      </c>
      <c r="G9" s="66">
        <f t="shared" si="0"/>
        <v>3667.24</v>
      </c>
      <c r="H9" s="66">
        <f t="shared" si="1"/>
        <v>167.24</v>
      </c>
      <c r="I9" s="15"/>
      <c r="J9" s="15"/>
      <c r="K9" s="15">
        <f>+G9-H9+I9-J9</f>
        <v>3500</v>
      </c>
      <c r="L9" s="22"/>
      <c r="M9" s="39"/>
      <c r="N9" s="23"/>
      <c r="P9" s="43"/>
    </row>
    <row r="10" spans="2:16" x14ac:dyDescent="0.2">
      <c r="B10" s="21" t="s">
        <v>316</v>
      </c>
      <c r="C10" s="89"/>
      <c r="D10" s="86" t="s">
        <v>172</v>
      </c>
      <c r="E10" s="48">
        <v>7334.48</v>
      </c>
      <c r="F10" s="48">
        <v>334.48</v>
      </c>
      <c r="G10" s="15">
        <f t="shared" si="0"/>
        <v>3667.24</v>
      </c>
      <c r="H10" s="15">
        <f t="shared" si="1"/>
        <v>167.24</v>
      </c>
      <c r="I10" s="15"/>
      <c r="J10" s="15"/>
      <c r="K10" s="15">
        <f>+G10-H10+I10-J10</f>
        <v>3500</v>
      </c>
      <c r="L10" s="22"/>
      <c r="M10" s="39"/>
      <c r="N10" s="23"/>
      <c r="P10" s="43"/>
    </row>
    <row r="11" spans="2:16" ht="51" x14ac:dyDescent="0.2">
      <c r="B11" s="100" t="s">
        <v>315</v>
      </c>
      <c r="D11" s="104" t="s">
        <v>126</v>
      </c>
      <c r="E11" s="48">
        <v>8705.1</v>
      </c>
      <c r="F11" s="48">
        <v>705.1</v>
      </c>
      <c r="G11" s="15">
        <f t="shared" si="0"/>
        <v>4352.55</v>
      </c>
      <c r="H11" s="15">
        <f t="shared" si="1"/>
        <v>352.55</v>
      </c>
      <c r="K11" s="15">
        <f>G11-H11+I11-J11</f>
        <v>4000</v>
      </c>
      <c r="L11" s="22"/>
    </row>
    <row r="12" spans="2:16" ht="38.25" x14ac:dyDescent="0.2">
      <c r="B12" s="100" t="s">
        <v>314</v>
      </c>
      <c r="D12" s="104" t="s">
        <v>125</v>
      </c>
      <c r="E12" s="48">
        <v>9895.58</v>
      </c>
      <c r="F12" s="48">
        <v>895.58</v>
      </c>
      <c r="G12" s="15">
        <f t="shared" si="0"/>
        <v>4947.79</v>
      </c>
      <c r="H12" s="15">
        <f t="shared" si="1"/>
        <v>447.79</v>
      </c>
      <c r="I12" s="15"/>
      <c r="J12" s="15"/>
      <c r="K12" s="15">
        <f>G12-H12+I12-J12</f>
        <v>4500</v>
      </c>
      <c r="L12" s="22"/>
      <c r="M12" s="41"/>
      <c r="N12" s="43"/>
    </row>
    <row r="13" spans="2:16" ht="31.5" customHeight="1" x14ac:dyDescent="0.2">
      <c r="B13" s="100" t="s">
        <v>313</v>
      </c>
      <c r="D13" s="104" t="s">
        <v>124</v>
      </c>
      <c r="E13" s="48">
        <v>8705.1</v>
      </c>
      <c r="F13" s="48">
        <v>705.1</v>
      </c>
      <c r="G13" s="15">
        <f t="shared" ref="G13" si="2">+E13/2</f>
        <v>4352.55</v>
      </c>
      <c r="H13" s="15">
        <f t="shared" ref="H13" si="3">+F13/2</f>
        <v>352.55</v>
      </c>
      <c r="I13" s="15"/>
      <c r="J13" s="15"/>
      <c r="K13" s="15">
        <f>G13-H13+I13-J13</f>
        <v>4000</v>
      </c>
      <c r="L13" s="22"/>
      <c r="M13" s="41"/>
      <c r="N13" s="43"/>
    </row>
    <row r="14" spans="2:16" ht="21.95" customHeight="1" x14ac:dyDescent="0.2">
      <c r="B14" s="100" t="s">
        <v>311</v>
      </c>
      <c r="D14" s="104" t="s">
        <v>123</v>
      </c>
      <c r="E14" s="48">
        <v>13614.64</v>
      </c>
      <c r="F14" s="48">
        <v>1614.64</v>
      </c>
      <c r="G14" s="15">
        <f t="shared" si="0"/>
        <v>6807.32</v>
      </c>
      <c r="H14" s="15">
        <f t="shared" si="1"/>
        <v>807.32</v>
      </c>
      <c r="I14" s="15"/>
      <c r="J14" s="15"/>
      <c r="K14" s="15">
        <f>G14-H14+I14-J14</f>
        <v>6000</v>
      </c>
      <c r="L14" s="22"/>
      <c r="M14" s="41"/>
      <c r="N14" s="43"/>
    </row>
    <row r="15" spans="2:16" ht="21.95" customHeight="1" x14ac:dyDescent="0.2">
      <c r="B15" s="100" t="s">
        <v>310</v>
      </c>
      <c r="D15" s="104" t="s">
        <v>122</v>
      </c>
      <c r="E15" s="48">
        <v>13614.64</v>
      </c>
      <c r="F15" s="48">
        <v>1614.64</v>
      </c>
      <c r="G15" s="15">
        <f t="shared" si="0"/>
        <v>6807.32</v>
      </c>
      <c r="H15" s="15">
        <f t="shared" si="1"/>
        <v>807.32</v>
      </c>
      <c r="I15" s="15"/>
      <c r="J15" s="15"/>
      <c r="K15" s="15">
        <f>G15-H15+I15-J15</f>
        <v>6000</v>
      </c>
      <c r="L15" s="22"/>
      <c r="M15" s="41"/>
      <c r="N15" s="43"/>
    </row>
    <row r="16" spans="2:16" ht="21.95" customHeight="1" x14ac:dyDescent="0.2">
      <c r="B16" s="21"/>
      <c r="C16" s="89"/>
      <c r="D16" s="86"/>
      <c r="E16" s="48"/>
      <c r="F16" s="48"/>
      <c r="G16" s="15"/>
      <c r="H16" s="15"/>
      <c r="I16" s="15"/>
      <c r="J16" s="15"/>
      <c r="K16" s="15"/>
      <c r="L16" s="22"/>
      <c r="M16" s="39"/>
      <c r="N16" s="23"/>
      <c r="P16" s="43"/>
    </row>
    <row r="17" spans="2:16" ht="21.95" customHeight="1" x14ac:dyDescent="0.2">
      <c r="B17" s="21"/>
      <c r="C17" s="89"/>
      <c r="D17" s="89"/>
      <c r="E17" s="106"/>
      <c r="F17" s="48"/>
      <c r="G17" s="15"/>
      <c r="H17" s="15"/>
      <c r="I17" s="15"/>
      <c r="J17" s="15"/>
      <c r="K17" s="15"/>
      <c r="L17" s="22"/>
      <c r="M17" s="39"/>
      <c r="N17" s="23"/>
      <c r="P17" s="43"/>
    </row>
    <row r="18" spans="2:16" ht="21.95" customHeight="1" x14ac:dyDescent="0.2">
      <c r="B18" s="21"/>
      <c r="C18" s="89"/>
      <c r="D18" s="89"/>
      <c r="E18" s="106"/>
      <c r="F18" s="48"/>
      <c r="G18" s="15">
        <f t="shared" ref="G18:H19" si="4">+E18/2</f>
        <v>0</v>
      </c>
      <c r="H18" s="15">
        <f t="shared" si="4"/>
        <v>0</v>
      </c>
      <c r="I18" s="15"/>
      <c r="J18" s="15"/>
      <c r="K18" s="15">
        <f t="shared" ref="K18:K19" si="5">+G18-H18+I18-J18</f>
        <v>0</v>
      </c>
      <c r="L18" s="22"/>
      <c r="M18" s="39"/>
      <c r="N18" s="23"/>
      <c r="P18" s="43"/>
    </row>
    <row r="19" spans="2:16" ht="31.5" customHeight="1" x14ac:dyDescent="0.2">
      <c r="B19" s="100"/>
      <c r="D19" s="104"/>
      <c r="E19" s="48"/>
      <c r="F19" s="48"/>
      <c r="G19" s="15">
        <f t="shared" si="4"/>
        <v>0</v>
      </c>
      <c r="H19" s="15">
        <f t="shared" si="4"/>
        <v>0</v>
      </c>
      <c r="I19" s="15"/>
      <c r="J19" s="15"/>
      <c r="K19" s="15">
        <f t="shared" si="5"/>
        <v>0</v>
      </c>
      <c r="L19" s="22"/>
    </row>
    <row r="20" spans="2:16" ht="21.95" customHeight="1" x14ac:dyDescent="0.2">
      <c r="D20" s="42" t="s">
        <v>6</v>
      </c>
      <c r="E20" s="68">
        <f>SUM(E7:E13)</f>
        <v>50679.839999999997</v>
      </c>
      <c r="F20" s="68">
        <f>SUM(F7:F13)</f>
        <v>3679.8399999999997</v>
      </c>
      <c r="G20" s="43">
        <f>SUM(G7:G19)</f>
        <v>38954.559999999998</v>
      </c>
      <c r="H20" s="43">
        <f>SUM(H7:H19)</f>
        <v>3454.56</v>
      </c>
      <c r="I20" s="43">
        <f>SUM(I7:I19)</f>
        <v>0</v>
      </c>
      <c r="J20" s="43">
        <f>SUM(J7:J19)</f>
        <v>0</v>
      </c>
      <c r="K20" s="43">
        <f>SUM(K7:K19)</f>
        <v>35500</v>
      </c>
    </row>
    <row r="21" spans="2:16" ht="21.95" customHeight="1" x14ac:dyDescent="0.2"/>
    <row r="24" spans="2:16" x14ac:dyDescent="0.2">
      <c r="N24" s="43"/>
    </row>
    <row r="25" spans="2:16" x14ac:dyDescent="0.2">
      <c r="D25" s="87"/>
    </row>
    <row r="26" spans="2:16" x14ac:dyDescent="0.2">
      <c r="D26" s="87"/>
    </row>
    <row r="27" spans="2:16" x14ac:dyDescent="0.2">
      <c r="D27" s="87"/>
    </row>
  </sheetData>
  <sortState xmlns:xlrd2="http://schemas.microsoft.com/office/spreadsheetml/2017/richdata2" ref="B8:R17">
    <sortCondition ref="B8:B17"/>
  </sortState>
  <pageMargins left="0.11811023622047245" right="7.874015748031496E-2" top="0.59055118110236227" bottom="0.98425196850393704" header="0" footer="0"/>
  <pageSetup scale="8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17</vt:i4>
      </vt:variant>
    </vt:vector>
  </HeadingPairs>
  <TitlesOfParts>
    <vt:vector size="31" baseType="lpstr">
      <vt:lpstr>DIETAS</vt:lpstr>
      <vt:lpstr>PRESIDENCIA</vt:lpstr>
      <vt:lpstr>CONTRALORIA</vt:lpstr>
      <vt:lpstr>SECRETARIA GENERAL</vt:lpstr>
      <vt:lpstr>SINDICATURA</vt:lpstr>
      <vt:lpstr>COORDINACION DE GABINETE</vt:lpstr>
      <vt:lpstr>H.MPAL</vt:lpstr>
      <vt:lpstr>COORDINACION SERVICIOS PUBLICOS</vt:lpstr>
      <vt:lpstr>C. D ECONOMICO</vt:lpstr>
      <vt:lpstr>C. GESTION INTEGRAL op</vt:lpstr>
      <vt:lpstr>C. GRAL CONSTRUC.</vt:lpstr>
      <vt:lpstr>SEG.CIUDADANA.</vt:lpstr>
      <vt:lpstr>jubilados</vt:lpstr>
      <vt:lpstr>Hoja1</vt:lpstr>
      <vt:lpstr>'C. D ECONOMICO'!Área_de_impresión</vt:lpstr>
      <vt:lpstr>'C. GESTION INTEGRAL op'!Área_de_impresión</vt:lpstr>
      <vt:lpstr>'C. GRAL CONSTRUC.'!Área_de_impresión</vt:lpstr>
      <vt:lpstr>CONTRALORIA!Área_de_impresión</vt:lpstr>
      <vt:lpstr>'COORDINACION DE GABINETE'!Área_de_impresión</vt:lpstr>
      <vt:lpstr>'COORDINACION SERVICIOS PUBLICOS'!Área_de_impresión</vt:lpstr>
      <vt:lpstr>DIETAS!Área_de_impresión</vt:lpstr>
      <vt:lpstr>H.MPAL!Área_de_impresión</vt:lpstr>
      <vt:lpstr>jubilados!Área_de_impresión</vt:lpstr>
      <vt:lpstr>PRESIDENCIA!Área_de_impresión</vt:lpstr>
      <vt:lpstr>'SECRETARIA GENERAL'!Área_de_impresión</vt:lpstr>
      <vt:lpstr>SEG.CIUDADANA.!Área_de_impresión</vt:lpstr>
      <vt:lpstr>SINDICATURA!Área_de_impresión</vt:lpstr>
      <vt:lpstr>'C. GESTION INTEGRAL op'!Títulos_a_imprimir</vt:lpstr>
      <vt:lpstr>'C. GRAL CONSTRUC.'!Títulos_a_imprimir</vt:lpstr>
      <vt:lpstr>'COORDINACION SERVICIOS PUBLICOS'!Títulos_a_imprimir</vt:lpstr>
      <vt:lpstr>SEG.CIUDADANA.!Títulos_a_imprimir</vt:lpstr>
    </vt:vector>
  </TitlesOfParts>
  <Company>H. Ayuntamiento d Iztlahuacan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Transparencia</cp:lastModifiedBy>
  <cp:lastPrinted>2019-11-27T15:41:26Z</cp:lastPrinted>
  <dcterms:created xsi:type="dcterms:W3CDTF">2004-03-09T14:35:28Z</dcterms:created>
  <dcterms:modified xsi:type="dcterms:W3CDTF">2020-12-23T18:32:46Z</dcterms:modified>
</cp:coreProperties>
</file>