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10620" firstSheet="10" activeTab="14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op'!$A$1:$P$71</definedName>
    <definedName name="_xlnm._FilterDatabase" localSheetId="10" hidden="1">'C. GRAL CONSTRUC.'!$B$1:$K$51</definedName>
    <definedName name="_xlnm._FilterDatabase" localSheetId="7" hidden="1">'COORDINACION SERVICIOS PUBLICOS'!$B$4:$N$78</definedName>
    <definedName name="_xlnm._FilterDatabase" localSheetId="12" hidden="1">SEG.CIUDADANA.!$B$1:$O$60</definedName>
    <definedName name="_xlnm.Print_Area" localSheetId="8">'C. D ECONOMICO'!$B$1:$N$27</definedName>
    <definedName name="_xlnm.Print_Area" localSheetId="9">'C. GESTION INTEGRAL op'!$B$1:$M$43</definedName>
    <definedName name="_xlnm.Print_Area" localSheetId="10">'C. GRAL CONSTRUC.'!$B$1:$N$49</definedName>
    <definedName name="_xlnm.Print_Area" localSheetId="2">CONTRALORIA!$B$1:$M$9</definedName>
    <definedName name="_xlnm.Print_Area" localSheetId="5">'COORDINACION DE GABINETE'!$B$1:$N$12</definedName>
    <definedName name="_xlnm.Print_Area" localSheetId="7">'COORDINACION SERVICIOS PUBLICOS'!$B$1:$N$80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jubilados!$B$1:$J$43</definedName>
    <definedName name="_xlnm.Print_Area" localSheetId="1">PRESIDENCIA!$B$1:$N$20</definedName>
    <definedName name="_xlnm.Print_Area" localSheetId="3">'SECRETARIA GENERAL'!$B$1:$N$27</definedName>
    <definedName name="_xlnm.Print_Area" localSheetId="12">SEG.CIUDADANA.!$B$1:$N$58</definedName>
    <definedName name="_xlnm.Print_Area" localSheetId="4">SINDICATURA!$B$1:$N$16</definedName>
    <definedName name="_xlnm.Print_Area" localSheetId="11">'UNIDAD DE GESTION DE PROYECTOS'!$B$1:$N$18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22" l="1"/>
  <c r="X8" i="22"/>
  <c r="Y8" i="22"/>
  <c r="K35" i="28"/>
  <c r="J35" i="28"/>
  <c r="I35" i="28"/>
  <c r="H35" i="28"/>
  <c r="J14" i="22"/>
  <c r="I14" i="22"/>
  <c r="H14" i="22"/>
  <c r="K14" i="22" s="1"/>
  <c r="J48" i="28"/>
  <c r="I48" i="28"/>
  <c r="H48" i="28"/>
  <c r="K48" i="28" s="1"/>
  <c r="J16" i="9"/>
  <c r="H16" i="9"/>
  <c r="M35" i="28" l="1"/>
  <c r="M14" i="22"/>
  <c r="M48" i="28"/>
  <c r="H8" i="10" l="1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55" i="10"/>
  <c r="I55" i="10"/>
  <c r="J55" i="10"/>
  <c r="H56" i="10"/>
  <c r="I56" i="10"/>
  <c r="J56" i="10"/>
  <c r="H57" i="10"/>
  <c r="I57" i="10"/>
  <c r="J57" i="10"/>
  <c r="H8" i="37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I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G8" i="7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H8" i="34"/>
  <c r="I8" i="34"/>
  <c r="J8" i="34"/>
  <c r="H9" i="34"/>
  <c r="I9" i="34"/>
  <c r="J9" i="34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H26" i="34"/>
  <c r="I26" i="34"/>
  <c r="J26" i="34"/>
  <c r="H6" i="28"/>
  <c r="I6" i="28"/>
  <c r="J6" i="28"/>
  <c r="H7" i="28"/>
  <c r="I7" i="28"/>
  <c r="J7" i="28"/>
  <c r="H8" i="28"/>
  <c r="I8" i="28"/>
  <c r="J8" i="28"/>
  <c r="H9" i="28"/>
  <c r="I9" i="28"/>
  <c r="J9" i="28"/>
  <c r="H10" i="28"/>
  <c r="I10" i="28"/>
  <c r="J10" i="28"/>
  <c r="H11" i="28"/>
  <c r="I11" i="28"/>
  <c r="J11" i="28"/>
  <c r="H12" i="28"/>
  <c r="I12" i="28"/>
  <c r="J12" i="28"/>
  <c r="H13" i="28"/>
  <c r="I13" i="28"/>
  <c r="J13" i="28"/>
  <c r="H14" i="28"/>
  <c r="I14" i="28"/>
  <c r="J14" i="28"/>
  <c r="H15" i="28"/>
  <c r="I15" i="28"/>
  <c r="J15" i="28"/>
  <c r="H16" i="28"/>
  <c r="I16" i="28"/>
  <c r="J16" i="28"/>
  <c r="H17" i="28"/>
  <c r="I17" i="28"/>
  <c r="J17" i="28"/>
  <c r="H18" i="28"/>
  <c r="I18" i="28"/>
  <c r="J18" i="28"/>
  <c r="H19" i="28"/>
  <c r="I19" i="28"/>
  <c r="J19" i="28"/>
  <c r="H20" i="28"/>
  <c r="I20" i="28"/>
  <c r="J20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29" i="28"/>
  <c r="I29" i="28"/>
  <c r="J29" i="28"/>
  <c r="H30" i="28"/>
  <c r="I30" i="28"/>
  <c r="J30" i="28"/>
  <c r="H31" i="28"/>
  <c r="I31" i="28"/>
  <c r="J31" i="28"/>
  <c r="H32" i="28"/>
  <c r="I32" i="28"/>
  <c r="J32" i="28"/>
  <c r="H33" i="28"/>
  <c r="I33" i="28"/>
  <c r="J33" i="28"/>
  <c r="H34" i="28"/>
  <c r="I34" i="28"/>
  <c r="J34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H40" i="28"/>
  <c r="I40" i="28"/>
  <c r="J40" i="28"/>
  <c r="H41" i="28"/>
  <c r="I41" i="28"/>
  <c r="J41" i="28"/>
  <c r="H42" i="28"/>
  <c r="I42" i="28"/>
  <c r="J42" i="28"/>
  <c r="H43" i="28"/>
  <c r="I43" i="28"/>
  <c r="J43" i="28"/>
  <c r="H44" i="28"/>
  <c r="I44" i="28"/>
  <c r="J44" i="28"/>
  <c r="H45" i="28"/>
  <c r="I45" i="28"/>
  <c r="J45" i="28"/>
  <c r="H46" i="28"/>
  <c r="I46" i="28"/>
  <c r="J46" i="28"/>
  <c r="H47" i="28"/>
  <c r="I47" i="28"/>
  <c r="J47" i="28"/>
  <c r="H49" i="28"/>
  <c r="I49" i="28"/>
  <c r="J49" i="28"/>
  <c r="H50" i="28"/>
  <c r="I50" i="28"/>
  <c r="J50" i="28"/>
  <c r="H51" i="28"/>
  <c r="I51" i="28"/>
  <c r="J51" i="28"/>
  <c r="H52" i="28"/>
  <c r="I52" i="28"/>
  <c r="J52" i="28"/>
  <c r="H53" i="28"/>
  <c r="I53" i="28"/>
  <c r="J53" i="28"/>
  <c r="H54" i="28"/>
  <c r="I54" i="28"/>
  <c r="J54" i="28"/>
  <c r="H55" i="28"/>
  <c r="I55" i="28"/>
  <c r="J55" i="28"/>
  <c r="H56" i="28"/>
  <c r="I56" i="28"/>
  <c r="J56" i="28"/>
  <c r="H57" i="28"/>
  <c r="I57" i="28"/>
  <c r="J57" i="28"/>
  <c r="H58" i="28"/>
  <c r="I58" i="28"/>
  <c r="J58" i="28"/>
  <c r="H59" i="28"/>
  <c r="I59" i="28"/>
  <c r="J59" i="28"/>
  <c r="H60" i="28"/>
  <c r="I60" i="28"/>
  <c r="J60" i="28"/>
  <c r="H61" i="28"/>
  <c r="I61" i="28"/>
  <c r="J61" i="28"/>
  <c r="H62" i="28"/>
  <c r="I62" i="28"/>
  <c r="J62" i="28"/>
  <c r="H63" i="28"/>
  <c r="I63" i="28"/>
  <c r="J63" i="28"/>
  <c r="H64" i="28"/>
  <c r="I64" i="28"/>
  <c r="J64" i="28"/>
  <c r="H65" i="28"/>
  <c r="I65" i="28"/>
  <c r="J65" i="28"/>
  <c r="H66" i="28"/>
  <c r="I66" i="28"/>
  <c r="J66" i="28"/>
  <c r="H67" i="28"/>
  <c r="I67" i="28"/>
  <c r="J67" i="28"/>
  <c r="H68" i="28"/>
  <c r="I68" i="28"/>
  <c r="J68" i="28"/>
  <c r="H69" i="28"/>
  <c r="I69" i="28"/>
  <c r="J69" i="28"/>
  <c r="H70" i="28"/>
  <c r="I70" i="28"/>
  <c r="J70" i="28"/>
  <c r="H71" i="28"/>
  <c r="I71" i="28"/>
  <c r="J71" i="28"/>
  <c r="H72" i="28"/>
  <c r="I72" i="28"/>
  <c r="J72" i="28"/>
  <c r="H73" i="28"/>
  <c r="I73" i="28"/>
  <c r="J73" i="28"/>
  <c r="H74" i="28"/>
  <c r="I74" i="28"/>
  <c r="J74" i="28"/>
  <c r="H75" i="28"/>
  <c r="I75" i="28"/>
  <c r="J75" i="28"/>
  <c r="H76" i="28"/>
  <c r="I76" i="28"/>
  <c r="J76" i="28"/>
  <c r="H77" i="28"/>
  <c r="I77" i="28"/>
  <c r="J77" i="28"/>
  <c r="H78" i="28"/>
  <c r="I78" i="28"/>
  <c r="J78" i="28"/>
  <c r="H79" i="28"/>
  <c r="I79" i="28"/>
  <c r="J79" i="2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7" i="22"/>
  <c r="I7" i="22"/>
  <c r="J7" i="22"/>
  <c r="H8" i="22"/>
  <c r="I8" i="22"/>
  <c r="J8" i="22"/>
  <c r="H9" i="22"/>
  <c r="I9" i="22"/>
  <c r="J9" i="22"/>
  <c r="H10" i="22"/>
  <c r="I10" i="22"/>
  <c r="J10" i="22"/>
  <c r="H11" i="22"/>
  <c r="I11" i="22"/>
  <c r="J11" i="22"/>
  <c r="H12" i="22"/>
  <c r="I12" i="22"/>
  <c r="J12" i="22"/>
  <c r="H13" i="22"/>
  <c r="I13" i="22"/>
  <c r="J13" i="22"/>
  <c r="H15" i="22"/>
  <c r="I15" i="22"/>
  <c r="J15" i="22"/>
  <c r="H16" i="22"/>
  <c r="I16" i="22"/>
  <c r="J16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I22" i="22"/>
  <c r="J22" i="22"/>
  <c r="H23" i="22"/>
  <c r="I23" i="22"/>
  <c r="J23" i="22"/>
  <c r="H24" i="22"/>
  <c r="I24" i="22"/>
  <c r="J24" i="22"/>
  <c r="H25" i="22"/>
  <c r="I25" i="22"/>
  <c r="J25" i="22"/>
  <c r="H26" i="22"/>
  <c r="I26" i="22"/>
  <c r="J26" i="22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35" i="33"/>
  <c r="L44" i="9" l="1"/>
  <c r="K34" i="10"/>
  <c r="M34" i="10" s="1"/>
  <c r="J31" i="7" l="1"/>
  <c r="L31" i="7" s="1"/>
  <c r="J9" i="7"/>
  <c r="L9" i="7" s="1"/>
  <c r="K26" i="28"/>
  <c r="M26" i="28" s="1"/>
  <c r="K24" i="22"/>
  <c r="M24" i="22" s="1"/>
  <c r="K16" i="1"/>
  <c r="K12" i="1"/>
  <c r="K13" i="1"/>
  <c r="K22" i="28"/>
  <c r="M22" i="28" s="1"/>
  <c r="K52" i="28"/>
  <c r="K63" i="28"/>
  <c r="K12" i="34"/>
  <c r="M12" i="34" s="1"/>
  <c r="M13" i="1" l="1"/>
  <c r="M12" i="1"/>
  <c r="M16" i="1"/>
  <c r="K31" i="28"/>
  <c r="M31" i="28" s="1"/>
  <c r="K36" i="28"/>
  <c r="M36" i="28" s="1"/>
  <c r="K45" i="28"/>
  <c r="M45" i="28" s="1"/>
  <c r="M52" i="28"/>
  <c r="M63" i="28"/>
  <c r="K11" i="1" l="1"/>
  <c r="K14" i="10" l="1"/>
  <c r="M14" i="10" s="1"/>
  <c r="M11" i="1"/>
  <c r="K41" i="10" l="1"/>
  <c r="M41" i="10" s="1"/>
  <c r="J18" i="7" l="1"/>
  <c r="K11" i="37"/>
  <c r="L49" i="9"/>
  <c r="K48" i="9"/>
  <c r="K47" i="9"/>
  <c r="K42" i="9"/>
  <c r="K18" i="9"/>
  <c r="K51" i="10" l="1"/>
  <c r="M51" i="10" s="1"/>
  <c r="L18" i="7"/>
  <c r="M11" i="37"/>
  <c r="M47" i="9"/>
  <c r="M48" i="9"/>
  <c r="K41" i="9"/>
  <c r="M41" i="9" s="1"/>
  <c r="M18" i="9"/>
  <c r="M42" i="9"/>
  <c r="K31" i="10"/>
  <c r="M31" i="10" s="1"/>
  <c r="K34" i="28" l="1"/>
  <c r="J19" i="7" l="1"/>
  <c r="K54" i="28"/>
  <c r="L19" i="7" l="1"/>
  <c r="M54" i="28"/>
  <c r="K43" i="10"/>
  <c r="K40" i="28"/>
  <c r="M43" i="10" l="1"/>
  <c r="M40" i="28"/>
  <c r="K44" i="10"/>
  <c r="M44" i="10" s="1"/>
  <c r="K35" i="10" l="1"/>
  <c r="K39" i="9"/>
  <c r="K13" i="9"/>
  <c r="K29" i="10"/>
  <c r="K33" i="10"/>
  <c r="K56" i="10"/>
  <c r="K18" i="34" l="1"/>
  <c r="M18" i="34" s="1"/>
  <c r="M39" i="9"/>
  <c r="M35" i="10"/>
  <c r="M29" i="10"/>
  <c r="K15" i="9"/>
  <c r="M15" i="9" s="1"/>
  <c r="J41" i="7"/>
  <c r="L41" i="7" s="1"/>
  <c r="M13" i="9"/>
  <c r="M56" i="10"/>
  <c r="M33" i="10"/>
  <c r="F17" i="33"/>
  <c r="K46" i="9"/>
  <c r="M46" i="9" l="1"/>
  <c r="L80" i="28"/>
  <c r="F16" i="33" s="1"/>
  <c r="K79" i="28"/>
  <c r="K75" i="28"/>
  <c r="K67" i="28"/>
  <c r="K12" i="28"/>
  <c r="K46" i="28"/>
  <c r="J7" i="10"/>
  <c r="M14" i="8"/>
  <c r="J7" i="1"/>
  <c r="L18" i="37"/>
  <c r="F20" i="33" s="1"/>
  <c r="F19" i="33"/>
  <c r="K43" i="7"/>
  <c r="F18" i="33" s="1"/>
  <c r="L42" i="7"/>
  <c r="L21" i="8"/>
  <c r="F15" i="33" s="1"/>
  <c r="L12" i="24"/>
  <c r="F14" i="33" s="1"/>
  <c r="K12" i="24"/>
  <c r="L16" i="25"/>
  <c r="F13" i="33" s="1"/>
  <c r="L27" i="22"/>
  <c r="F12" i="33" s="1"/>
  <c r="K9" i="36"/>
  <c r="F11" i="33" s="1"/>
  <c r="L20" i="1"/>
  <c r="F10" i="33" s="1"/>
  <c r="K17" i="21"/>
  <c r="F9" i="33" s="1"/>
  <c r="M21" i="22" l="1"/>
  <c r="M23" i="22"/>
  <c r="M14" i="1"/>
  <c r="M19" i="1"/>
  <c r="M18" i="1"/>
  <c r="M17" i="1"/>
  <c r="M8" i="37"/>
  <c r="M14" i="37"/>
  <c r="M12" i="37"/>
  <c r="F21" i="33"/>
  <c r="F27" i="33" s="1"/>
  <c r="L58" i="10"/>
  <c r="F23" i="33" s="1"/>
  <c r="F24" i="33" s="1"/>
  <c r="M25" i="9"/>
  <c r="M10" i="37"/>
  <c r="M8" i="10"/>
  <c r="M79" i="28"/>
  <c r="K59" i="28"/>
  <c r="M59" i="28" s="1"/>
  <c r="M26" i="34"/>
  <c r="M34" i="28"/>
  <c r="M9" i="34"/>
  <c r="K74" i="28"/>
  <c r="M74" i="28" s="1"/>
  <c r="M75" i="28"/>
  <c r="M12" i="28"/>
  <c r="M67" i="28"/>
  <c r="M11" i="28"/>
  <c r="M58" i="28"/>
  <c r="M46" i="28"/>
  <c r="M78" i="28"/>
  <c r="M24" i="28"/>
  <c r="K23" i="9"/>
  <c r="M23" i="9" s="1"/>
  <c r="K17" i="10"/>
  <c r="M17" i="10" s="1"/>
  <c r="K33" i="9"/>
  <c r="M33" i="9" s="1"/>
  <c r="F30" i="33" l="1"/>
  <c r="G34" i="33" s="1"/>
  <c r="K9" i="37"/>
  <c r="M9" i="37" s="1"/>
  <c r="K12" i="8"/>
  <c r="M12" i="8" s="1"/>
  <c r="K61" i="28" l="1"/>
  <c r="M61" i="28" s="1"/>
  <c r="K16" i="34"/>
  <c r="M16" i="34" s="1"/>
  <c r="K23" i="34"/>
  <c r="M23" i="34" s="1"/>
  <c r="K19" i="34"/>
  <c r="M19" i="34" s="1"/>
  <c r="K14" i="34"/>
  <c r="M14" i="34" s="1"/>
  <c r="K13" i="34"/>
  <c r="M13" i="34" s="1"/>
  <c r="K25" i="34" l="1"/>
  <c r="M25" i="34" s="1"/>
  <c r="H7" i="7" l="1"/>
  <c r="K24" i="34" l="1"/>
  <c r="M24" i="34" s="1"/>
  <c r="J27" i="7"/>
  <c r="L27" i="7" s="1"/>
  <c r="K13" i="25" l="1"/>
  <c r="M13" i="25" s="1"/>
  <c r="K21" i="10" l="1"/>
  <c r="M21" i="10" s="1"/>
  <c r="K72" i="28"/>
  <c r="M72" i="28" s="1"/>
  <c r="K10" i="22" l="1"/>
  <c r="M10" i="22" s="1"/>
  <c r="K10" i="1"/>
  <c r="M10" i="1" s="1"/>
  <c r="K16" i="9" l="1"/>
  <c r="M16" i="9" s="1"/>
  <c r="K12" i="9"/>
  <c r="M12" i="9" s="1"/>
  <c r="K57" i="10" l="1"/>
  <c r="M57" i="10" s="1"/>
  <c r="K55" i="10"/>
  <c r="M55" i="10" s="1"/>
  <c r="K54" i="10"/>
  <c r="M54" i="10" s="1"/>
  <c r="K53" i="10"/>
  <c r="M53" i="10" s="1"/>
  <c r="K52" i="10"/>
  <c r="M52" i="10" s="1"/>
  <c r="K50" i="10"/>
  <c r="M50" i="10" s="1"/>
  <c r="K49" i="10"/>
  <c r="M49" i="10" s="1"/>
  <c r="K48" i="10"/>
  <c r="M48" i="10" s="1"/>
  <c r="K47" i="10"/>
  <c r="M47" i="10" s="1"/>
  <c r="K46" i="10"/>
  <c r="M46" i="10" s="1"/>
  <c r="K45" i="10"/>
  <c r="M45" i="10" s="1"/>
  <c r="K42" i="10"/>
  <c r="M42" i="10" s="1"/>
  <c r="K40" i="10"/>
  <c r="M40" i="10" s="1"/>
  <c r="K39" i="10"/>
  <c r="M39" i="10" s="1"/>
  <c r="K38" i="10"/>
  <c r="M38" i="10" s="1"/>
  <c r="K37" i="10"/>
  <c r="M37" i="10" s="1"/>
  <c r="K36" i="10"/>
  <c r="M36" i="10" s="1"/>
  <c r="K32" i="10"/>
  <c r="M32" i="10" s="1"/>
  <c r="K30" i="10"/>
  <c r="M30" i="10" s="1"/>
  <c r="K28" i="10"/>
  <c r="M28" i="10" s="1"/>
  <c r="K27" i="10"/>
  <c r="M27" i="10" s="1"/>
  <c r="K26" i="10"/>
  <c r="M26" i="10" s="1"/>
  <c r="K25" i="10"/>
  <c r="M25" i="10" s="1"/>
  <c r="K24" i="10"/>
  <c r="M24" i="10" s="1"/>
  <c r="K23" i="10"/>
  <c r="M23" i="10" s="1"/>
  <c r="K22" i="10"/>
  <c r="M22" i="10" s="1"/>
  <c r="K20" i="10"/>
  <c r="M20" i="10" s="1"/>
  <c r="K19" i="10"/>
  <c r="M19" i="10" s="1"/>
  <c r="K18" i="10"/>
  <c r="M18" i="10" s="1"/>
  <c r="K16" i="10"/>
  <c r="M16" i="10" s="1"/>
  <c r="K15" i="10"/>
  <c r="M15" i="10" s="1"/>
  <c r="K13" i="10"/>
  <c r="M13" i="10" s="1"/>
  <c r="K12" i="10"/>
  <c r="M12" i="10" s="1"/>
  <c r="K11" i="10"/>
  <c r="M11" i="10" s="1"/>
  <c r="K10" i="10"/>
  <c r="M10" i="10" s="1"/>
  <c r="K9" i="10"/>
  <c r="M9" i="10" s="1"/>
  <c r="K17" i="37"/>
  <c r="M17" i="37" s="1"/>
  <c r="K16" i="37"/>
  <c r="M16" i="37" s="1"/>
  <c r="K15" i="37"/>
  <c r="M15" i="37" s="1"/>
  <c r="K13" i="37"/>
  <c r="M13" i="37" s="1"/>
  <c r="J7" i="37"/>
  <c r="K45" i="9"/>
  <c r="M45" i="9" s="1"/>
  <c r="K44" i="9"/>
  <c r="M44" i="9" s="1"/>
  <c r="K43" i="9"/>
  <c r="M43" i="9" s="1"/>
  <c r="K40" i="9"/>
  <c r="M40" i="9" s="1"/>
  <c r="K38" i="9"/>
  <c r="M38" i="9" s="1"/>
  <c r="K37" i="9"/>
  <c r="M37" i="9" s="1"/>
  <c r="K36" i="9"/>
  <c r="M36" i="9" s="1"/>
  <c r="K35" i="9"/>
  <c r="M35" i="9" s="1"/>
  <c r="K34" i="9"/>
  <c r="M34" i="9" s="1"/>
  <c r="K32" i="9"/>
  <c r="M32" i="9" s="1"/>
  <c r="K31" i="9"/>
  <c r="M31" i="9" s="1"/>
  <c r="K30" i="9"/>
  <c r="M30" i="9" s="1"/>
  <c r="K29" i="9"/>
  <c r="M29" i="9" s="1"/>
  <c r="K28" i="9"/>
  <c r="M28" i="9" s="1"/>
  <c r="K27" i="9"/>
  <c r="M27" i="9" s="1"/>
  <c r="K26" i="9"/>
  <c r="M26" i="9" s="1"/>
  <c r="K24" i="9"/>
  <c r="M24" i="9" s="1"/>
  <c r="K22" i="9"/>
  <c r="M22" i="9" s="1"/>
  <c r="K21" i="9"/>
  <c r="M21" i="9" s="1"/>
  <c r="K20" i="9"/>
  <c r="M20" i="9" s="1"/>
  <c r="K19" i="9"/>
  <c r="M19" i="9" s="1"/>
  <c r="K17" i="9"/>
  <c r="M17" i="9" s="1"/>
  <c r="K14" i="9"/>
  <c r="M14" i="9" s="1"/>
  <c r="K11" i="9"/>
  <c r="M11" i="9" s="1"/>
  <c r="K10" i="9"/>
  <c r="M10" i="9" s="1"/>
  <c r="K9" i="9"/>
  <c r="M9" i="9" s="1"/>
  <c r="K8" i="9"/>
  <c r="M8" i="9" s="1"/>
  <c r="K77" i="28"/>
  <c r="M77" i="28" s="1"/>
  <c r="K76" i="28"/>
  <c r="M76" i="28" s="1"/>
  <c r="K73" i="28"/>
  <c r="M73" i="28" s="1"/>
  <c r="K71" i="28"/>
  <c r="M71" i="28" s="1"/>
  <c r="K70" i="28"/>
  <c r="M70" i="28" s="1"/>
  <c r="K69" i="28"/>
  <c r="M69" i="28" s="1"/>
  <c r="K68" i="28"/>
  <c r="M68" i="28" s="1"/>
  <c r="K66" i="28"/>
  <c r="M66" i="28" s="1"/>
  <c r="K65" i="28"/>
  <c r="M65" i="28" s="1"/>
  <c r="K64" i="28"/>
  <c r="M64" i="28" s="1"/>
  <c r="K62" i="28"/>
  <c r="M62" i="28" s="1"/>
  <c r="K60" i="28"/>
  <c r="M60" i="28" s="1"/>
  <c r="K57" i="28"/>
  <c r="M57" i="28" s="1"/>
  <c r="K56" i="28"/>
  <c r="M56" i="28" s="1"/>
  <c r="K55" i="28"/>
  <c r="M55" i="28" s="1"/>
  <c r="K53" i="28"/>
  <c r="M53" i="28" s="1"/>
  <c r="K51" i="28"/>
  <c r="M51" i="28" s="1"/>
  <c r="K50" i="28"/>
  <c r="M50" i="28" s="1"/>
  <c r="K49" i="28"/>
  <c r="M49" i="28" s="1"/>
  <c r="K47" i="28"/>
  <c r="M47" i="28" s="1"/>
  <c r="K44" i="28"/>
  <c r="M44" i="28" s="1"/>
  <c r="K43" i="28"/>
  <c r="M43" i="28" s="1"/>
  <c r="K42" i="28"/>
  <c r="M42" i="28" s="1"/>
  <c r="K41" i="28"/>
  <c r="M41" i="28" s="1"/>
  <c r="K39" i="28"/>
  <c r="M39" i="28" s="1"/>
  <c r="K38" i="28"/>
  <c r="M38" i="28" s="1"/>
  <c r="K37" i="28"/>
  <c r="M37" i="28" s="1"/>
  <c r="K33" i="28"/>
  <c r="M33" i="28" s="1"/>
  <c r="M32" i="28"/>
  <c r="K30" i="28"/>
  <c r="M30" i="28" s="1"/>
  <c r="K29" i="28"/>
  <c r="M29" i="28" s="1"/>
  <c r="K28" i="28"/>
  <c r="M28" i="28" s="1"/>
  <c r="K27" i="28"/>
  <c r="M27" i="28" s="1"/>
  <c r="K25" i="28"/>
  <c r="M25" i="28" s="1"/>
  <c r="K23" i="28"/>
  <c r="M23" i="28" s="1"/>
  <c r="K21" i="28"/>
  <c r="M21" i="28" s="1"/>
  <c r="K20" i="28"/>
  <c r="M20" i="28" s="1"/>
  <c r="K19" i="28"/>
  <c r="M19" i="28" s="1"/>
  <c r="K18" i="28"/>
  <c r="M18" i="28" s="1"/>
  <c r="K17" i="28"/>
  <c r="M17" i="28" s="1"/>
  <c r="K16" i="28"/>
  <c r="M16" i="28" s="1"/>
  <c r="K15" i="28"/>
  <c r="M15" i="28" s="1"/>
  <c r="K14" i="28"/>
  <c r="M14" i="28" s="1"/>
  <c r="K13" i="28"/>
  <c r="M13" i="28" s="1"/>
  <c r="K10" i="28"/>
  <c r="M10" i="28" s="1"/>
  <c r="K9" i="28"/>
  <c r="M9" i="28" s="1"/>
  <c r="K8" i="28"/>
  <c r="M8" i="28" s="1"/>
  <c r="K7" i="28"/>
  <c r="M7" i="28" s="1"/>
  <c r="K6" i="28"/>
  <c r="M6" i="28" s="1"/>
  <c r="J38" i="7" l="1"/>
  <c r="L38" i="7" s="1"/>
  <c r="K16" i="8" l="1"/>
  <c r="M16" i="8" s="1"/>
  <c r="H7" i="36" l="1"/>
  <c r="G7" i="36"/>
  <c r="K15" i="34" l="1"/>
  <c r="M15" i="34" s="1"/>
  <c r="J36" i="7" l="1"/>
  <c r="L36" i="7" s="1"/>
  <c r="J13" i="7" l="1"/>
  <c r="L13" i="7" s="1"/>
  <c r="J35" i="7" l="1"/>
  <c r="L35" i="7" s="1"/>
  <c r="K25" i="22" l="1"/>
  <c r="M25" i="22" s="1"/>
  <c r="K18" i="22" l="1"/>
  <c r="M18" i="22" s="1"/>
  <c r="J14" i="7" l="1"/>
  <c r="L14" i="7" s="1"/>
  <c r="K20" i="22"/>
  <c r="M20" i="22" s="1"/>
  <c r="J26" i="7" l="1"/>
  <c r="L26" i="7" s="1"/>
  <c r="J21" i="7"/>
  <c r="L21" i="7" s="1"/>
  <c r="K26" i="22"/>
  <c r="M26" i="22" s="1"/>
  <c r="K8" i="22" l="1"/>
  <c r="K9" i="22"/>
  <c r="M9" i="22" s="1"/>
  <c r="M8" i="22" l="1"/>
  <c r="K11" i="34" l="1"/>
  <c r="M11" i="34" l="1"/>
  <c r="J22" i="7" l="1"/>
  <c r="L22" i="7" s="1"/>
  <c r="K20" i="8" l="1"/>
  <c r="M20" i="8" s="1"/>
  <c r="E11" i="20" l="1"/>
  <c r="I11" i="20" l="1"/>
  <c r="J8" i="7" l="1"/>
  <c r="L8" i="7" s="1"/>
  <c r="J10" i="7"/>
  <c r="L10" i="7" s="1"/>
  <c r="J11" i="7"/>
  <c r="L11" i="7" s="1"/>
  <c r="J12" i="7"/>
  <c r="L12" i="7" s="1"/>
  <c r="J15" i="7"/>
  <c r="L15" i="7" s="1"/>
  <c r="J16" i="7"/>
  <c r="L16" i="7" s="1"/>
  <c r="J17" i="7"/>
  <c r="L17" i="7" s="1"/>
  <c r="J20" i="7"/>
  <c r="L20" i="7" s="1"/>
  <c r="J23" i="7"/>
  <c r="L23" i="7" s="1"/>
  <c r="J24" i="7"/>
  <c r="L24" i="7" s="1"/>
  <c r="J25" i="7"/>
  <c r="L25" i="7" s="1"/>
  <c r="J28" i="7"/>
  <c r="L28" i="7" s="1"/>
  <c r="J29" i="7"/>
  <c r="L29" i="7" s="1"/>
  <c r="J30" i="7"/>
  <c r="L30" i="7" s="1"/>
  <c r="J32" i="7"/>
  <c r="L32" i="7" s="1"/>
  <c r="J33" i="7"/>
  <c r="L33" i="7" s="1"/>
  <c r="J34" i="7"/>
  <c r="L34" i="7" s="1"/>
  <c r="J37" i="7"/>
  <c r="L37" i="7" s="1"/>
  <c r="J39" i="7"/>
  <c r="L39" i="7" s="1"/>
  <c r="J40" i="7"/>
  <c r="L40" i="7" s="1"/>
  <c r="K8" i="34"/>
  <c r="M8" i="34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H8" i="24"/>
  <c r="I8" i="24"/>
  <c r="J8" i="24"/>
  <c r="H9" i="24"/>
  <c r="I9" i="24"/>
  <c r="J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3" i="22"/>
  <c r="M13" i="22" s="1"/>
  <c r="K15" i="22"/>
  <c r="M15" i="22" s="1"/>
  <c r="K16" i="22"/>
  <c r="M16" i="22" s="1"/>
  <c r="K17" i="22"/>
  <c r="M17" i="22" s="1"/>
  <c r="K19" i="22"/>
  <c r="M19" i="22" s="1"/>
  <c r="K22" i="22"/>
  <c r="M22" i="22" s="1"/>
  <c r="K8" i="1"/>
  <c r="M8" i="1" s="1"/>
  <c r="K9" i="1"/>
  <c r="M9" i="1" s="1"/>
  <c r="K15" i="1"/>
  <c r="M15" i="1" s="1"/>
  <c r="G8" i="21"/>
  <c r="H8" i="21"/>
  <c r="G9" i="21"/>
  <c r="H9" i="21"/>
  <c r="J9" i="21"/>
  <c r="G10" i="21"/>
  <c r="H10" i="21"/>
  <c r="G11" i="21"/>
  <c r="H11" i="21"/>
  <c r="J11" i="21"/>
  <c r="G12" i="21"/>
  <c r="H12" i="21"/>
  <c r="J12" i="21"/>
  <c r="G13" i="21"/>
  <c r="H13" i="21"/>
  <c r="G14" i="21"/>
  <c r="H14" i="21"/>
  <c r="G15" i="21"/>
  <c r="H15" i="21"/>
  <c r="M8" i="24" l="1"/>
  <c r="M9" i="24"/>
  <c r="L12" i="21"/>
  <c r="L9" i="21"/>
  <c r="J8" i="21"/>
  <c r="L8" i="21"/>
  <c r="J15" i="21"/>
  <c r="L15" i="21"/>
  <c r="J14" i="21"/>
  <c r="L14" i="21"/>
  <c r="J13" i="21"/>
  <c r="L13" i="21"/>
  <c r="L11" i="21"/>
  <c r="L10" i="21"/>
  <c r="K21" i="34"/>
  <c r="M21" i="34" s="1"/>
  <c r="K22" i="34"/>
  <c r="M22" i="34" s="1"/>
  <c r="K20" i="34"/>
  <c r="M20" i="34" s="1"/>
  <c r="K17" i="34"/>
  <c r="M17" i="34" s="1"/>
  <c r="K10" i="34"/>
  <c r="M10" i="34" s="1"/>
  <c r="E38" i="20" l="1"/>
  <c r="E35" i="20" l="1"/>
  <c r="E9" i="20"/>
  <c r="E39" i="20"/>
  <c r="E40" i="20"/>
  <c r="I40" i="20" s="1"/>
  <c r="I39" i="20" l="1"/>
  <c r="I9" i="20"/>
  <c r="I35" i="20"/>
  <c r="F43" i="20" l="1"/>
  <c r="G43" i="20"/>
  <c r="E5" i="20" l="1"/>
  <c r="I5" i="20" s="1"/>
  <c r="G58" i="10" l="1"/>
  <c r="F58" i="10"/>
  <c r="E58" i="10"/>
  <c r="J58" i="10"/>
  <c r="E49" i="9"/>
  <c r="F49" i="9"/>
  <c r="G49" i="9"/>
  <c r="F27" i="34" l="1"/>
  <c r="G27" i="34"/>
  <c r="E27" i="34"/>
  <c r="F80" i="28"/>
  <c r="G80" i="28"/>
  <c r="E80" i="28"/>
  <c r="J7" i="36"/>
  <c r="L7" i="36" s="1"/>
  <c r="F20" i="1"/>
  <c r="G20" i="1"/>
  <c r="J20" i="1"/>
  <c r="E20" i="1"/>
  <c r="I7" i="10" l="1"/>
  <c r="H7" i="10"/>
  <c r="H7" i="9"/>
  <c r="H49" i="9" s="1"/>
  <c r="I7" i="9"/>
  <c r="I49" i="9" s="1"/>
  <c r="J7" i="9"/>
  <c r="J49" i="9" s="1"/>
  <c r="G7" i="7"/>
  <c r="I7" i="34"/>
  <c r="J7" i="34"/>
  <c r="J27" i="34" s="1"/>
  <c r="H7" i="34"/>
  <c r="H5" i="28"/>
  <c r="H80" i="28" s="1"/>
  <c r="I5" i="28"/>
  <c r="I80" i="28" s="1"/>
  <c r="J5" i="28"/>
  <c r="J80" i="28" s="1"/>
  <c r="J6" i="8"/>
  <c r="I6" i="8"/>
  <c r="H6" i="8"/>
  <c r="D10" i="25"/>
  <c r="I6" i="22"/>
  <c r="I27" i="22" s="1"/>
  <c r="H6" i="22"/>
  <c r="K6" i="8" l="1"/>
  <c r="K21" i="8" s="1"/>
  <c r="M6" i="8"/>
  <c r="K7" i="9"/>
  <c r="K49" i="9" s="1"/>
  <c r="K7" i="10"/>
  <c r="K58" i="10" s="1"/>
  <c r="J7" i="7"/>
  <c r="L7" i="7" s="1"/>
  <c r="H27" i="34"/>
  <c r="K7" i="34"/>
  <c r="K27" i="34" s="1"/>
  <c r="K5" i="28"/>
  <c r="K80" i="28" s="1"/>
  <c r="H27" i="22"/>
  <c r="K6" i="22"/>
  <c r="I21" i="8"/>
  <c r="J21" i="8"/>
  <c r="H21" i="8"/>
  <c r="I27" i="34"/>
  <c r="I58" i="10"/>
  <c r="H58" i="10"/>
  <c r="M7" i="9" l="1"/>
  <c r="M49" i="9" s="1"/>
  <c r="M7" i="10"/>
  <c r="M7" i="34"/>
  <c r="M27" i="34" s="1"/>
  <c r="M5" i="28"/>
  <c r="M80" i="28" s="1"/>
  <c r="M21" i="8"/>
  <c r="E17" i="21" l="1"/>
  <c r="F17" i="21"/>
  <c r="E27" i="20" l="1"/>
  <c r="I27" i="20" s="1"/>
  <c r="E10" i="20"/>
  <c r="E8" i="20"/>
  <c r="I10" i="20"/>
  <c r="I8" i="20" l="1"/>
  <c r="E34" i="20"/>
  <c r="I34" i="20" l="1"/>
  <c r="H7" i="1"/>
  <c r="I7" i="1"/>
  <c r="I20" i="1" s="1"/>
  <c r="G7" i="21"/>
  <c r="H7" i="21"/>
  <c r="J7" i="21" l="1"/>
  <c r="L7" i="21"/>
  <c r="H20" i="1"/>
  <c r="K7" i="1"/>
  <c r="K20" i="1" s="1"/>
  <c r="E23" i="20"/>
  <c r="I23" i="20" s="1"/>
  <c r="E17" i="20"/>
  <c r="H17" i="20"/>
  <c r="H43" i="20" s="1"/>
  <c r="M7" i="1" l="1"/>
  <c r="M20" i="1"/>
  <c r="I17" i="20"/>
  <c r="F43" i="7" l="1"/>
  <c r="E43" i="7"/>
  <c r="E32" i="20" l="1"/>
  <c r="I32" i="20" s="1"/>
  <c r="E26" i="20" l="1"/>
  <c r="I26" i="20" s="1"/>
  <c r="I16" i="20"/>
  <c r="E15" i="20"/>
  <c r="I15" i="20" s="1"/>
  <c r="E37" i="20"/>
  <c r="I37" i="20" s="1"/>
  <c r="I43" i="7" l="1"/>
  <c r="J43" i="7"/>
  <c r="I7" i="37"/>
  <c r="H7" i="37"/>
  <c r="K7" i="37" l="1"/>
  <c r="M7" i="37" s="1"/>
  <c r="G18" i="37"/>
  <c r="F18" i="37"/>
  <c r="E18" i="37"/>
  <c r="I18" i="37"/>
  <c r="C20" i="33" s="1"/>
  <c r="E3" i="37"/>
  <c r="N2" i="37"/>
  <c r="K18" i="37" l="1"/>
  <c r="E20" i="33" s="1"/>
  <c r="H18" i="37"/>
  <c r="B20" i="33" s="1"/>
  <c r="M18" i="37"/>
  <c r="G20" i="33" s="1"/>
  <c r="J18" i="37"/>
  <c r="D20" i="33" s="1"/>
  <c r="I28" i="20" l="1"/>
  <c r="I20" i="20" l="1"/>
  <c r="I21" i="20"/>
  <c r="I14" i="20" l="1"/>
  <c r="I36" i="20" l="1"/>
  <c r="I12" i="20" l="1"/>
  <c r="I6" i="20"/>
  <c r="I38" i="20" l="1"/>
  <c r="I18" i="20" l="1"/>
  <c r="I42" i="20"/>
  <c r="I7" i="20"/>
  <c r="E29" i="20" l="1"/>
  <c r="I33" i="20"/>
  <c r="I29" i="20"/>
  <c r="E13" i="20" l="1"/>
  <c r="E43" i="20" s="1"/>
  <c r="I13" i="20" l="1"/>
  <c r="I25" i="20" l="1"/>
  <c r="G9" i="36" l="1"/>
  <c r="I19" i="20" l="1"/>
  <c r="E15" i="33" l="1"/>
  <c r="B11" i="33"/>
  <c r="I30" i="20" l="1"/>
  <c r="I22" i="20"/>
  <c r="I31" i="20" l="1"/>
  <c r="B26" i="33"/>
  <c r="E23" i="33" l="1"/>
  <c r="E19" i="33"/>
  <c r="E18" i="33"/>
  <c r="D18" i="33"/>
  <c r="H43" i="7"/>
  <c r="G43" i="7"/>
  <c r="B23" i="33" l="1"/>
  <c r="C23" i="33"/>
  <c r="E24" i="33"/>
  <c r="D19" i="33"/>
  <c r="B19" i="33"/>
  <c r="C19" i="33"/>
  <c r="D15" i="33"/>
  <c r="J7" i="24"/>
  <c r="J12" i="24" s="1"/>
  <c r="I7" i="24"/>
  <c r="H7" i="24"/>
  <c r="K16" i="25"/>
  <c r="E13" i="33" s="1"/>
  <c r="J6" i="25"/>
  <c r="J16" i="25" s="1"/>
  <c r="D13" i="33" s="1"/>
  <c r="I6" i="25"/>
  <c r="H6" i="25"/>
  <c r="J6" i="22"/>
  <c r="M6" i="22" s="1"/>
  <c r="H12" i="24" l="1"/>
  <c r="B14" i="33" s="1"/>
  <c r="M7" i="24"/>
  <c r="H16" i="25"/>
  <c r="M6" i="25"/>
  <c r="I16" i="25"/>
  <c r="C13" i="33" s="1"/>
  <c r="B13" i="33"/>
  <c r="C15" i="33"/>
  <c r="B15" i="33"/>
  <c r="J27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7" i="22"/>
  <c r="E12" i="33" s="1"/>
  <c r="F27" i="22"/>
  <c r="E27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M12" i="24"/>
  <c r="G14" i="33" s="1"/>
  <c r="M27" i="22"/>
  <c r="G12" i="33" l="1"/>
  <c r="M16" i="25"/>
  <c r="G13" i="33" s="1"/>
  <c r="M58" i="10" l="1"/>
  <c r="L43" i="7"/>
  <c r="G18" i="33" l="1"/>
  <c r="D10" i="33"/>
  <c r="D21" i="33" s="1"/>
  <c r="E10" i="33"/>
  <c r="E21" i="33" s="1"/>
  <c r="G15" i="33" l="1"/>
  <c r="G19" i="33"/>
  <c r="G10" i="33"/>
  <c r="I24" i="20"/>
  <c r="E26" i="33"/>
  <c r="E27" i="33" s="1"/>
  <c r="D26" i="33"/>
  <c r="D27" i="33" s="1"/>
  <c r="C26" i="33"/>
  <c r="C27" i="33" s="1"/>
  <c r="C30" i="33" s="1"/>
  <c r="I41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3" i="20"/>
  <c r="G21" i="33"/>
  <c r="G26" i="33"/>
  <c r="N2" i="10"/>
  <c r="E3" i="10"/>
  <c r="M2" i="7"/>
  <c r="N2" i="34" s="1"/>
  <c r="E3" i="7"/>
  <c r="E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<sst xmlns="http://schemas.openxmlformats.org/spreadsheetml/2006/main" count="957" uniqueCount="544">
  <si>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</si>
  <si>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</si>
  <si>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</si>
  <si>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</si>
  <si>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</si>
  <si>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</si>
  <si>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</si>
  <si>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</si>
  <si>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</si>
  <si>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</si>
  <si>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</si>
  <si>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</si>
  <si>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</si>
  <si>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</si>
  <si>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</si>
  <si>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</si>
  <si>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</si>
  <si>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</si>
  <si>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</si>
  <si>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</si>
  <si>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</si>
  <si>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</si>
  <si>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</si>
  <si>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</si>
  <si>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</si>
  <si>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</si>
  <si>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</si>
  <si>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</si>
  <si>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</si>
  <si>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</si>
  <si>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</si>
  <si>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</si>
  <si>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</si>
  <si>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</si>
  <si>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</si>
  <si>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</si>
  <si>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</si>
  <si>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</si>
  <si>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</si>
  <si>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</si>
  <si>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</si>
  <si>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</si>
  <si>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</si>
  <si>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</si>
  <si>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</si>
  <si>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</si>
  <si>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</si>
  <si>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</si>
  <si>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</si>
  <si>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</si>
  <si>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</si>
  <si>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</si>
  <si>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</si>
  <si>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</si>
  <si>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</si>
  <si>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</si>
  <si>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</si>
  <si>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</si>
  <si>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</si>
  <si>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</si>
  <si>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</si>
  <si>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</si>
  <si>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</si>
  <si>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</si>
  <si>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</si>
  <si>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</si>
  <si>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</si>
  <si>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</si>
  <si>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</si>
  <si>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</si>
  <si>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</si>
  <si>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</si>
  <si>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</si>
  <si>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</si>
  <si>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</si>
  <si>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</si>
  <si>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</si>
  <si>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</si>
  <si>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</si>
  <si>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</si>
  <si>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</si>
  <si>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</si>
  <si>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</si>
  <si>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</si>
  <si>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</si>
  <si>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</si>
  <si>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</si>
  <si>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</si>
  <si>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</si>
  <si>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</si>
  <si>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</si>
  <si>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</si>
  <si>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</si>
  <si>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</si>
  <si>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</si>
  <si>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</si>
  <si>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</si>
  <si>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</si>
  <si>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</si>
  <si>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</si>
  <si>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</si>
  <si>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</si>
  <si>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</si>
  <si>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</si>
  <si>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</si>
  <si>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</si>
  <si>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</si>
  <si>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</si>
  <si>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</si>
  <si>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</si>
  <si>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</si>
  <si>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</si>
  <si>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</si>
  <si>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</si>
  <si>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</si>
  <si>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</si>
  <si>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</si>
  <si>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</si>
  <si>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</si>
  <si>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</si>
  <si>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</si>
  <si>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</si>
  <si>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</si>
  <si>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</si>
  <si>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</si>
  <si>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</si>
  <si>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</si>
  <si>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</si>
  <si>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</si>
  <si>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</si>
  <si>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ABUNDIS SANCHEZ FRANCISCO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</si>
  <si>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</si>
  <si>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</si>
  <si>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</si>
  <si>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</si>
  <si>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</si>
  <si>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</si>
  <si>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</si>
  <si>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</si>
  <si>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</si>
  <si>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</si>
  <si>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</si>
  <si>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</si>
  <si>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</si>
  <si>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</si>
  <si>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</si>
  <si>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</si>
  <si>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</si>
  <si>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</si>
  <si>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</si>
  <si>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</si>
  <si>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</si>
  <si>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</si>
  <si>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</si>
  <si>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</si>
  <si>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</si>
  <si>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</si>
  <si>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</si>
  <si>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</si>
  <si>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</si>
  <si>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</si>
  <si>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</si>
  <si>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</si>
  <si>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</si>
  <si>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</si>
  <si>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</si>
  <si>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</si>
  <si>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</si>
  <si>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</si>
  <si>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</si>
  <si>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</si>
  <si>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</si>
  <si>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</si>
  <si>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</si>
  <si>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</si>
  <si>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</si>
  <si>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</si>
  <si>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RAMIREZ MEDINA SAMUEL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</si>
  <si>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</si>
  <si>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</si>
  <si>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</si>
  <si>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</si>
  <si>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</si>
  <si>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</si>
  <si>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</si>
  <si>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</si>
  <si>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</si>
  <si>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</si>
  <si>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</si>
  <si>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</si>
  <si>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</si>
  <si>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</si>
  <si>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</si>
  <si>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</si>
  <si>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</si>
  <si>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</si>
  <si>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</si>
  <si>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</si>
  <si>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</si>
  <si>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</si>
  <si>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</si>
  <si>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</si>
  <si>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</si>
  <si>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</si>
  <si>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</si>
  <si>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</si>
  <si>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</si>
  <si>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</si>
  <si>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</si>
  <si>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</si>
  <si>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</si>
  <si>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</si>
  <si>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</si>
  <si>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</si>
  <si>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</si>
  <si>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</si>
  <si>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</si>
  <si>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</si>
  <si>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</si>
  <si>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</si>
  <si>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</si>
  <si>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</si>
  <si>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</si>
  <si>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</si>
  <si>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</si>
  <si>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</si>
  <si>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</si>
  <si>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</si>
  <si>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</si>
  <si>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</si>
  <si>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GUTIERREZ MARTINEZ ANA MARIA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</si>
  <si>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</si>
  <si>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</si>
  <si>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</si>
  <si>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</si>
  <si>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</si>
  <si>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</si>
  <si>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</si>
  <si>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</si>
  <si>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</si>
  <si>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</si>
  <si>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</si>
  <si>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</si>
  <si>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</si>
  <si>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</si>
  <si>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</si>
  <si>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MERCADO MENDOZA YVETTE JOCELYN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</si>
  <si>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</si>
  <si>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</si>
  <si>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</si>
  <si>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</si>
  <si>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</si>
  <si>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</si>
  <si>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</si>
  <si>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</si>
  <si>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</si>
  <si>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</si>
  <si>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</si>
  <si>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</si>
  <si>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</si>
  <si>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</si>
  <si>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</si>
  <si>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</si>
  <si>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 xml:space="preserve">HARO OCAMPO LIC. PEDRO </t>
  </si>
  <si>
    <t>AUXILIAR ADMINISTRATIVO D</t>
  </si>
  <si>
    <t>JEFE DEL DEPARTAMENTO DE TURISMO</t>
  </si>
  <si>
    <t>CHOFER DE CAMION F</t>
  </si>
  <si>
    <t xml:space="preserve">REYNA REYES J  JESUS 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</si>
  <si>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</si>
  <si>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</si>
  <si>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</si>
  <si>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</si>
  <si>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</si>
  <si>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</si>
  <si>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</si>
  <si>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GUZMAN GONZALEZ LEONCIO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</si>
  <si>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</si>
  <si>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</si>
  <si>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</si>
  <si>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</si>
  <si>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</si>
  <si>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</si>
  <si>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</si>
  <si>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</si>
  <si>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</si>
  <si>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</si>
  <si>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DIRECCION JURIDICA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</si>
  <si>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</si>
  <si>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</si>
  <si>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</si>
  <si>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</si>
  <si>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</si>
  <si>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</si>
  <si>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</si>
  <si>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</si>
  <si>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</si>
  <si>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</si>
  <si>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</si>
  <si>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CAJERO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</si>
  <si>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</si>
  <si>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</si>
  <si>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</si>
  <si>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</si>
  <si>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</si>
  <si>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</si>
  <si>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</si>
  <si>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</si>
  <si>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</si>
  <si>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</si>
  <si>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</si>
  <si>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</si>
  <si>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</si>
  <si>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</si>
  <si>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</si>
  <si>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</si>
  <si>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</si>
  <si>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</si>
  <si>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</si>
  <si>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</si>
  <si>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</si>
  <si>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</si>
  <si>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</si>
  <si>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</si>
  <si>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</si>
  <si>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</si>
  <si>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</si>
  <si>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</si>
  <si>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</si>
  <si>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PLASCENCIA REYNA JUAN ANTONIO</t>
  </si>
  <si>
    <t>MARTINEZ RAMIREZ ROGELIO</t>
  </si>
  <si>
    <t xml:space="preserve">CARRILLO BENAVIDES ISAC </t>
  </si>
  <si>
    <t>CHOFER A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</si>
  <si>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</si>
  <si>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</si>
  <si>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</si>
  <si>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</si>
  <si>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</si>
  <si>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</si>
  <si>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JIMENEZ ACEVEZ SANTIAGO</t>
  </si>
  <si>
    <t>TITULAR DE UNIDAD DE SUMINISTROS</t>
  </si>
  <si>
    <t>RAMIREZ RAMIREZ LUIS FERNANDO</t>
  </si>
  <si>
    <t>COORDINACION DE GESTION DEL MUNICIPIO</t>
  </si>
  <si>
    <t>ROMERO DELGADILLO OSCAR</t>
  </si>
  <si>
    <t>MEDICO A</t>
  </si>
  <si>
    <t>BAUTISTA SANCHEZ YOCONDA MARIBEL</t>
  </si>
  <si>
    <t>MEDINA HERNANDEZ ELISA</t>
  </si>
  <si>
    <t>ARIAS PENA BRENDA MARIA</t>
  </si>
  <si>
    <t>RODRIGUEZ RAMIREZ MARIA ELENA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</si>
  <si>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</si>
  <si>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</si>
  <si>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</si>
  <si>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</si>
  <si>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</si>
  <si>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</si>
  <si>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</si>
  <si>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</si>
  <si>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</si>
  <si>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</si>
  <si>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</si>
  <si>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</si>
  <si>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</si>
  <si>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</si>
  <si>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</si>
  <si>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</si>
  <si>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</si>
  <si>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</si>
  <si>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</si>
  <si>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PEREZ SANCHEZ JESUS</t>
  </si>
  <si>
    <t>OFICIAL DE REGISTRO CIVIL B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</si>
  <si>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</si>
  <si>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</si>
  <si>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</si>
  <si>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</si>
  <si>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</si>
  <si>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</si>
  <si>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</si>
  <si>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</si>
  <si>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</si>
  <si>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ENC, DE BIBLIOTECA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</si>
  <si>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</si>
  <si>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</si>
  <si>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</si>
  <si>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</si>
  <si>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</si>
  <si>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</si>
  <si>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FECHA DE INGRESO</t>
  </si>
  <si>
    <t>AUXILIAR DE INTENDENCIA D</t>
  </si>
  <si>
    <t>GAETA ARELLANO ALAN</t>
  </si>
  <si>
    <t>ASISTENTE DE UNIDAD B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</si>
  <si>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</si>
  <si>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</si>
  <si>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</si>
  <si>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</si>
  <si>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</si>
  <si>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</si>
  <si>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</si>
  <si>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SANCHEZ GONZALEZ JOSE</t>
  </si>
  <si>
    <t>AUXILIAR DE AGUA POTABLE</t>
  </si>
  <si>
    <t>FLORES ABUNDIS VICENTE</t>
  </si>
  <si>
    <t>BECERRA PEREZ VICTOR ALFONSO</t>
  </si>
  <si>
    <t>ALCARAZ MERCADO ELIAS</t>
  </si>
  <si>
    <t>HERNANDEZ SUAREZ JOSE ANTONIO</t>
  </si>
  <si>
    <t>DELEGADO DE PALOS ALTOS</t>
  </si>
  <si>
    <t>ALCANTAR ESPARZA BRENDA GRACIELA</t>
  </si>
  <si>
    <t>AGENTE DE MASCUALA</t>
  </si>
  <si>
    <t>ESPARZA RIVERA ERIBERTO</t>
  </si>
  <si>
    <t>DELEGADO DE TREJOS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</si>
  <si>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</si>
  <si>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</si>
  <si>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</si>
  <si>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</si>
  <si>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</si>
  <si>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</si>
  <si>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ALFREDO URIBE LOZANO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</si>
  <si>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</si>
  <si>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</si>
  <si>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</si>
  <si>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</si>
  <si>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</si>
  <si>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</si>
  <si>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</si>
  <si>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GONZALEZ ABUNDIS HECTOR MANUEL</t>
  </si>
  <si>
    <t>ROMERO FRANCO LILIANA</t>
  </si>
  <si>
    <t>CONTRERAS HERNANDEZ JOSE DE JESUS</t>
  </si>
  <si>
    <t>GARCIA BRAVO MIGUEL ANGEL</t>
  </si>
  <si>
    <t>UNIDAD DE EDUCACION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</si>
  <si>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</si>
  <si>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</si>
  <si>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</si>
  <si>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</si>
  <si>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</si>
  <si>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</si>
  <si>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</si>
  <si>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</si>
  <si>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</si>
  <si>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</si>
  <si>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</si>
  <si>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</si>
  <si>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JEFE DE RECURSOS HUMANOS</t>
  </si>
  <si>
    <t>PEREZ VAZQUEZ VICTOR HONORIO</t>
  </si>
  <si>
    <t>ALONSO MOYA TANIA GISELA</t>
  </si>
  <si>
    <t>ENCARGADA DE BIBLIOTECA</t>
  </si>
  <si>
    <t>LEDESMA RODRIGUEZ JAIME</t>
  </si>
  <si>
    <t>FLORES PALAFOX CRISTINA</t>
  </si>
  <si>
    <t>RODRIGUEZ TORRES MARIA GUADALUPE</t>
  </si>
  <si>
    <t>SANCHEZ RAMIREZ SILVANO</t>
  </si>
  <si>
    <t>ALBAÑIL</t>
  </si>
  <si>
    <t>DURAN SANCHEZ EDUARDO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</si>
  <si>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</si>
  <si>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</si>
  <si>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</si>
  <si>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</si>
  <si>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</si>
  <si>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GOMEZ MERCADO MAYRA ALEJANDRA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</si>
  <si>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</si>
  <si>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</si>
  <si>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</si>
  <si>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</si>
  <si>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</si>
  <si>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</si>
  <si>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</si>
  <si>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</si>
  <si>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</si>
  <si>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</si>
  <si>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HERNANDEZ CEBREROS JUAN HERNESTO</t>
  </si>
  <si>
    <t>NAVARRO SANCHEZ MARISOL</t>
  </si>
  <si>
    <t>RODRIGUEZ VAZQUEZ LUIS ALBERTO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</si>
  <si>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</si>
  <si>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</si>
  <si>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</si>
  <si>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</si>
  <si>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</si>
  <si>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</si>
  <si>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</si>
  <si>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 xml:space="preserve">AUXILIAR ADMINISTRATIVO </t>
  </si>
  <si>
    <t>QUINTERO TEJEDA VALENTIN</t>
  </si>
  <si>
    <t>ALVARADO CONTRERAS J. NATIVIDAD</t>
  </si>
  <si>
    <t>RAMOS MOLINA J GUADALUPE</t>
  </si>
  <si>
    <t>IBARRA GUTIERREZ JESUS</t>
  </si>
  <si>
    <t>OLEA LUNA OSWALDO PRIMITIVO</t>
  </si>
  <si>
    <t>DIAZ SANCHEZ ROCIO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</si>
  <si>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</si>
  <si>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</si>
  <si>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</si>
  <si>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</si>
  <si>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</si>
  <si>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</si>
  <si>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</si>
  <si>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</si>
  <si>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</si>
  <si>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</si>
  <si>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</si>
  <si>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</si>
  <si>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</si>
  <si>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</si>
  <si>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</si>
  <si>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</si>
  <si>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ALVAREZ BENAVIDEZ JESUS</t>
  </si>
  <si>
    <t>VITELA PEREZ GLEEN OCTAVIO</t>
  </si>
  <si>
    <t>SANCHEZ ORTIZ DIEGO ARMANDO</t>
  </si>
  <si>
    <t>PRESTAMOS A PENSIONES</t>
  </si>
  <si>
    <t>VILLEGAS GOMEZ JOSE DE JESUS</t>
  </si>
  <si>
    <t>MARTINEZ GONZAGA HEIDI YADIRA</t>
  </si>
  <si>
    <t>CAMACHO LOPEZ GABRIEL ISSAC</t>
  </si>
  <si>
    <t>MENDEZ MORA ROMAN</t>
  </si>
  <si>
    <t>AUXILIAR DE OBRAS PUBLICAS B</t>
  </si>
  <si>
    <t>CORTEZ GONZALEZ ROSA LILIA</t>
  </si>
  <si>
    <t>RODRIGUEZ RAMIREZ CLAUDIA SANDRA</t>
  </si>
  <si>
    <t>FLORES CAMACHO ISAAC ALEJANDRO</t>
  </si>
  <si>
    <t>GONZALEZ VAZQUEZ OSCAR</t>
  </si>
  <si>
    <t>INTENDENCIA DE BAÑOS PUBLICOS</t>
  </si>
  <si>
    <t>ENFERMERA   A</t>
  </si>
  <si>
    <t>FLORES AVILA JUAN PABLO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</si>
  <si>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</si>
  <si>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</si>
  <si>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</si>
  <si>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</si>
  <si>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</si>
  <si>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>MARTINEZ CASTILLO VICTOR HUGO</t>
  </si>
  <si>
    <t xml:space="preserve">CERVANTES CARRILLO JOSE JUAN </t>
  </si>
  <si>
    <t>HERNANDEZ CABRERA LIZETTE GUADALUPE</t>
  </si>
  <si>
    <t>AUXILIAR ADMOINISTRATIVO E</t>
  </si>
  <si>
    <t>CARRILLO LEGASPI  ISAC JUAN PABLO</t>
  </si>
  <si>
    <t>RAMIREZ GUZMAN JUAN JOSE</t>
  </si>
  <si>
    <t>GOMEZ VAZQUEZ RAMON</t>
  </si>
  <si>
    <t>COORDINADOR DE CONSTRUCCION GUBERNAMENTAL</t>
  </si>
  <si>
    <t>CHOFER DE CAMION C</t>
  </si>
  <si>
    <t>GALLEGOS RODRIGUEZ CESAR</t>
  </si>
  <si>
    <t>PLASCENCIA DURAN BRENDA LIZETH</t>
  </si>
  <si>
    <t>LOZANO DURAN PERLA JOANA</t>
  </si>
  <si>
    <t>HERRERA PRIETO LAURA MILAGROS</t>
  </si>
  <si>
    <t>GONZALEZ CONTRERAS MARISELA</t>
  </si>
  <si>
    <t>GOMEZ MARTINEZ MARIA DOLORES</t>
  </si>
  <si>
    <t>CRUZ FRIAS LIDIA</t>
  </si>
  <si>
    <t>MERCADO PLASCENCIA JOSE DE JESUS</t>
  </si>
  <si>
    <t>AUXILIAR DE PROTECCION CIVIL A</t>
  </si>
  <si>
    <t>EVANGELISTA MARTINEZ JUAN CARLOS</t>
  </si>
  <si>
    <t>NUÑEZ GONZALEZ JESUS ALEXANDRO</t>
  </si>
  <si>
    <t>SEGUNDA QUINCENA DE AGOSTO DE 2023</t>
  </si>
  <si>
    <t>31 DE AGOSTO DE 2023</t>
  </si>
  <si>
    <t>JACOBO GONZALEZ CLARA MAGDALENA</t>
  </si>
  <si>
    <t>ESTEVEZ VAZQUEZ JOSE</t>
  </si>
  <si>
    <t>DELEGADO DE SAN ANTONIO</t>
  </si>
  <si>
    <t>GONZALEZ CHAVEZ ERICK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</si>
</sst>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4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43" fontId="2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165" fontId="2" fillId="0" borderId="4" xfId="1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7" fillId="0" borderId="0" xfId="0" applyNumberFormat="1" applyFont="1" applyAlignment="1">
      <alignment horizontal="center"/>
    </xf>
    <xf numFmtId="43" fontId="6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  <xf numFmtId="165" fontId="0" fillId="0" borderId="5" xfId="1" applyFont="1" applyFill="1" applyBorder="1" applyAlignment="1">
      <alignment horizontal="center"/>
    </xf>
    <xf numFmtId="14" fontId="18" fillId="0" borderId="0" xfId="0" applyNumberFormat="1" applyFont="1"/>
    <xf numFmtId="14" fontId="16" fillId="0" borderId="0" xfId="0" applyNumberFormat="1" applyFont="1"/>
    <xf numFmtId="0" fontId="22" fillId="3" borderId="6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14" fontId="1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2" borderId="0" xfId="0" applyFill="1"/>
    <xf numFmtId="165" fontId="12" fillId="0" borderId="0" xfId="1" applyFont="1"/>
    <xf numFmtId="165" fontId="12" fillId="0" borderId="0" xfId="1" applyFont="1" applyFill="1"/>
    <xf numFmtId="0" fontId="22" fillId="3" borderId="7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23" fillId="0" borderId="0" xfId="1" applyFont="1" applyFill="1" applyBorder="1" applyAlignment="1">
      <alignment horizontal="center" vertical="center"/>
    </xf>
    <xf numFmtId="0" fontId="0" fillId="4" borderId="0" xfId="0" applyFill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8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14" fontId="0" fillId="5" borderId="0" xfId="0" applyNumberFormat="1" applyFill="1"/>
    <xf numFmtId="0" fontId="2" fillId="5" borderId="0" xfId="0" applyFont="1" applyFill="1"/>
    <xf numFmtId="0" fontId="6" fillId="5" borderId="0" xfId="0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Q19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O14" sqref="O14"/>
    </sheetView>
  </sheetViews>
  <sheetFormatPr baseColWidth="10" defaultRowHeight="12.75" x14ac:dyDescent="0.2"/>
  <cols>
    <col min="1" max="1" width="1.7109375" hidden="1" customWidth="1"/>
    <col min="2" max="2" width="34.570312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7" ht="18" x14ac:dyDescent="0.25">
      <c r="E1" s="12" t="s">
        <v>0</v>
      </c>
      <c r="I1" s="12"/>
      <c r="M1" s="14" t="s">
        <v>1</v>
      </c>
    </row>
    <row r="2" spans="2:17" ht="15" x14ac:dyDescent="0.25">
      <c r="E2" s="15" t="s">
        <v>96</v>
      </c>
      <c r="I2" s="15"/>
      <c r="M2" s="16" t="str">
        <f>+PRESIDENCIA!N2</f>
        <v>31 DE AGOSTO DE 2023</v>
      </c>
    </row>
    <row r="3" spans="2:17" x14ac:dyDescent="0.2">
      <c r="E3" s="42" t="str">
        <f>+PRESIDENCIA!E3</f>
        <v>SEGUNDA QUINCENA DE AGOSTO DE 2023</v>
      </c>
      <c r="I3" s="43"/>
    </row>
    <row r="4" spans="2:17" x14ac:dyDescent="0.2">
      <c r="E4" s="43" t="s">
        <v>24</v>
      </c>
      <c r="I4" s="43"/>
    </row>
    <row r="5" spans="2:17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105" t="s">
        <v>426</v>
      </c>
      <c r="K5" s="106" t="s">
        <v>495</v>
      </c>
      <c r="L5" s="18" t="s">
        <v>4</v>
      </c>
      <c r="M5" s="17" t="s">
        <v>5</v>
      </c>
      <c r="N5" s="92" t="s">
        <v>385</v>
      </c>
    </row>
    <row r="6" spans="2:17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7" ht="24.95" customHeight="1" x14ac:dyDescent="0.2">
      <c r="B7" s="2" t="s">
        <v>272</v>
      </c>
      <c r="C7" s="5"/>
      <c r="D7" s="3" t="s">
        <v>268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3">
        <v>44470</v>
      </c>
      <c r="O7" s="24"/>
      <c r="P7" s="24"/>
    </row>
    <row r="8" spans="2:17" ht="24.95" customHeight="1" x14ac:dyDescent="0.2">
      <c r="B8" s="2" t="s">
        <v>277</v>
      </c>
      <c r="C8" s="5"/>
      <c r="D8" s="3" t="s">
        <v>268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:J15" si="4">+G8*0.115</f>
        <v>1525.0805816250001</v>
      </c>
      <c r="K8" s="7"/>
      <c r="L8" s="7">
        <f t="shared" ref="L8:L15" si="5">G8-H8+I8-J8-K8</f>
        <v>9737.8146933750013</v>
      </c>
      <c r="M8" s="11"/>
      <c r="N8" s="93">
        <v>44470</v>
      </c>
    </row>
    <row r="9" spans="2:17" ht="24.95" customHeight="1" x14ac:dyDescent="0.2">
      <c r="B9" s="2" t="s">
        <v>276</v>
      </c>
      <c r="C9" s="5"/>
      <c r="D9" s="3" t="s">
        <v>268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si="4"/>
        <v>1525.0805816250001</v>
      </c>
      <c r="K9" s="7"/>
      <c r="L9" s="7">
        <f t="shared" si="5"/>
        <v>9737.8146933750013</v>
      </c>
      <c r="M9" s="11"/>
      <c r="N9" s="93">
        <v>44470</v>
      </c>
      <c r="Q9" s="8"/>
    </row>
    <row r="10" spans="2:17" ht="24.95" customHeight="1" x14ac:dyDescent="0.2">
      <c r="B10" s="2" t="s">
        <v>274</v>
      </c>
      <c r="C10" s="5"/>
      <c r="D10" s="3" t="s">
        <v>268</v>
      </c>
      <c r="E10" s="61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93">
        <v>44470</v>
      </c>
    </row>
    <row r="11" spans="2:17" ht="24.95" customHeight="1" x14ac:dyDescent="0.2">
      <c r="B11" s="2" t="s">
        <v>270</v>
      </c>
      <c r="C11" s="5"/>
      <c r="D11" s="3" t="s">
        <v>268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4"/>
        <v>1525.0805816250001</v>
      </c>
      <c r="K11" s="7"/>
      <c r="L11" s="7">
        <f t="shared" si="5"/>
        <v>9737.8146933750013</v>
      </c>
      <c r="M11" s="11"/>
      <c r="N11" s="93">
        <v>44470</v>
      </c>
    </row>
    <row r="12" spans="2:17" ht="24.95" customHeight="1" x14ac:dyDescent="0.2">
      <c r="B12" s="2" t="s">
        <v>275</v>
      </c>
      <c r="C12" s="5"/>
      <c r="D12" s="3" t="s">
        <v>268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4"/>
        <v>1525.0805816250001</v>
      </c>
      <c r="K12" s="7"/>
      <c r="L12" s="7">
        <f t="shared" si="5"/>
        <v>9737.8146933750013</v>
      </c>
      <c r="M12" s="11"/>
      <c r="N12" s="93">
        <v>44470</v>
      </c>
    </row>
    <row r="13" spans="2:17" ht="24.95" customHeight="1" x14ac:dyDescent="0.2">
      <c r="B13" s="2" t="s">
        <v>271</v>
      </c>
      <c r="C13" s="5"/>
      <c r="D13" s="3" t="s">
        <v>268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4"/>
        <v>1525.0805816250001</v>
      </c>
      <c r="K13" s="7"/>
      <c r="L13" s="7">
        <f t="shared" si="5"/>
        <v>9737.8146933750013</v>
      </c>
      <c r="M13" s="11"/>
      <c r="N13" s="93">
        <v>44470</v>
      </c>
    </row>
    <row r="14" spans="2:17" ht="24.95" customHeight="1" x14ac:dyDescent="0.2">
      <c r="B14" s="2" t="s">
        <v>273</v>
      </c>
      <c r="C14" s="5"/>
      <c r="D14" s="3" t="s">
        <v>268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4"/>
        <v>1525.0805816250001</v>
      </c>
      <c r="K14" s="7"/>
      <c r="L14" s="7">
        <f t="shared" si="5"/>
        <v>9737.8146933750013</v>
      </c>
      <c r="M14" s="11"/>
      <c r="N14" s="93">
        <v>44470</v>
      </c>
    </row>
    <row r="15" spans="2:17" ht="24.95" customHeight="1" x14ac:dyDescent="0.2">
      <c r="B15" s="2" t="s">
        <v>269</v>
      </c>
      <c r="C15" s="5"/>
      <c r="D15" s="3" t="s">
        <v>268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4"/>
        <v>1525.0805816250001</v>
      </c>
      <c r="K15" s="7"/>
      <c r="L15" s="7">
        <f t="shared" si="5"/>
        <v>9737.8146933750013</v>
      </c>
      <c r="M15" s="11"/>
      <c r="N15" s="93">
        <v>44470</v>
      </c>
    </row>
    <row r="16" spans="2:17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6</v>
      </c>
      <c r="E17" s="26">
        <f t="shared" ref="E17:F17" si="6">SUM(E7:E16)</f>
        <v>235972.69440000004</v>
      </c>
      <c r="F17" s="26">
        <f t="shared" si="6"/>
        <v>35391.829999999994</v>
      </c>
      <c r="G17" s="26">
        <f>SUM(G7:G16)</f>
        <v>117986.34720000002</v>
      </c>
      <c r="H17" s="26">
        <f t="shared" ref="H17:K17" si="7">SUM(H7:H16)</f>
        <v>17695.914999999997</v>
      </c>
      <c r="I17" s="26">
        <f t="shared" si="7"/>
        <v>0</v>
      </c>
      <c r="J17" s="26">
        <f t="shared" si="7"/>
        <v>12200.644652999999</v>
      </c>
      <c r="K17" s="26">
        <f t="shared" si="7"/>
        <v>0</v>
      </c>
      <c r="L17" s="26">
        <f>SUM(L7:L16)</f>
        <v>88089.787547</v>
      </c>
      <c r="M17" s="47"/>
      <c r="N17" s="26"/>
    </row>
    <row r="19" spans="2:14" x14ac:dyDescent="0.2">
      <c r="B19" t="s">
        <v>24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T22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P12" sqref="P12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6" width="20.7109375" style="51" bestFit="1" customWidth="1"/>
    <col min="17" max="17" width="11.42578125" style="61"/>
    <col min="18" max="16384" width="11.42578125" style="51"/>
  </cols>
  <sheetData>
    <row r="1" spans="1:20" x14ac:dyDescent="0.2">
      <c r="E1" s="42" t="s">
        <v>0</v>
      </c>
      <c r="J1" s="42"/>
      <c r="N1" s="50" t="s">
        <v>1</v>
      </c>
    </row>
    <row r="2" spans="1:20" x14ac:dyDescent="0.2">
      <c r="E2" s="82" t="s">
        <v>34</v>
      </c>
      <c r="J2" s="82"/>
      <c r="N2" s="16" t="s">
        <v>539</v>
      </c>
    </row>
    <row r="3" spans="1:20" x14ac:dyDescent="0.2">
      <c r="E3" s="42" t="s">
        <v>538</v>
      </c>
      <c r="J3" s="42"/>
    </row>
    <row r="4" spans="1:20" x14ac:dyDescent="0.2">
      <c r="E4" s="42" t="s">
        <v>24</v>
      </c>
      <c r="J4" s="42"/>
    </row>
    <row r="5" spans="1:20" ht="25.5" x14ac:dyDescent="0.2">
      <c r="B5" s="81" t="s">
        <v>2</v>
      </c>
      <c r="C5" s="81"/>
      <c r="D5" s="81" t="s">
        <v>8</v>
      </c>
      <c r="E5" s="44" t="s">
        <v>3</v>
      </c>
      <c r="F5" s="44" t="s">
        <v>27</v>
      </c>
      <c r="G5" s="44"/>
      <c r="H5" s="45" t="s">
        <v>3</v>
      </c>
      <c r="I5" s="45" t="s">
        <v>27</v>
      </c>
      <c r="J5" s="45" t="s">
        <v>31</v>
      </c>
      <c r="K5" s="105" t="s">
        <v>426</v>
      </c>
      <c r="L5" s="106" t="s">
        <v>495</v>
      </c>
      <c r="M5" s="45" t="s">
        <v>4</v>
      </c>
      <c r="N5" s="81" t="s">
        <v>5</v>
      </c>
      <c r="O5" s="92" t="s">
        <v>385</v>
      </c>
      <c r="P5" s="85"/>
    </row>
    <row r="6" spans="1:20" x14ac:dyDescent="0.2">
      <c r="B6" s="50"/>
      <c r="C6" s="50"/>
      <c r="D6" s="50"/>
      <c r="E6" s="108"/>
      <c r="F6" s="108"/>
      <c r="G6" s="108"/>
      <c r="H6" s="70"/>
      <c r="I6" s="70"/>
      <c r="J6" s="70"/>
      <c r="K6" s="70"/>
      <c r="L6" s="70"/>
      <c r="M6" s="70"/>
      <c r="N6" s="50"/>
    </row>
    <row r="7" spans="1:20" ht="24.95" customHeight="1" x14ac:dyDescent="0.2">
      <c r="B7" s="51" t="s">
        <v>263</v>
      </c>
      <c r="C7" s="73"/>
      <c r="D7" s="83" t="s">
        <v>45</v>
      </c>
      <c r="E7" s="104">
        <v>58472.874600000003</v>
      </c>
      <c r="F7" s="39">
        <v>12008.85</v>
      </c>
      <c r="G7" s="104"/>
      <c r="H7" s="61">
        <f t="shared" ref="H7" si="0">E7/2</f>
        <v>29236.437300000001</v>
      </c>
      <c r="I7" s="61">
        <f t="shared" ref="I7:J7" si="1">F7/2</f>
        <v>6004.4250000000002</v>
      </c>
      <c r="J7" s="61">
        <f t="shared" si="1"/>
        <v>0</v>
      </c>
      <c r="K7" s="61">
        <f>+H7*0.115</f>
        <v>3362.1902895000003</v>
      </c>
      <c r="M7" s="61">
        <f>H7-I7+J7-K7-L7</f>
        <v>19869.8220105</v>
      </c>
      <c r="N7" s="72"/>
      <c r="O7" s="93">
        <v>44470</v>
      </c>
      <c r="Q7" s="26"/>
      <c r="R7" s="26"/>
      <c r="S7" s="26"/>
    </row>
    <row r="8" spans="1:20" ht="24.95" customHeight="1" x14ac:dyDescent="0.2">
      <c r="A8" s="51"/>
      <c r="B8" s="51" t="s">
        <v>213</v>
      </c>
      <c r="C8" s="73"/>
      <c r="D8" s="62" t="s">
        <v>331</v>
      </c>
      <c r="E8" s="104">
        <v>9918.5717000000004</v>
      </c>
      <c r="F8" s="39">
        <v>762.04</v>
      </c>
      <c r="G8" s="104"/>
      <c r="H8" s="61">
        <f t="shared" ref="H8:H19" si="2">E8/2</f>
        <v>4959.2858500000002</v>
      </c>
      <c r="I8" s="61">
        <f t="shared" ref="I8:I19" si="3">F8/2</f>
        <v>381.02</v>
      </c>
      <c r="J8" s="61">
        <f t="shared" ref="J8:J19" si="4">G8/2</f>
        <v>0</v>
      </c>
      <c r="K8" s="61">
        <f t="shared" ref="K8:K15" si="5">+H8*0.115</f>
        <v>570.31787274999999</v>
      </c>
      <c r="M8" s="61">
        <f>H8-I8+J8-K8-L8</f>
        <v>4007.9479772499999</v>
      </c>
      <c r="N8" s="72"/>
      <c r="O8" s="76">
        <v>43432</v>
      </c>
      <c r="P8" s="76"/>
      <c r="R8" s="61"/>
      <c r="S8" s="61"/>
    </row>
    <row r="9" spans="1:20" ht="24.95" customHeight="1" x14ac:dyDescent="0.2">
      <c r="A9" s="51"/>
      <c r="B9" s="51" t="s">
        <v>279</v>
      </c>
      <c r="D9" s="83" t="s">
        <v>280</v>
      </c>
      <c r="E9" s="104">
        <v>15180.3236</v>
      </c>
      <c r="F9" s="39">
        <v>1585.09</v>
      </c>
      <c r="G9" s="104"/>
      <c r="H9" s="61">
        <f t="shared" si="2"/>
        <v>7590.1617999999999</v>
      </c>
      <c r="I9" s="61">
        <f t="shared" si="3"/>
        <v>792.54499999999996</v>
      </c>
      <c r="J9" s="61">
        <f t="shared" si="4"/>
        <v>0</v>
      </c>
      <c r="K9" s="61">
        <f t="shared" si="5"/>
        <v>872.868607</v>
      </c>
      <c r="L9" s="61">
        <v>2400</v>
      </c>
      <c r="M9" s="61">
        <f t="shared" ref="M9:M18" si="6">H9-I9+J9-K9-L9</f>
        <v>3524.7481929999994</v>
      </c>
      <c r="N9" s="72"/>
      <c r="O9" s="76">
        <v>44204</v>
      </c>
      <c r="R9" s="61"/>
      <c r="S9" s="61"/>
    </row>
    <row r="10" spans="1:20" ht="24.95" customHeight="1" x14ac:dyDescent="0.2">
      <c r="A10" s="51"/>
      <c r="B10" s="51" t="s">
        <v>238</v>
      </c>
      <c r="C10" s="73"/>
      <c r="D10" s="54" t="s">
        <v>301</v>
      </c>
      <c r="E10" s="103">
        <v>13762.45615</v>
      </c>
      <c r="F10" s="39">
        <v>1331.01</v>
      </c>
      <c r="G10" s="39"/>
      <c r="H10" s="61">
        <f t="shared" si="2"/>
        <v>6881.228075</v>
      </c>
      <c r="I10" s="61">
        <f t="shared" si="3"/>
        <v>665.505</v>
      </c>
      <c r="J10" s="61">
        <f t="shared" si="4"/>
        <v>0</v>
      </c>
      <c r="K10" s="21">
        <f t="shared" si="5"/>
        <v>791.34122862499999</v>
      </c>
      <c r="L10" s="21"/>
      <c r="M10" s="61">
        <f t="shared" si="6"/>
        <v>5424.3818463749994</v>
      </c>
      <c r="N10" s="72"/>
      <c r="O10" s="76">
        <v>36892</v>
      </c>
      <c r="P10" s="76"/>
      <c r="R10" s="61"/>
      <c r="S10" s="61"/>
    </row>
    <row r="11" spans="1:20" ht="24.95" customHeight="1" x14ac:dyDescent="0.2">
      <c r="A11" s="51"/>
      <c r="B11" s="51" t="s">
        <v>524</v>
      </c>
      <c r="C11" s="73"/>
      <c r="D11" s="83" t="s">
        <v>525</v>
      </c>
      <c r="E11" s="103">
        <v>26523.14055</v>
      </c>
      <c r="F11" s="39">
        <v>3997.35</v>
      </c>
      <c r="G11" s="104"/>
      <c r="H11" s="61">
        <f t="shared" si="2"/>
        <v>13261.570275</v>
      </c>
      <c r="I11" s="61">
        <f t="shared" si="3"/>
        <v>1998.675</v>
      </c>
      <c r="J11" s="61">
        <f t="shared" si="4"/>
        <v>0</v>
      </c>
      <c r="K11" s="61">
        <f t="shared" si="5"/>
        <v>1525.0805816250001</v>
      </c>
      <c r="M11" s="61">
        <f t="shared" si="6"/>
        <v>9737.8146933750013</v>
      </c>
      <c r="N11" s="72"/>
      <c r="O11" s="76">
        <v>44636</v>
      </c>
      <c r="P11" s="76"/>
      <c r="R11" s="61"/>
      <c r="S11" s="61"/>
    </row>
    <row r="12" spans="1:20" ht="24.95" customHeight="1" x14ac:dyDescent="0.2">
      <c r="A12" s="51"/>
      <c r="B12" s="51" t="s">
        <v>395</v>
      </c>
      <c r="D12" s="83" t="s">
        <v>282</v>
      </c>
      <c r="E12" s="104">
        <v>11274.556649999999</v>
      </c>
      <c r="F12" s="39">
        <v>917.08</v>
      </c>
      <c r="G12" s="104"/>
      <c r="H12" s="61">
        <f t="shared" si="2"/>
        <v>5637.2783249999993</v>
      </c>
      <c r="I12" s="61">
        <f t="shared" si="3"/>
        <v>458.54</v>
      </c>
      <c r="J12" s="61">
        <f t="shared" si="4"/>
        <v>0</v>
      </c>
      <c r="K12" s="61">
        <f t="shared" ref="K12" si="7">+H12*0.115</f>
        <v>648.28700737499992</v>
      </c>
      <c r="M12" s="61">
        <f t="shared" ref="M12" si="8">H12-I12+J12-K12-L12</f>
        <v>4530.4513176249993</v>
      </c>
      <c r="N12" s="72"/>
      <c r="O12" s="76">
        <v>44510</v>
      </c>
      <c r="R12" s="61"/>
      <c r="S12" s="61"/>
    </row>
    <row r="13" spans="1:20" customFormat="1" ht="24.75" customHeight="1" x14ac:dyDescent="0.2">
      <c r="B13" s="51" t="s">
        <v>203</v>
      </c>
      <c r="C13" s="73"/>
      <c r="D13" s="83" t="s">
        <v>339</v>
      </c>
      <c r="E13" s="104">
        <v>9918.5717000000004</v>
      </c>
      <c r="F13" s="39">
        <v>762.04</v>
      </c>
      <c r="G13" s="104"/>
      <c r="H13" s="61">
        <f t="shared" si="2"/>
        <v>4959.2858500000002</v>
      </c>
      <c r="I13" s="61">
        <f t="shared" si="3"/>
        <v>381.02</v>
      </c>
      <c r="J13" s="61">
        <f t="shared" si="4"/>
        <v>0</v>
      </c>
      <c r="K13" s="7">
        <f t="shared" ref="K13" si="9">+H13*0.115</f>
        <v>570.31787274999999</v>
      </c>
      <c r="L13" s="7"/>
      <c r="M13" s="61">
        <f t="shared" si="6"/>
        <v>4007.9479772499999</v>
      </c>
      <c r="N13" s="11"/>
      <c r="O13" s="76">
        <v>43374</v>
      </c>
      <c r="P13" s="68"/>
      <c r="Q13" s="51"/>
      <c r="T13" s="53"/>
    </row>
    <row r="14" spans="1:20" ht="24.95" customHeight="1" x14ac:dyDescent="0.2">
      <c r="A14" s="51"/>
      <c r="B14" s="51" t="s">
        <v>239</v>
      </c>
      <c r="C14" s="73"/>
      <c r="D14" s="83" t="s">
        <v>260</v>
      </c>
      <c r="E14" s="104">
        <v>13614.64</v>
      </c>
      <c r="F14" s="39">
        <v>1304.52</v>
      </c>
      <c r="G14" s="104"/>
      <c r="H14" s="61">
        <f t="shared" si="2"/>
        <v>6807.32</v>
      </c>
      <c r="I14" s="61">
        <f t="shared" si="3"/>
        <v>652.26</v>
      </c>
      <c r="J14" s="61">
        <f t="shared" si="4"/>
        <v>0</v>
      </c>
      <c r="M14" s="61">
        <f>H14-I14+J14-K14-L14</f>
        <v>6155.0599999999995</v>
      </c>
      <c r="N14" s="72"/>
      <c r="O14" s="93">
        <v>43374</v>
      </c>
      <c r="P14" s="76"/>
      <c r="Q14" s="76"/>
    </row>
    <row r="15" spans="1:20" ht="24.95" customHeight="1" x14ac:dyDescent="0.2">
      <c r="A15" s="51"/>
      <c r="B15" s="51" t="s">
        <v>122</v>
      </c>
      <c r="C15" s="73"/>
      <c r="D15" s="83" t="s">
        <v>108</v>
      </c>
      <c r="E15" s="104">
        <v>6445.7480999999998</v>
      </c>
      <c r="F15" s="39">
        <v>130.66</v>
      </c>
      <c r="G15" s="104"/>
      <c r="H15" s="61">
        <f t="shared" si="2"/>
        <v>3222.8740499999999</v>
      </c>
      <c r="I15" s="61">
        <f t="shared" si="3"/>
        <v>65.33</v>
      </c>
      <c r="J15" s="61">
        <f t="shared" si="4"/>
        <v>0</v>
      </c>
      <c r="K15" s="61">
        <f t="shared" si="5"/>
        <v>370.63051575000003</v>
      </c>
      <c r="M15" s="61">
        <f t="shared" si="6"/>
        <v>2786.9135342499999</v>
      </c>
      <c r="N15" s="72"/>
      <c r="O15" s="93">
        <v>43374</v>
      </c>
      <c r="P15" s="76"/>
      <c r="Q15" s="76"/>
      <c r="R15" s="61"/>
      <c r="S15" s="61"/>
    </row>
    <row r="16" spans="1:20" customFormat="1" ht="24.95" customHeight="1" x14ac:dyDescent="0.2">
      <c r="B16" t="s">
        <v>465</v>
      </c>
      <c r="D16" s="28" t="s">
        <v>452</v>
      </c>
      <c r="E16" s="103">
        <v>9657.48</v>
      </c>
      <c r="F16" s="39">
        <v>733.64</v>
      </c>
      <c r="G16" s="39"/>
      <c r="H16" s="61">
        <f t="shared" si="2"/>
        <v>4828.74</v>
      </c>
      <c r="I16" s="61">
        <f t="shared" si="3"/>
        <v>366.82</v>
      </c>
      <c r="J16" s="61">
        <f t="shared" si="4"/>
        <v>0</v>
      </c>
      <c r="K16" s="7">
        <f>+H16*0.115</f>
        <v>555.30510000000004</v>
      </c>
      <c r="L16" s="7"/>
      <c r="M16" s="89">
        <f t="shared" ref="M16" si="10">+H16-I16+J16-K16-L16</f>
        <v>3906.6149</v>
      </c>
      <c r="N16" s="11"/>
      <c r="O16" s="99">
        <v>44788</v>
      </c>
      <c r="P16" s="76"/>
      <c r="Q16" s="76"/>
      <c r="T16" s="13"/>
    </row>
    <row r="17" spans="1:19" ht="24.95" customHeight="1" x14ac:dyDescent="0.2">
      <c r="A17" s="51"/>
      <c r="B17" s="51" t="s">
        <v>281</v>
      </c>
      <c r="D17" s="83" t="s">
        <v>91</v>
      </c>
      <c r="E17" s="104">
        <v>8895.58</v>
      </c>
      <c r="F17" s="39">
        <v>650.74</v>
      </c>
      <c r="G17" s="104"/>
      <c r="H17" s="61">
        <f t="shared" si="2"/>
        <v>4447.79</v>
      </c>
      <c r="I17" s="61">
        <f t="shared" si="3"/>
        <v>325.37</v>
      </c>
      <c r="J17" s="61">
        <f t="shared" si="4"/>
        <v>0</v>
      </c>
      <c r="M17" s="61">
        <f t="shared" si="6"/>
        <v>4122.42</v>
      </c>
      <c r="N17" s="72"/>
      <c r="O17" s="94">
        <v>43739</v>
      </c>
      <c r="P17" s="76"/>
      <c r="Q17" s="76"/>
      <c r="R17" s="61"/>
      <c r="S17" s="61"/>
    </row>
    <row r="18" spans="1:19" ht="24.95" customHeight="1" x14ac:dyDescent="0.2">
      <c r="A18" s="51"/>
      <c r="B18" s="51" t="s">
        <v>380</v>
      </c>
      <c r="C18" s="73"/>
      <c r="D18" s="83" t="s">
        <v>260</v>
      </c>
      <c r="E18" s="104">
        <v>13614.64</v>
      </c>
      <c r="F18" s="39">
        <v>1304.52</v>
      </c>
      <c r="G18" s="104"/>
      <c r="H18" s="61">
        <f t="shared" si="2"/>
        <v>6807.32</v>
      </c>
      <c r="I18" s="61">
        <f t="shared" si="3"/>
        <v>652.26</v>
      </c>
      <c r="J18" s="61">
        <f t="shared" si="4"/>
        <v>0</v>
      </c>
      <c r="M18" s="61">
        <f t="shared" si="6"/>
        <v>6155.0599999999995</v>
      </c>
      <c r="N18" s="72"/>
      <c r="O18" s="94">
        <v>44485</v>
      </c>
      <c r="P18" s="76"/>
      <c r="Q18" s="76"/>
      <c r="R18" s="61"/>
      <c r="S18" s="61"/>
    </row>
    <row r="19" spans="1:19" ht="24.95" customHeight="1" x14ac:dyDescent="0.2">
      <c r="A19" s="51"/>
      <c r="B19" s="51" t="s">
        <v>240</v>
      </c>
      <c r="C19" s="73"/>
      <c r="D19" s="83" t="s">
        <v>260</v>
      </c>
      <c r="E19" s="104">
        <v>13614.64</v>
      </c>
      <c r="F19" s="39">
        <v>1304.52</v>
      </c>
      <c r="G19" s="104"/>
      <c r="H19" s="61">
        <f t="shared" si="2"/>
        <v>6807.32</v>
      </c>
      <c r="I19" s="61">
        <f t="shared" si="3"/>
        <v>652.26</v>
      </c>
      <c r="J19" s="61">
        <f t="shared" si="4"/>
        <v>0</v>
      </c>
      <c r="M19" s="61">
        <f>H19-I19+J19-K19-L19</f>
        <v>6155.0599999999995</v>
      </c>
      <c r="N19" s="72"/>
      <c r="O19" s="93">
        <v>43374</v>
      </c>
      <c r="P19" s="76"/>
      <c r="Q19" s="76"/>
      <c r="R19" s="61"/>
      <c r="S19" s="61"/>
    </row>
    <row r="20" spans="1:19" ht="21.95" customHeight="1" x14ac:dyDescent="0.2">
      <c r="D20" s="25" t="s">
        <v>6</v>
      </c>
      <c r="E20" s="26">
        <f>SUM(E7:E19)</f>
        <v>210893.22304999997</v>
      </c>
      <c r="F20" s="26">
        <f t="shared" ref="F20:M20" si="11">SUM(F7:F19)</f>
        <v>26792.060000000005</v>
      </c>
      <c r="G20" s="26">
        <f t="shared" si="11"/>
        <v>0</v>
      </c>
      <c r="H20" s="26">
        <f t="shared" si="11"/>
        <v>105446.61152499999</v>
      </c>
      <c r="I20" s="26">
        <f t="shared" si="11"/>
        <v>13396.030000000002</v>
      </c>
      <c r="J20" s="26">
        <f t="shared" si="11"/>
        <v>0</v>
      </c>
      <c r="K20" s="26">
        <f t="shared" si="11"/>
        <v>9266.3390753750009</v>
      </c>
      <c r="L20" s="26">
        <f t="shared" si="11"/>
        <v>2400</v>
      </c>
      <c r="M20" s="26">
        <f t="shared" si="11"/>
        <v>80384.242449624988</v>
      </c>
      <c r="N20" s="84"/>
      <c r="O20" s="26"/>
    </row>
    <row r="22" spans="1:19" x14ac:dyDescent="0.2">
      <c r="B22" s="51" t="s">
        <v>24</v>
      </c>
      <c r="D22" s="25"/>
      <c r="E22" s="26"/>
      <c r="F22" s="26"/>
      <c r="G22" s="26"/>
      <c r="H22" s="26"/>
      <c r="I22" s="26"/>
      <c r="J22" s="26"/>
      <c r="K22" s="26"/>
      <c r="L22" s="26"/>
      <c r="M22" s="26"/>
    </row>
  </sheetData>
  <sortState ref="A8:O18">
    <sortCondition ref="B8:B18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25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46</v>
      </c>
      <c r="F2" s="13"/>
      <c r="G2" s="13"/>
      <c r="H2" s="13"/>
      <c r="I2" s="15"/>
      <c r="J2" s="13"/>
      <c r="K2" s="13"/>
      <c r="L2" s="13"/>
      <c r="M2" s="16" t="str">
        <f>PRESIDENCIA!N2</f>
        <v>31 DE AGOSTO DE 2023</v>
      </c>
    </row>
    <row r="3" spans="1:15" x14ac:dyDescent="0.2">
      <c r="E3" s="43" t="str">
        <f>PRESIDENCIA!E3</f>
        <v>SEGUNDA QUINCENA DE AGOSTO DE 2023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105" t="s">
        <v>426</v>
      </c>
      <c r="K5" s="106" t="s">
        <v>495</v>
      </c>
      <c r="L5" s="18" t="s">
        <v>4</v>
      </c>
      <c r="M5" s="17" t="s">
        <v>5</v>
      </c>
      <c r="N5" s="92" t="s">
        <v>385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231</v>
      </c>
      <c r="C7" s="5"/>
      <c r="D7" s="28" t="s">
        <v>47</v>
      </c>
      <c r="E7" s="103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/>
      <c r="L7" s="7">
        <f>G7-H7+I7-J7-K7</f>
        <v>6120.4210499999999</v>
      </c>
      <c r="M7" s="11"/>
      <c r="N7" s="93">
        <v>43374</v>
      </c>
      <c r="O7" s="22"/>
    </row>
    <row r="9" spans="1:15" ht="21.95" customHeight="1" x14ac:dyDescent="0.2">
      <c r="D9" s="25" t="s">
        <v>6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0</v>
      </c>
      <c r="L9" s="26">
        <f t="shared" si="0"/>
        <v>6120.4210499999999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Y41"/>
  <sheetViews>
    <sheetView topLeftCell="B1" zoomScale="80" zoomScaleNormal="80" workbookViewId="0">
      <selection activeCell="O6" sqref="O6"/>
    </sheetView>
  </sheetViews>
  <sheetFormatPr baseColWidth="10" defaultRowHeight="12.75" x14ac:dyDescent="0.2"/>
  <cols>
    <col min="1" max="1" width="2" hidden="1" customWidth="1"/>
    <col min="2" max="2" width="40.140625" bestFit="1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bestFit="1" customWidth="1"/>
  </cols>
  <sheetData>
    <row r="1" spans="2:25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25" ht="15" x14ac:dyDescent="0.25">
      <c r="E2" s="15" t="s">
        <v>35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31 DE AGOSTO DE 2023</v>
      </c>
      <c r="O2" s="16"/>
    </row>
    <row r="3" spans="2:25" x14ac:dyDescent="0.2">
      <c r="E3" s="42" t="str">
        <f>PRESIDENCIA!E3</f>
        <v>SEGUNDA QUINCENA DE AGOSTO DE 2023</v>
      </c>
      <c r="F3" s="61"/>
      <c r="G3" s="61"/>
      <c r="H3" s="13"/>
      <c r="I3" s="13"/>
      <c r="J3" s="43"/>
      <c r="K3" s="13"/>
      <c r="L3" s="13"/>
      <c r="M3" s="13"/>
    </row>
    <row r="4" spans="2:25" x14ac:dyDescent="0.2">
      <c r="E4" s="42"/>
      <c r="F4" s="61"/>
      <c r="G4" s="61"/>
      <c r="H4" s="13"/>
      <c r="I4" s="13"/>
      <c r="J4" s="43"/>
      <c r="K4" s="13"/>
      <c r="L4" s="13"/>
      <c r="M4" s="13"/>
    </row>
    <row r="5" spans="2:2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105" t="s">
        <v>426</v>
      </c>
      <c r="L5" s="106" t="s">
        <v>495</v>
      </c>
      <c r="M5" s="18" t="s">
        <v>4</v>
      </c>
      <c r="N5" s="17" t="s">
        <v>5</v>
      </c>
      <c r="O5" s="92" t="s">
        <v>385</v>
      </c>
      <c r="Q5" s="37"/>
    </row>
    <row r="6" spans="2:25" ht="24.95" customHeight="1" x14ac:dyDescent="0.2">
      <c r="B6" s="51" t="s">
        <v>232</v>
      </c>
      <c r="C6" s="73"/>
      <c r="D6" s="83" t="s">
        <v>11</v>
      </c>
      <c r="E6" s="104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93">
        <v>43374</v>
      </c>
      <c r="P6" s="24"/>
      <c r="Q6" s="78"/>
      <c r="R6" s="24"/>
      <c r="S6" s="24"/>
    </row>
    <row r="7" spans="2:25" ht="24.95" customHeight="1" x14ac:dyDescent="0.2">
      <c r="B7" s="51" t="s">
        <v>403</v>
      </c>
      <c r="C7" s="51"/>
      <c r="D7" s="83" t="s">
        <v>404</v>
      </c>
      <c r="E7" s="104">
        <v>7670.085</v>
      </c>
      <c r="F7" s="39">
        <v>517.41</v>
      </c>
      <c r="G7" s="39"/>
      <c r="H7" s="61">
        <f t="shared" ref="H7:H26" si="1">E7/2</f>
        <v>3835.0425</v>
      </c>
      <c r="I7" s="61">
        <f t="shared" ref="I7:I26" si="2">F7/2</f>
        <v>258.70499999999998</v>
      </c>
      <c r="J7" s="61">
        <f t="shared" ref="J7:J26" si="3">G7/2</f>
        <v>0</v>
      </c>
      <c r="K7" s="61">
        <f t="shared" ref="K7:K22" si="4">+H7*0.115</f>
        <v>441.02988750000003</v>
      </c>
      <c r="L7" s="61"/>
      <c r="M7" s="61">
        <f t="shared" ref="M7:M23" si="5">H7-I7+J7-K7-L7</f>
        <v>3135.3076125000002</v>
      </c>
      <c r="N7" s="11"/>
      <c r="O7" s="93">
        <v>44531</v>
      </c>
      <c r="P7" s="24"/>
      <c r="Q7" s="78"/>
      <c r="R7" s="24"/>
    </row>
    <row r="8" spans="2:25" s="51" customFormat="1" ht="29.25" customHeight="1" x14ac:dyDescent="0.2">
      <c r="B8" t="s">
        <v>344</v>
      </c>
      <c r="C8"/>
      <c r="D8" s="63" t="s">
        <v>254</v>
      </c>
      <c r="E8" s="103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6">+H8*0.115</f>
        <v>441.02988750000003</v>
      </c>
      <c r="L8" s="61"/>
      <c r="M8" s="61">
        <f t="shared" si="5"/>
        <v>3135.3076125000002</v>
      </c>
      <c r="N8" s="72"/>
      <c r="O8" s="93">
        <v>44470</v>
      </c>
      <c r="P8"/>
      <c r="Q8" s="71"/>
      <c r="R8" s="71"/>
      <c r="S8" s="71"/>
      <c r="T8" s="71"/>
      <c r="U8" s="71"/>
      <c r="V8" s="71"/>
      <c r="W8" s="71">
        <f t="shared" ref="R8:Y8" si="7">+N8/15*10</f>
        <v>0</v>
      </c>
      <c r="X8" s="71">
        <f t="shared" si="7"/>
        <v>29646.666666666664</v>
      </c>
      <c r="Y8" s="71">
        <f t="shared" si="7"/>
        <v>0</v>
      </c>
    </row>
    <row r="9" spans="2:25" ht="24.95" customHeight="1" x14ac:dyDescent="0.2">
      <c r="B9" s="51" t="s">
        <v>372</v>
      </c>
      <c r="C9" s="51"/>
      <c r="D9" s="83" t="s">
        <v>91</v>
      </c>
      <c r="E9" s="104">
        <v>9918.5717000000004</v>
      </c>
      <c r="F9" s="39">
        <v>762.04</v>
      </c>
      <c r="G9" s="39"/>
      <c r="H9" s="61">
        <f t="shared" si="1"/>
        <v>4959.2858500000002</v>
      </c>
      <c r="I9" s="61">
        <f t="shared" si="2"/>
        <v>381.02</v>
      </c>
      <c r="J9" s="61">
        <f t="shared" si="3"/>
        <v>0</v>
      </c>
      <c r="K9" s="61">
        <f t="shared" si="4"/>
        <v>570.31787274999999</v>
      </c>
      <c r="L9" s="61"/>
      <c r="M9" s="61">
        <f t="shared" si="5"/>
        <v>4007.9479772499999</v>
      </c>
      <c r="N9" s="11"/>
      <c r="O9" s="93">
        <v>43480</v>
      </c>
      <c r="P9" s="51"/>
      <c r="Q9" s="78"/>
      <c r="R9" s="24"/>
    </row>
    <row r="10" spans="2:25" s="51" customFormat="1" ht="26.1" customHeight="1" x14ac:dyDescent="0.2">
      <c r="B10" s="51" t="s">
        <v>123</v>
      </c>
      <c r="C10" s="5"/>
      <c r="D10" s="79" t="s">
        <v>253</v>
      </c>
      <c r="E10" s="103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2"/>
      <c r="O10" s="93">
        <v>43374</v>
      </c>
      <c r="P10"/>
      <c r="R10" s="61"/>
      <c r="S10" s="53"/>
    </row>
    <row r="11" spans="2:25" ht="24.95" customHeight="1" x14ac:dyDescent="0.2">
      <c r="B11" t="s">
        <v>423</v>
      </c>
      <c r="C11" s="51"/>
      <c r="D11" s="83" t="s">
        <v>303</v>
      </c>
      <c r="E11" s="104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>
        <f t="shared" si="4"/>
        <v>254.59073750000002</v>
      </c>
      <c r="L11" s="61"/>
      <c r="M11" s="61">
        <f>H11-I11+J11-K11-L11</f>
        <v>2025.5017625000003</v>
      </c>
      <c r="N11" s="11"/>
      <c r="O11" s="93">
        <v>44608</v>
      </c>
      <c r="P11" s="51"/>
      <c r="Q11" s="78"/>
      <c r="R11" s="24"/>
    </row>
    <row r="12" spans="2:25" ht="24.95" customHeight="1" x14ac:dyDescent="0.2">
      <c r="B12" s="51" t="s">
        <v>214</v>
      </c>
      <c r="C12" s="73"/>
      <c r="D12" s="62" t="s">
        <v>253</v>
      </c>
      <c r="E12" s="104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93">
        <v>39919</v>
      </c>
      <c r="P12" s="24"/>
      <c r="Q12" s="78"/>
      <c r="R12" s="24"/>
    </row>
    <row r="13" spans="2:25" ht="24.95" customHeight="1" x14ac:dyDescent="0.2">
      <c r="B13" s="51" t="s">
        <v>405</v>
      </c>
      <c r="C13" s="73"/>
      <c r="D13" s="62" t="s">
        <v>406</v>
      </c>
      <c r="E13" s="104">
        <v>7670.085</v>
      </c>
      <c r="F13" s="39">
        <v>517.41</v>
      </c>
      <c r="G13" s="39"/>
      <c r="H13" s="61">
        <f t="shared" si="1"/>
        <v>3835.0425</v>
      </c>
      <c r="I13" s="61">
        <f t="shared" si="2"/>
        <v>258.70499999999998</v>
      </c>
      <c r="J13" s="61">
        <f t="shared" si="3"/>
        <v>0</v>
      </c>
      <c r="K13" s="61">
        <f t="shared" si="4"/>
        <v>441.02988750000003</v>
      </c>
      <c r="L13" s="61"/>
      <c r="M13" s="61">
        <f t="shared" si="5"/>
        <v>3135.3076125000002</v>
      </c>
      <c r="N13" s="11"/>
      <c r="O13" s="93">
        <v>44531</v>
      </c>
      <c r="P13" s="24"/>
      <c r="Q13" s="78"/>
      <c r="R13" s="24"/>
    </row>
    <row r="14" spans="2:25" ht="24.95" customHeight="1" x14ac:dyDescent="0.2">
      <c r="B14" s="51" t="s">
        <v>541</v>
      </c>
      <c r="C14" s="73"/>
      <c r="D14" s="62" t="s">
        <v>542</v>
      </c>
      <c r="E14" s="104">
        <v>7670.085</v>
      </c>
      <c r="F14" s="39">
        <v>517.41</v>
      </c>
      <c r="G14" s="39"/>
      <c r="H14" s="61">
        <f t="shared" ref="H14" si="8">E14/2</f>
        <v>3835.0425</v>
      </c>
      <c r="I14" s="61">
        <f t="shared" ref="I14" si="9">F14/2</f>
        <v>258.70499999999998</v>
      </c>
      <c r="J14" s="61">
        <f t="shared" ref="J14" si="10">G14/2</f>
        <v>0</v>
      </c>
      <c r="K14" s="61">
        <f t="shared" ref="K14" si="11">+H14*0.115</f>
        <v>441.02988750000003</v>
      </c>
      <c r="L14" s="61"/>
      <c r="M14" s="61">
        <f t="shared" ref="M14" si="12">H14-I14+J14-K14-L14</f>
        <v>3135.3076125000002</v>
      </c>
      <c r="N14" s="11"/>
      <c r="O14" s="93">
        <v>45153</v>
      </c>
      <c r="P14" s="24"/>
      <c r="Q14" s="78"/>
      <c r="R14" s="24"/>
    </row>
    <row r="15" spans="2:25" ht="24.95" customHeight="1" x14ac:dyDescent="0.2">
      <c r="B15" s="51" t="s">
        <v>182</v>
      </c>
      <c r="D15" s="83" t="s">
        <v>366</v>
      </c>
      <c r="E15" s="104">
        <v>9918.5717000000004</v>
      </c>
      <c r="F15" s="39">
        <v>762.04</v>
      </c>
      <c r="G15" s="39"/>
      <c r="H15" s="61">
        <f t="shared" si="1"/>
        <v>4959.2858500000002</v>
      </c>
      <c r="I15" s="61">
        <f t="shared" si="2"/>
        <v>381.02</v>
      </c>
      <c r="J15" s="61">
        <f t="shared" si="3"/>
        <v>0</v>
      </c>
      <c r="K15" s="61">
        <f t="shared" si="4"/>
        <v>570.31787274999999</v>
      </c>
      <c r="L15" s="61"/>
      <c r="M15" s="61">
        <f t="shared" si="5"/>
        <v>4007.9479772499999</v>
      </c>
      <c r="N15" s="11"/>
      <c r="O15" s="93">
        <v>43374</v>
      </c>
      <c r="P15" s="24"/>
      <c r="Q15" s="78"/>
      <c r="R15" s="24"/>
    </row>
    <row r="16" spans="2:25" ht="24.95" customHeight="1" x14ac:dyDescent="0.2">
      <c r="B16" s="51" t="s">
        <v>401</v>
      </c>
      <c r="D16" s="83" t="s">
        <v>402</v>
      </c>
      <c r="E16" s="104">
        <v>7670.085</v>
      </c>
      <c r="F16" s="39">
        <v>517.41</v>
      </c>
      <c r="G16" s="39"/>
      <c r="H16" s="61">
        <f t="shared" si="1"/>
        <v>3835.0425</v>
      </c>
      <c r="I16" s="61">
        <f t="shared" si="2"/>
        <v>258.70499999999998</v>
      </c>
      <c r="J16" s="61">
        <f t="shared" si="3"/>
        <v>0</v>
      </c>
      <c r="K16" s="61">
        <f t="shared" si="4"/>
        <v>441.02988750000003</v>
      </c>
      <c r="L16" s="61"/>
      <c r="M16" s="61">
        <f t="shared" si="5"/>
        <v>3135.3076125000002</v>
      </c>
      <c r="N16" s="11"/>
      <c r="O16" s="93">
        <v>44531</v>
      </c>
      <c r="P16" s="24"/>
      <c r="Q16" s="78"/>
      <c r="R16" s="24"/>
    </row>
    <row r="17" spans="1:23" ht="24.95" customHeight="1" x14ac:dyDescent="0.2">
      <c r="B17" s="51" t="s">
        <v>116</v>
      </c>
      <c r="C17" s="73"/>
      <c r="D17" s="83" t="s">
        <v>48</v>
      </c>
      <c r="E17" s="104">
        <v>10212.987449999999</v>
      </c>
      <c r="F17" s="39">
        <v>794.08</v>
      </c>
      <c r="G17" s="39"/>
      <c r="H17" s="61">
        <f t="shared" si="1"/>
        <v>5106.4937249999994</v>
      </c>
      <c r="I17" s="61">
        <f t="shared" si="2"/>
        <v>397.04</v>
      </c>
      <c r="J17" s="61">
        <f t="shared" si="3"/>
        <v>0</v>
      </c>
      <c r="K17" s="61">
        <f t="shared" si="4"/>
        <v>587.24677837499996</v>
      </c>
      <c r="L17" s="61"/>
      <c r="M17" s="61">
        <f t="shared" si="5"/>
        <v>4122.2069466249995</v>
      </c>
      <c r="N17" s="11"/>
      <c r="O17" s="93">
        <v>38047</v>
      </c>
      <c r="P17" s="24"/>
      <c r="R17" s="24"/>
    </row>
    <row r="18" spans="1:23" s="51" customFormat="1" ht="24.95" customHeight="1" x14ac:dyDescent="0.2">
      <c r="B18" s="51" t="s">
        <v>278</v>
      </c>
      <c r="D18" s="83" t="s">
        <v>462</v>
      </c>
      <c r="E18" s="104">
        <v>13762.46</v>
      </c>
      <c r="F18" s="39">
        <v>1331.01</v>
      </c>
      <c r="G18" s="39"/>
      <c r="H18" s="61">
        <f t="shared" si="1"/>
        <v>6881.23</v>
      </c>
      <c r="I18" s="61">
        <f t="shared" si="2"/>
        <v>665.505</v>
      </c>
      <c r="J18" s="61">
        <f t="shared" si="3"/>
        <v>0</v>
      </c>
      <c r="K18" s="61">
        <f t="shared" si="4"/>
        <v>791.34145000000001</v>
      </c>
      <c r="L18" s="61">
        <v>2294</v>
      </c>
      <c r="M18" s="61">
        <f t="shared" si="5"/>
        <v>3130.3835499999996</v>
      </c>
      <c r="N18" s="72"/>
      <c r="O18" s="93">
        <v>44470</v>
      </c>
      <c r="Q18" s="61"/>
      <c r="R18" s="61"/>
      <c r="S18" s="61"/>
    </row>
    <row r="19" spans="1:23" ht="24.95" customHeight="1" x14ac:dyDescent="0.2">
      <c r="B19" s="51" t="s">
        <v>442</v>
      </c>
      <c r="C19" s="73"/>
      <c r="D19" s="83" t="s">
        <v>91</v>
      </c>
      <c r="E19" s="104">
        <v>9918.5717000000004</v>
      </c>
      <c r="F19" s="39">
        <v>762.04</v>
      </c>
      <c r="G19" s="39"/>
      <c r="H19" s="61">
        <f t="shared" si="1"/>
        <v>4959.2858500000002</v>
      </c>
      <c r="I19" s="61">
        <f t="shared" si="2"/>
        <v>381.02</v>
      </c>
      <c r="J19" s="61">
        <f t="shared" si="3"/>
        <v>0</v>
      </c>
      <c r="K19" s="61">
        <f t="shared" si="4"/>
        <v>570.31787274999999</v>
      </c>
      <c r="L19" s="61"/>
      <c r="M19" s="61">
        <f t="shared" si="5"/>
        <v>4007.9479772499999</v>
      </c>
      <c r="N19" s="11"/>
      <c r="O19" s="93">
        <v>43480</v>
      </c>
      <c r="P19" s="51"/>
      <c r="Q19" s="24"/>
    </row>
    <row r="20" spans="1:23" ht="24.95" customHeight="1" x14ac:dyDescent="0.2">
      <c r="B20" s="51" t="s">
        <v>455</v>
      </c>
      <c r="C20" s="73"/>
      <c r="D20" s="54" t="s">
        <v>386</v>
      </c>
      <c r="E20" s="103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21">
        <f t="shared" si="4"/>
        <v>112.1327625</v>
      </c>
      <c r="L20" s="21"/>
      <c r="M20" s="61">
        <f t="shared" si="5"/>
        <v>1020.6597375</v>
      </c>
      <c r="N20" s="11"/>
      <c r="O20" s="93">
        <v>44743</v>
      </c>
      <c r="P20" s="51"/>
      <c r="Q20" s="24"/>
    </row>
    <row r="21" spans="1:23" ht="24.95" customHeight="1" x14ac:dyDescent="0.2">
      <c r="B21" s="51" t="s">
        <v>377</v>
      </c>
      <c r="C21" s="73"/>
      <c r="D21" s="83" t="s">
        <v>386</v>
      </c>
      <c r="E21" s="104">
        <v>1950.135</v>
      </c>
      <c r="F21" s="39"/>
      <c r="G21" s="39">
        <v>315.45</v>
      </c>
      <c r="H21" s="61">
        <f t="shared" si="1"/>
        <v>975.0675</v>
      </c>
      <c r="I21" s="61">
        <f t="shared" si="2"/>
        <v>0</v>
      </c>
      <c r="J21" s="61">
        <f t="shared" si="3"/>
        <v>157.72499999999999</v>
      </c>
      <c r="K21" s="61"/>
      <c r="L21" s="61"/>
      <c r="M21" s="61">
        <f t="shared" si="5"/>
        <v>1132.7925</v>
      </c>
      <c r="N21" s="11"/>
      <c r="O21" s="93">
        <v>43556</v>
      </c>
      <c r="P21" s="51"/>
      <c r="Q21" s="24"/>
    </row>
    <row r="22" spans="1:23" ht="24.95" customHeight="1" x14ac:dyDescent="0.2">
      <c r="B22" t="s">
        <v>367</v>
      </c>
      <c r="D22" s="80" t="s">
        <v>368</v>
      </c>
      <c r="E22" s="104">
        <v>5630.973</v>
      </c>
      <c r="F22" s="39">
        <v>32.32</v>
      </c>
      <c r="G22" s="39"/>
      <c r="H22" s="61">
        <f t="shared" si="1"/>
        <v>2815.4865</v>
      </c>
      <c r="I22" s="61">
        <f t="shared" si="2"/>
        <v>16.16</v>
      </c>
      <c r="J22" s="61">
        <f t="shared" si="3"/>
        <v>0</v>
      </c>
      <c r="K22" s="61">
        <f t="shared" si="4"/>
        <v>323.78094750000002</v>
      </c>
      <c r="L22" s="61">
        <v>404</v>
      </c>
      <c r="M22" s="61">
        <f t="shared" si="5"/>
        <v>2071.5455525000002</v>
      </c>
      <c r="N22" s="11"/>
      <c r="O22" s="93">
        <v>44212</v>
      </c>
      <c r="P22" s="24"/>
      <c r="Q22" s="24"/>
      <c r="R22" s="24"/>
    </row>
    <row r="23" spans="1:23" ht="24.95" customHeight="1" x14ac:dyDescent="0.2">
      <c r="B23" t="s">
        <v>471</v>
      </c>
      <c r="D23" s="87" t="s">
        <v>472</v>
      </c>
      <c r="E23" s="104">
        <v>4635.8599999999997</v>
      </c>
      <c r="F23" s="39"/>
      <c r="G23" s="39">
        <v>90.96</v>
      </c>
      <c r="H23" s="61">
        <f t="shared" si="1"/>
        <v>2317.9299999999998</v>
      </c>
      <c r="I23" s="61">
        <f t="shared" si="2"/>
        <v>0</v>
      </c>
      <c r="J23" s="61">
        <f t="shared" si="3"/>
        <v>45.48</v>
      </c>
      <c r="K23" s="61"/>
      <c r="L23" s="61"/>
      <c r="M23" s="61">
        <f t="shared" si="5"/>
        <v>2363.41</v>
      </c>
      <c r="N23" s="11"/>
      <c r="O23" s="93">
        <v>44835</v>
      </c>
      <c r="P23" s="24"/>
      <c r="Q23" s="24"/>
      <c r="R23" s="24"/>
    </row>
    <row r="24" spans="1:23" ht="24.95" customHeight="1" x14ac:dyDescent="0.2">
      <c r="B24" s="51" t="s">
        <v>297</v>
      </c>
      <c r="D24" s="79" t="s">
        <v>253</v>
      </c>
      <c r="E24" s="103">
        <v>8625.3612499999999</v>
      </c>
      <c r="F24" s="39">
        <v>621.34</v>
      </c>
      <c r="G24" s="39"/>
      <c r="H24" s="61">
        <f t="shared" si="1"/>
        <v>4312.680625</v>
      </c>
      <c r="I24" s="61">
        <f t="shared" si="2"/>
        <v>310.67</v>
      </c>
      <c r="J24" s="61">
        <f t="shared" si="3"/>
        <v>0</v>
      </c>
      <c r="K24" s="13">
        <f t="shared" ref="K24" si="13">+H24*0.115</f>
        <v>495.95827187500004</v>
      </c>
      <c r="L24" s="13"/>
      <c r="M24" s="61">
        <f t="shared" ref="M24" si="14">H24-I24+J24-K24-L24</f>
        <v>3506.0523531250001</v>
      </c>
      <c r="N24" s="11"/>
      <c r="O24" s="93">
        <v>44470</v>
      </c>
      <c r="Q24" s="68"/>
      <c r="R24" s="24"/>
      <c r="S24" s="24"/>
      <c r="T24" s="13"/>
      <c r="U24" s="13"/>
      <c r="V24" s="13"/>
      <c r="W24" s="13"/>
    </row>
    <row r="25" spans="1:23" ht="24.95" customHeight="1" x14ac:dyDescent="0.2">
      <c r="A25" s="78"/>
      <c r="B25" s="10" t="s">
        <v>178</v>
      </c>
      <c r="C25" s="48"/>
      <c r="D25" s="54" t="s">
        <v>49</v>
      </c>
      <c r="E25" s="104">
        <v>13762.46</v>
      </c>
      <c r="F25" s="39">
        <v>1331.01</v>
      </c>
      <c r="G25" s="39"/>
      <c r="H25" s="61">
        <f t="shared" si="1"/>
        <v>6881.23</v>
      </c>
      <c r="I25" s="61">
        <f t="shared" si="2"/>
        <v>665.505</v>
      </c>
      <c r="J25" s="61">
        <f t="shared" si="3"/>
        <v>0</v>
      </c>
      <c r="K25" s="61">
        <f t="shared" ref="K25" si="15">+H25*0.115</f>
        <v>791.34145000000001</v>
      </c>
      <c r="L25" s="61"/>
      <c r="M25" s="61">
        <f>H25-I25+J25-K25-L25</f>
        <v>5424.3835499999996</v>
      </c>
      <c r="N25" s="11"/>
      <c r="O25" s="93">
        <v>43388</v>
      </c>
      <c r="P25" s="24"/>
      <c r="Q25" s="68"/>
      <c r="R25" s="24"/>
      <c r="S25" s="24"/>
      <c r="T25" s="26"/>
    </row>
    <row r="26" spans="1:23" ht="24.95" customHeight="1" x14ac:dyDescent="0.2">
      <c r="A26" s="78"/>
      <c r="B26" s="10" t="s">
        <v>445</v>
      </c>
      <c r="C26" s="48"/>
      <c r="D26" s="54" t="s">
        <v>446</v>
      </c>
      <c r="E26" s="104">
        <v>9918.5717000000004</v>
      </c>
      <c r="F26" s="39">
        <v>762.04</v>
      </c>
      <c r="G26" s="39"/>
      <c r="H26" s="61">
        <f t="shared" si="1"/>
        <v>4959.2858500000002</v>
      </c>
      <c r="I26" s="61">
        <f t="shared" si="2"/>
        <v>381.02</v>
      </c>
      <c r="J26" s="61">
        <f t="shared" si="3"/>
        <v>0</v>
      </c>
      <c r="K26" s="61">
        <f t="shared" ref="K26" si="16">+H26*0.115</f>
        <v>570.31787274999999</v>
      </c>
      <c r="L26" s="61"/>
      <c r="M26" s="61">
        <f>H26-I26+J26-K26-L26</f>
        <v>4007.9479772499999</v>
      </c>
      <c r="N26" s="11"/>
      <c r="O26" s="93">
        <v>44715</v>
      </c>
      <c r="P26" s="24"/>
      <c r="Q26" s="68"/>
      <c r="R26" s="24"/>
      <c r="S26" s="24"/>
      <c r="T26" s="26"/>
    </row>
    <row r="27" spans="1:23" ht="21.95" customHeight="1" x14ac:dyDescent="0.2">
      <c r="D27" s="25" t="s">
        <v>6</v>
      </c>
      <c r="E27" s="26">
        <f>SUM(E6:E26)</f>
        <v>194032.42139999999</v>
      </c>
      <c r="F27" s="26">
        <f>SUM(F6:F26)</f>
        <v>16594.46</v>
      </c>
      <c r="G27" s="26"/>
      <c r="H27" s="26">
        <f t="shared" ref="H27:M27" si="17">SUM(H6:H26)</f>
        <v>97016.210699999996</v>
      </c>
      <c r="I27" s="26">
        <f t="shared" si="17"/>
        <v>8297.23</v>
      </c>
      <c r="J27" s="26">
        <f t="shared" si="17"/>
        <v>427.19000000000005</v>
      </c>
      <c r="K27" s="26">
        <f t="shared" si="17"/>
        <v>10778.169517999999</v>
      </c>
      <c r="L27" s="26">
        <f t="shared" si="17"/>
        <v>2698</v>
      </c>
      <c r="M27" s="26">
        <f t="shared" si="17"/>
        <v>75670.001182000007</v>
      </c>
      <c r="P27" s="24"/>
    </row>
    <row r="28" spans="1:23" ht="21.95" customHeight="1" x14ac:dyDescent="0.2">
      <c r="B28" s="10"/>
      <c r="C28" s="10"/>
      <c r="D28" s="3"/>
      <c r="E28" s="7"/>
      <c r="J28" s="7"/>
    </row>
    <row r="29" spans="1:23" x14ac:dyDescent="0.2">
      <c r="B29" s="10"/>
      <c r="C29" s="10"/>
      <c r="D29" s="3"/>
      <c r="E29" s="7"/>
      <c r="J29" s="7"/>
    </row>
    <row r="30" spans="1:23" x14ac:dyDescent="0.2">
      <c r="B30" s="10"/>
      <c r="C30" s="10"/>
      <c r="D30" s="3"/>
      <c r="E30" s="7"/>
      <c r="J30" s="7"/>
    </row>
    <row r="31" spans="1:23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Q31" s="3"/>
    </row>
    <row r="32" spans="1:23" x14ac:dyDescent="0.2">
      <c r="B32" s="10"/>
      <c r="C32" s="5"/>
      <c r="D32" s="7"/>
      <c r="E32" s="7"/>
      <c r="F32" s="7"/>
      <c r="G32" s="7"/>
      <c r="H32" s="7"/>
      <c r="I32" s="7"/>
      <c r="J32" s="7"/>
      <c r="K32" s="7"/>
      <c r="L32" s="7"/>
      <c r="Q32" s="3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39" spans="2:10" x14ac:dyDescent="0.2">
      <c r="B39" s="10"/>
      <c r="C39" s="10"/>
      <c r="D39" s="3"/>
      <c r="E39" s="7"/>
      <c r="J39" s="7"/>
    </row>
    <row r="41" spans="2:10" ht="18" x14ac:dyDescent="0.25">
      <c r="B41" s="49"/>
    </row>
  </sheetData>
  <sortState ref="B7:P26">
    <sortCondition ref="B7:B26"/>
  </sortState>
  <pageMargins left="0.11811023622047245" right="0.23622047244094491" top="0.78740157480314965" bottom="0.98425196850393704" header="0" footer="0"/>
  <pageSetup scale="8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7"/>
  <sheetViews>
    <sheetView topLeftCell="B1" zoomScale="80" zoomScaleNormal="80" workbookViewId="0">
      <selection activeCell="O18" sqref="O18"/>
    </sheetView>
  </sheetViews>
  <sheetFormatPr baseColWidth="10" defaultRowHeight="12.75" x14ac:dyDescent="0.2"/>
  <cols>
    <col min="1" max="1" width="1.5703125" hidden="1" customWidth="1"/>
    <col min="2" max="2" width="37.28515625" bestFit="1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  <col min="17" max="17" width="20.7109375" style="51" bestFit="1" customWidth="1"/>
    <col min="18" max="18" width="11.42578125" style="13"/>
  </cols>
  <sheetData>
    <row r="1" spans="2:18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8" ht="15" x14ac:dyDescent="0.25">
      <c r="E2" s="15" t="s">
        <v>53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31 DE AGOSTO DE 2023</v>
      </c>
      <c r="O2" s="16"/>
    </row>
    <row r="3" spans="2:18" x14ac:dyDescent="0.2">
      <c r="E3" s="16" t="str">
        <f>PRESIDENCIA!E3</f>
        <v>SEGUNDA QUINCENA DE AGOSTO DE 2023</v>
      </c>
      <c r="F3" s="61"/>
      <c r="G3" s="13"/>
      <c r="H3" s="13"/>
      <c r="I3" s="13"/>
      <c r="J3" s="13"/>
      <c r="K3" s="13"/>
      <c r="L3" s="13"/>
      <c r="M3" s="13"/>
    </row>
    <row r="4" spans="2:18" x14ac:dyDescent="0.2">
      <c r="E4" s="42"/>
      <c r="F4" s="61"/>
      <c r="G4" s="13"/>
      <c r="H4" s="13"/>
      <c r="I4" s="13"/>
      <c r="J4" s="13"/>
      <c r="K4" s="13"/>
      <c r="L4" s="13"/>
      <c r="M4" s="13"/>
    </row>
    <row r="5" spans="2:18" ht="27" customHeight="1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31</v>
      </c>
      <c r="K5" s="105" t="s">
        <v>426</v>
      </c>
      <c r="L5" s="106" t="s">
        <v>495</v>
      </c>
      <c r="M5" s="18" t="s">
        <v>4</v>
      </c>
      <c r="N5" s="17" t="s">
        <v>5</v>
      </c>
      <c r="O5" s="92" t="s">
        <v>385</v>
      </c>
      <c r="P5" s="24"/>
    </row>
    <row r="6" spans="2:18" ht="24.95" customHeight="1" x14ac:dyDescent="0.2">
      <c r="B6" t="s">
        <v>283</v>
      </c>
      <c r="C6" s="5"/>
      <c r="D6" s="79" t="s">
        <v>9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93">
        <v>44470</v>
      </c>
      <c r="P6" s="24"/>
      <c r="R6" s="26"/>
    </row>
    <row r="7" spans="2:18" ht="24.95" customHeight="1" x14ac:dyDescent="0.2">
      <c r="B7" s="10" t="s">
        <v>120</v>
      </c>
      <c r="C7" s="5"/>
      <c r="D7" s="79" t="s">
        <v>52</v>
      </c>
      <c r="E7" s="104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93">
        <v>43374</v>
      </c>
      <c r="P7" s="24"/>
    </row>
    <row r="8" spans="2:18" ht="24.95" customHeight="1" x14ac:dyDescent="0.2">
      <c r="B8" s="2" t="s">
        <v>119</v>
      </c>
      <c r="C8" s="5"/>
      <c r="D8" s="83" t="s">
        <v>287</v>
      </c>
      <c r="E8" s="104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93">
        <v>43374</v>
      </c>
      <c r="P8" s="24"/>
    </row>
    <row r="9" spans="2:18" ht="24.95" customHeight="1" x14ac:dyDescent="0.2">
      <c r="B9" t="s">
        <v>284</v>
      </c>
      <c r="D9" s="87" t="s">
        <v>285</v>
      </c>
      <c r="E9" s="104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94">
        <v>43846</v>
      </c>
      <c r="P9" s="24"/>
      <c r="Q9" s="76"/>
      <c r="R9" s="26"/>
    </row>
    <row r="10" spans="2:18" ht="24.95" customHeight="1" x14ac:dyDescent="0.2">
      <c r="B10" s="2" t="s">
        <v>234</v>
      </c>
      <c r="C10" s="5"/>
      <c r="D10" s="79" t="str">
        <f>D12</f>
        <v>DIRECCION JURIDICA</v>
      </c>
      <c r="E10" s="104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93">
        <v>43374</v>
      </c>
      <c r="P10" s="24"/>
      <c r="R10" s="26"/>
    </row>
    <row r="11" spans="2:18" ht="24.95" customHeight="1" x14ac:dyDescent="0.2">
      <c r="B11" s="2" t="s">
        <v>235</v>
      </c>
      <c r="C11" s="5"/>
      <c r="D11" s="79" t="s">
        <v>288</v>
      </c>
      <c r="E11" s="104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93">
        <v>43374</v>
      </c>
      <c r="P11" s="24"/>
      <c r="R11" s="26"/>
    </row>
    <row r="12" spans="2:18" ht="24.95" customHeight="1" x14ac:dyDescent="0.2">
      <c r="B12" s="2" t="s">
        <v>233</v>
      </c>
      <c r="C12" s="51"/>
      <c r="D12" s="83" t="s">
        <v>286</v>
      </c>
      <c r="E12" s="104">
        <v>15180.3236</v>
      </c>
      <c r="F12" s="39">
        <v>1585.09</v>
      </c>
      <c r="G12" s="39"/>
      <c r="H12" s="7">
        <f t="shared" si="1"/>
        <v>7590.1617999999999</v>
      </c>
      <c r="I12" s="7">
        <f t="shared" si="2"/>
        <v>792.54499999999996</v>
      </c>
      <c r="J12" s="7">
        <f t="shared" si="3"/>
        <v>0</v>
      </c>
      <c r="K12" s="7">
        <f t="shared" si="4"/>
        <v>872.868607</v>
      </c>
      <c r="L12" s="7"/>
      <c r="M12" s="7">
        <f t="shared" si="5"/>
        <v>5924.7481929999994</v>
      </c>
      <c r="N12" s="11"/>
      <c r="O12" s="93">
        <v>80994</v>
      </c>
      <c r="P12" s="51"/>
      <c r="Q12" s="78"/>
      <c r="R12" s="24"/>
    </row>
    <row r="13" spans="2:18" s="51" customFormat="1" ht="29.25" customHeight="1" x14ac:dyDescent="0.2">
      <c r="B13" s="51" t="s">
        <v>435</v>
      </c>
      <c r="C13" s="73"/>
      <c r="D13" s="63" t="s">
        <v>379</v>
      </c>
      <c r="E13" s="103">
        <v>7670.085</v>
      </c>
      <c r="F13" s="39">
        <v>517.41</v>
      </c>
      <c r="G13" s="39"/>
      <c r="H13" s="7">
        <f t="shared" si="1"/>
        <v>3835.0425</v>
      </c>
      <c r="I13" s="7">
        <f t="shared" si="2"/>
        <v>258.70499999999998</v>
      </c>
      <c r="J13" s="7">
        <f t="shared" si="3"/>
        <v>0</v>
      </c>
      <c r="K13" s="61">
        <f t="shared" si="4"/>
        <v>441.02988750000003</v>
      </c>
      <c r="L13" s="61"/>
      <c r="M13" s="7">
        <f t="shared" si="5"/>
        <v>3135.3076125000002</v>
      </c>
      <c r="N13" s="72"/>
      <c r="O13" s="93">
        <v>43374</v>
      </c>
    </row>
    <row r="14" spans="2:18" ht="24.95" customHeight="1" x14ac:dyDescent="0.2">
      <c r="B14" s="10" t="s">
        <v>118</v>
      </c>
      <c r="C14" s="5"/>
      <c r="D14" s="79" t="s">
        <v>30</v>
      </c>
      <c r="E14" s="104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93">
        <v>42278</v>
      </c>
      <c r="P14" s="24"/>
      <c r="Q14" s="76"/>
    </row>
    <row r="15" spans="2:18" ht="24.95" customHeight="1" x14ac:dyDescent="0.2">
      <c r="B15" s="2" t="s">
        <v>236</v>
      </c>
      <c r="C15" s="5"/>
      <c r="D15" s="79" t="s">
        <v>51</v>
      </c>
      <c r="E15" s="104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93">
        <v>43374</v>
      </c>
      <c r="P15" s="24"/>
      <c r="Q15" s="76"/>
    </row>
    <row r="16" spans="2:18" ht="21.95" customHeight="1" x14ac:dyDescent="0.2">
      <c r="D16" s="25" t="s">
        <v>6</v>
      </c>
      <c r="E16" s="26">
        <f t="shared" ref="E16:M16" si="6">SUM(E6:E15)</f>
        <v>131647.38235</v>
      </c>
      <c r="F16" s="26">
        <f t="shared" si="6"/>
        <v>13766.92</v>
      </c>
      <c r="G16" s="41">
        <f t="shared" si="6"/>
        <v>132.52000000000001</v>
      </c>
      <c r="H16" s="26">
        <f t="shared" si="6"/>
        <v>65823.691175</v>
      </c>
      <c r="I16" s="26">
        <f t="shared" si="6"/>
        <v>6883.46</v>
      </c>
      <c r="J16" s="26">
        <f t="shared" si="6"/>
        <v>66.260000000000005</v>
      </c>
      <c r="K16" s="26">
        <f t="shared" si="6"/>
        <v>5826.7292851250004</v>
      </c>
      <c r="L16" s="26">
        <f t="shared" si="6"/>
        <v>0</v>
      </c>
      <c r="M16" s="26">
        <f t="shared" si="6"/>
        <v>53179.761889874993</v>
      </c>
      <c r="R16" s="26"/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Q32"/>
  <sheetViews>
    <sheetView topLeftCell="B1" zoomScale="80" zoomScaleNormal="80" workbookViewId="0">
      <selection activeCell="R12" sqref="R12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  <col min="17" max="17" width="11.42578125" style="13"/>
  </cols>
  <sheetData>
    <row r="1" spans="2:1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25</v>
      </c>
    </row>
    <row r="2" spans="2:17" ht="15" x14ac:dyDescent="0.25">
      <c r="E2" s="15" t="s">
        <v>54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31 DE AGOSTO DE 2023</v>
      </c>
    </row>
    <row r="3" spans="2:17" x14ac:dyDescent="0.2">
      <c r="E3" s="42" t="str">
        <f>PRESIDENCIA!E3</f>
        <v>SEGUNDA QUINCENA DE AGOSTO DE 2023</v>
      </c>
      <c r="F3" s="13"/>
      <c r="G3" s="13"/>
      <c r="H3" s="13"/>
      <c r="I3" s="13"/>
      <c r="J3" s="43"/>
      <c r="K3" s="13"/>
      <c r="L3" s="13"/>
      <c r="M3" s="13"/>
    </row>
    <row r="4" spans="2:1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17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105" t="s">
        <v>426</v>
      </c>
      <c r="L5" s="106" t="s">
        <v>495</v>
      </c>
      <c r="M5" s="18" t="s">
        <v>4</v>
      </c>
      <c r="N5" s="17" t="s">
        <v>5</v>
      </c>
      <c r="O5" s="92" t="s">
        <v>385</v>
      </c>
      <c r="Q5" s="26"/>
    </row>
    <row r="6" spans="2:17" x14ac:dyDescent="0.2">
      <c r="B6" s="2"/>
      <c r="E6" s="27"/>
      <c r="F6" s="27"/>
      <c r="G6" s="27"/>
      <c r="H6" s="7"/>
      <c r="I6" s="7"/>
      <c r="J6" s="7"/>
      <c r="M6" s="7"/>
    </row>
    <row r="7" spans="2:17" ht="24.95" customHeight="1" x14ac:dyDescent="0.2">
      <c r="B7" s="2" t="s">
        <v>289</v>
      </c>
      <c r="C7" s="5"/>
      <c r="D7" s="28" t="s">
        <v>290</v>
      </c>
      <c r="E7" s="27">
        <v>23787.57</v>
      </c>
      <c r="F7" s="39">
        <v>3413.03</v>
      </c>
      <c r="G7" s="27"/>
      <c r="H7" s="7">
        <f t="shared" ref="H7:I7" si="0">E7/2</f>
        <v>11893.785</v>
      </c>
      <c r="I7" s="7">
        <f t="shared" si="0"/>
        <v>1706.5150000000001</v>
      </c>
      <c r="J7" s="7">
        <f>+G7/2</f>
        <v>0</v>
      </c>
      <c r="K7" s="7"/>
      <c r="L7" s="7"/>
      <c r="M7" s="7">
        <f>H7-I7+J7-K7-L7</f>
        <v>10187.27</v>
      </c>
      <c r="N7" s="11"/>
      <c r="O7" s="93">
        <v>80994</v>
      </c>
      <c r="P7" s="78"/>
      <c r="Q7"/>
    </row>
    <row r="8" spans="2:17" ht="24.95" customHeight="1" x14ac:dyDescent="0.2">
      <c r="B8" s="51" t="s">
        <v>292</v>
      </c>
      <c r="D8" s="62" t="s">
        <v>253</v>
      </c>
      <c r="E8" s="104">
        <v>7735.75</v>
      </c>
      <c r="F8" s="39">
        <v>524.54999999999995</v>
      </c>
      <c r="G8" s="104"/>
      <c r="H8" s="7">
        <f t="shared" ref="H8:H9" si="1">E8/2</f>
        <v>3867.875</v>
      </c>
      <c r="I8" s="7">
        <f t="shared" ref="I8:I9" si="2">F8/2</f>
        <v>262.27499999999998</v>
      </c>
      <c r="J8" s="7">
        <f t="shared" ref="J8:J9" si="3">+G8/2</f>
        <v>0</v>
      </c>
      <c r="K8" s="7"/>
      <c r="L8" s="7"/>
      <c r="M8" s="7">
        <f t="shared" ref="M8" si="4">H8-I8+J8-K8-L8</f>
        <v>3605.6</v>
      </c>
      <c r="N8" s="11"/>
      <c r="O8" s="93">
        <v>80994</v>
      </c>
      <c r="P8" s="78"/>
      <c r="Q8"/>
    </row>
    <row r="9" spans="2:17" ht="24.95" customHeight="1" x14ac:dyDescent="0.2">
      <c r="B9" t="s">
        <v>291</v>
      </c>
      <c r="C9" s="5"/>
      <c r="D9" s="62" t="s">
        <v>253</v>
      </c>
      <c r="E9" s="104">
        <v>7735.75</v>
      </c>
      <c r="F9" s="39">
        <v>524.54999999999995</v>
      </c>
      <c r="G9" s="104"/>
      <c r="H9" s="7">
        <f t="shared" si="1"/>
        <v>3867.875</v>
      </c>
      <c r="I9" s="7">
        <f t="shared" si="2"/>
        <v>262.27499999999998</v>
      </c>
      <c r="J9" s="7">
        <f t="shared" si="3"/>
        <v>0</v>
      </c>
      <c r="K9" s="7"/>
      <c r="L9" s="7"/>
      <c r="M9" s="7">
        <f>H9-I9+J9-K9-L9</f>
        <v>3605.6</v>
      </c>
      <c r="N9" s="11"/>
      <c r="O9" s="93">
        <v>80994</v>
      </c>
      <c r="P9" s="78"/>
      <c r="Q9"/>
    </row>
    <row r="10" spans="2:17" ht="24.95" customHeight="1" x14ac:dyDescent="0.2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  <c r="Q10"/>
    </row>
    <row r="12" spans="2:17" ht="21.95" customHeight="1" x14ac:dyDescent="0.2">
      <c r="D12" s="25" t="s">
        <v>6</v>
      </c>
      <c r="E12" s="26">
        <f>SUM(E7:E10)</f>
        <v>39259.07</v>
      </c>
      <c r="F12" s="41">
        <f>SUM(F7:F10)</f>
        <v>4462.13</v>
      </c>
      <c r="G12" s="41"/>
      <c r="H12" s="26">
        <f>SUM(H7:H10)</f>
        <v>19629.535</v>
      </c>
      <c r="I12" s="26">
        <f>SUM(I7:I10)</f>
        <v>2231.0650000000001</v>
      </c>
      <c r="J12" s="26">
        <f t="shared" ref="J12:K12" si="5">SUM(J7:J10)</f>
        <v>0</v>
      </c>
      <c r="K12" s="26">
        <f t="shared" si="5"/>
        <v>0</v>
      </c>
      <c r="L12" s="26">
        <f>SUM(L7:L10)</f>
        <v>0</v>
      </c>
      <c r="M12" s="26">
        <f>SUM(M7:M10)</f>
        <v>17398.47</v>
      </c>
    </row>
    <row r="13" spans="2:17" ht="21.95" customHeight="1" x14ac:dyDescent="0.2">
      <c r="B13" s="10"/>
      <c r="C13" s="10"/>
      <c r="D13" s="3"/>
      <c r="E13" s="7"/>
      <c r="J13" s="7"/>
      <c r="O13" s="24"/>
      <c r="Q13" s="26"/>
    </row>
    <row r="14" spans="2:17" x14ac:dyDescent="0.2">
      <c r="B14" s="10"/>
      <c r="C14" s="10"/>
      <c r="D14" s="3"/>
      <c r="E14" s="7"/>
      <c r="J14" s="7"/>
      <c r="Q14" s="26"/>
    </row>
    <row r="15" spans="2:17" x14ac:dyDescent="0.2">
      <c r="B15" s="10"/>
      <c r="C15" s="10"/>
      <c r="D15" s="3"/>
      <c r="E15" s="7"/>
      <c r="J15" s="7"/>
    </row>
    <row r="16" spans="2:17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96"/>
      <c r="L32" s="96"/>
      <c r="M32" s="96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X22"/>
  <sheetViews>
    <sheetView topLeftCell="D1" zoomScale="80" zoomScaleNormal="80" workbookViewId="0">
      <selection activeCell="U23" sqref="U23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  <col min="18" max="18" width="13.42578125" customWidth="1"/>
  </cols>
  <sheetData>
    <row r="1" spans="2:24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4" ht="15" x14ac:dyDescent="0.25">
      <c r="E2" s="15" t="s">
        <v>7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AGOSTO DE 2023</v>
      </c>
    </row>
    <row r="3" spans="2:24" x14ac:dyDescent="0.2">
      <c r="E3" s="16" t="str">
        <f>PRESIDENCIA!E3</f>
        <v>SEGUNDA QUINCENA DE AGOSTO DE 2023</v>
      </c>
      <c r="F3" s="13"/>
      <c r="G3" s="13"/>
      <c r="H3" s="13"/>
      <c r="I3" s="13"/>
      <c r="J3" s="13"/>
      <c r="K3" s="13"/>
      <c r="L3" s="13"/>
      <c r="M3" s="13"/>
    </row>
    <row r="4" spans="2:24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24" ht="26.25" customHeight="1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105" t="s">
        <v>426</v>
      </c>
      <c r="L5" s="106" t="s">
        <v>495</v>
      </c>
      <c r="M5" s="18" t="s">
        <v>4</v>
      </c>
      <c r="N5" s="17" t="s">
        <v>5</v>
      </c>
      <c r="O5" s="37" t="s">
        <v>385</v>
      </c>
      <c r="T5" s="51"/>
    </row>
    <row r="6" spans="2:24" ht="39.75" customHeight="1" x14ac:dyDescent="0.2">
      <c r="B6" s="51" t="s">
        <v>180</v>
      </c>
      <c r="C6" s="5"/>
      <c r="D6" s="79" t="s">
        <v>293</v>
      </c>
      <c r="E6" s="103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93">
        <v>43374</v>
      </c>
      <c r="Q6" s="13"/>
      <c r="R6" s="13"/>
      <c r="S6" s="53"/>
      <c r="T6" s="13"/>
      <c r="U6" s="13"/>
      <c r="W6" s="24"/>
      <c r="X6" s="24"/>
    </row>
    <row r="7" spans="2:24" ht="26.1" customHeight="1" x14ac:dyDescent="0.2">
      <c r="B7" s="51" t="s">
        <v>299</v>
      </c>
      <c r="D7" s="63" t="s">
        <v>379</v>
      </c>
      <c r="E7" s="103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93">
        <v>44470</v>
      </c>
      <c r="Q7" s="13"/>
      <c r="R7" s="13"/>
      <c r="S7" s="53"/>
    </row>
    <row r="8" spans="2:24" ht="26.1" customHeight="1" x14ac:dyDescent="0.2">
      <c r="B8" s="51" t="s">
        <v>183</v>
      </c>
      <c r="D8" s="79" t="s">
        <v>253</v>
      </c>
      <c r="E8" s="103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93">
        <v>43374</v>
      </c>
      <c r="Q8" s="13"/>
      <c r="R8" s="26"/>
      <c r="S8" s="53"/>
      <c r="T8" s="13"/>
      <c r="U8" s="13"/>
      <c r="V8" s="13"/>
      <c r="W8" s="13"/>
    </row>
    <row r="9" spans="2:24" ht="26.1" customHeight="1" x14ac:dyDescent="0.2">
      <c r="B9" s="51" t="s">
        <v>124</v>
      </c>
      <c r="C9" s="5"/>
      <c r="D9" s="79" t="s">
        <v>294</v>
      </c>
      <c r="E9" s="103">
        <v>11274.556649999999</v>
      </c>
      <c r="F9" s="39">
        <v>917.08</v>
      </c>
      <c r="G9" s="39"/>
      <c r="H9" s="7">
        <f t="shared" si="3"/>
        <v>5637.2783249999993</v>
      </c>
      <c r="I9" s="7">
        <f t="shared" si="4"/>
        <v>458.54</v>
      </c>
      <c r="J9" s="7">
        <f t="shared" si="5"/>
        <v>0</v>
      </c>
      <c r="K9" s="13">
        <f t="shared" si="6"/>
        <v>648.28700737499992</v>
      </c>
      <c r="L9" s="13"/>
      <c r="M9" s="7">
        <f t="shared" si="7"/>
        <v>4530.4513176249993</v>
      </c>
      <c r="N9" s="11"/>
      <c r="O9" s="93">
        <v>43374</v>
      </c>
      <c r="Q9" s="13"/>
      <c r="R9" s="13"/>
      <c r="S9" s="53"/>
      <c r="T9" s="13"/>
      <c r="U9" s="13"/>
      <c r="V9" s="13"/>
      <c r="W9" s="13"/>
    </row>
    <row r="10" spans="2:24" ht="26.1" customHeight="1" x14ac:dyDescent="0.2">
      <c r="B10" s="2" t="s">
        <v>129</v>
      </c>
      <c r="C10" s="5"/>
      <c r="D10" s="56" t="s">
        <v>59</v>
      </c>
      <c r="E10" s="103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93">
        <v>43374</v>
      </c>
      <c r="Q10" s="13"/>
      <c r="R10" s="13"/>
      <c r="S10" s="53"/>
      <c r="T10" s="13"/>
      <c r="U10" s="13"/>
      <c r="V10" s="13"/>
      <c r="W10" s="13"/>
    </row>
    <row r="11" spans="2:24" ht="26.1" customHeight="1" x14ac:dyDescent="0.2">
      <c r="B11" s="51" t="s">
        <v>125</v>
      </c>
      <c r="C11" s="5"/>
      <c r="D11" s="79" t="s">
        <v>253</v>
      </c>
      <c r="E11" s="103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93">
        <v>43374</v>
      </c>
      <c r="Q11" s="13"/>
      <c r="R11" s="13"/>
      <c r="S11" s="53"/>
    </row>
    <row r="12" spans="2:24" ht="26.1" customHeight="1" x14ac:dyDescent="0.2">
      <c r="B12" s="51" t="s">
        <v>494</v>
      </c>
      <c r="C12" s="5"/>
      <c r="D12" s="79" t="s">
        <v>386</v>
      </c>
      <c r="E12" s="103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93">
        <v>45017</v>
      </c>
      <c r="Q12" s="13"/>
      <c r="R12" s="13"/>
      <c r="S12" s="53"/>
    </row>
    <row r="13" spans="2:24" ht="26.1" customHeight="1" x14ac:dyDescent="0.2">
      <c r="B13" s="51" t="s">
        <v>433</v>
      </c>
      <c r="C13" s="73"/>
      <c r="D13" s="79" t="s">
        <v>259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93">
        <v>44621</v>
      </c>
      <c r="Q13" s="13"/>
      <c r="R13" s="13"/>
      <c r="S13" s="53"/>
      <c r="T13" s="13"/>
      <c r="U13" s="13"/>
      <c r="V13" s="13"/>
      <c r="W13" s="13"/>
    </row>
    <row r="14" spans="2:24" ht="26.1" customHeight="1" x14ac:dyDescent="0.2">
      <c r="B14" s="51" t="s">
        <v>481</v>
      </c>
      <c r="C14" s="73"/>
      <c r="D14" s="79" t="s">
        <v>482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93">
        <v>44973</v>
      </c>
      <c r="Q14" s="13"/>
      <c r="R14" s="13"/>
      <c r="S14" s="53"/>
      <c r="T14" s="13"/>
      <c r="U14" s="13"/>
      <c r="V14" s="13"/>
      <c r="W14" s="13"/>
    </row>
    <row r="15" spans="2:24" ht="26.1" customHeight="1" x14ac:dyDescent="0.2">
      <c r="B15" s="51" t="s">
        <v>126</v>
      </c>
      <c r="C15" s="5"/>
      <c r="D15" s="79" t="s">
        <v>260</v>
      </c>
      <c r="E15" s="103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93">
        <v>43374</v>
      </c>
      <c r="Q15" s="13"/>
      <c r="R15" s="13"/>
      <c r="S15" s="53"/>
    </row>
    <row r="16" spans="2:24" ht="26.1" customHeight="1" x14ac:dyDescent="0.2">
      <c r="B16" s="2" t="s">
        <v>114</v>
      </c>
      <c r="C16" s="5"/>
      <c r="D16" s="80" t="s">
        <v>259</v>
      </c>
      <c r="E16" s="103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93">
        <v>43374</v>
      </c>
      <c r="Q16" s="13"/>
      <c r="R16" s="13"/>
      <c r="S16" s="53"/>
      <c r="T16" s="13"/>
      <c r="U16" s="13"/>
      <c r="V16" s="13"/>
      <c r="W16" s="13"/>
    </row>
    <row r="17" spans="2:23" s="51" customFormat="1" ht="26.1" customHeight="1" x14ac:dyDescent="0.2">
      <c r="B17" s="2" t="s">
        <v>127</v>
      </c>
      <c r="C17" s="5"/>
      <c r="D17" s="79" t="s">
        <v>56</v>
      </c>
      <c r="E17" s="103">
        <v>17128.072499999998</v>
      </c>
      <c r="F17" s="39">
        <v>1990.56</v>
      </c>
      <c r="G17" s="39"/>
      <c r="H17" s="7">
        <f t="shared" si="3"/>
        <v>8564.0362499999992</v>
      </c>
      <c r="I17" s="7">
        <f t="shared" si="4"/>
        <v>995.28</v>
      </c>
      <c r="J17" s="7">
        <f t="shared" si="5"/>
        <v>0</v>
      </c>
      <c r="K17" s="13">
        <f t="shared" si="6"/>
        <v>984.86416874999998</v>
      </c>
      <c r="L17" s="13"/>
      <c r="M17" s="7">
        <f t="shared" si="7"/>
        <v>6583.8920812499991</v>
      </c>
      <c r="N17" s="11"/>
      <c r="O17" s="93">
        <v>35065</v>
      </c>
      <c r="Q17" s="13"/>
      <c r="R17" s="61"/>
      <c r="S17" s="53"/>
    </row>
    <row r="18" spans="2:23" ht="26.1" customHeight="1" x14ac:dyDescent="0.2">
      <c r="B18" s="2" t="s">
        <v>115</v>
      </c>
      <c r="C18" s="5"/>
      <c r="D18" s="83" t="s">
        <v>483</v>
      </c>
      <c r="E18" s="103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93">
        <v>42278</v>
      </c>
      <c r="Q18" s="13"/>
      <c r="R18" s="13"/>
      <c r="S18" s="53"/>
      <c r="T18" s="13"/>
      <c r="U18" s="13"/>
      <c r="V18" s="13"/>
      <c r="W18" s="13"/>
    </row>
    <row r="19" spans="2:23" ht="26.1" customHeight="1" x14ac:dyDescent="0.2">
      <c r="B19" t="s">
        <v>295</v>
      </c>
      <c r="D19" s="80" t="s">
        <v>259</v>
      </c>
      <c r="E19" s="103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94">
        <v>43843</v>
      </c>
      <c r="Q19" s="13"/>
      <c r="R19" s="13"/>
      <c r="S19" s="53"/>
    </row>
    <row r="20" spans="2:23" ht="26.1" customHeight="1" x14ac:dyDescent="0.2">
      <c r="B20" t="s">
        <v>296</v>
      </c>
      <c r="D20" t="s">
        <v>438</v>
      </c>
      <c r="E20" s="103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93">
        <v>44470</v>
      </c>
      <c r="Q20" s="13"/>
      <c r="R20" s="26"/>
      <c r="S20" s="53"/>
      <c r="T20" s="13"/>
      <c r="U20" s="26"/>
      <c r="V20" s="26"/>
      <c r="W20" s="13"/>
    </row>
    <row r="21" spans="2:23" ht="21.95" customHeight="1" x14ac:dyDescent="0.2">
      <c r="D21" s="25" t="s">
        <v>6</v>
      </c>
      <c r="E21" s="26">
        <f>SUM(E8:E20)</f>
        <v>134915.45389999996</v>
      </c>
      <c r="F21" s="41">
        <f>SUM(F8:F20)</f>
        <v>11185.050000000001</v>
      </c>
      <c r="G21" s="41"/>
      <c r="H21" s="26">
        <f t="shared" ref="H21:M21" si="11">SUM(H6:H20)</f>
        <v>88192.244650000008</v>
      </c>
      <c r="I21" s="26">
        <f t="shared" si="11"/>
        <v>8654.635000000002</v>
      </c>
      <c r="J21" s="26">
        <f t="shared" si="11"/>
        <v>177.83499999999998</v>
      </c>
      <c r="K21" s="26">
        <f t="shared" si="11"/>
        <v>9856.3354347500008</v>
      </c>
      <c r="L21" s="26">
        <f t="shared" si="11"/>
        <v>0</v>
      </c>
      <c r="M21" s="26">
        <f t="shared" si="11"/>
        <v>69859.109215249991</v>
      </c>
      <c r="O21" s="78"/>
    </row>
    <row r="22" spans="2:23" ht="21.95" customHeight="1" x14ac:dyDescent="0.2">
      <c r="O22" s="78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AA85"/>
  <sheetViews>
    <sheetView topLeftCell="B1" zoomScale="80" zoomScaleNormal="80" workbookViewId="0">
      <selection activeCell="P60" sqref="P60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  <col min="16" max="16" width="21.28515625" customWidth="1"/>
    <col min="17" max="17" width="20.7109375" bestFit="1" customWidth="1"/>
    <col min="27" max="27" width="12.28515625" bestFit="1" customWidth="1"/>
  </cols>
  <sheetData>
    <row r="1" spans="2:26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26" ht="15" x14ac:dyDescent="0.25">
      <c r="E2" s="15" t="s">
        <v>58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31 DE AGOSTO DE 2023</v>
      </c>
      <c r="O2" s="16"/>
    </row>
    <row r="3" spans="2:26" x14ac:dyDescent="0.2">
      <c r="E3" s="16" t="str">
        <f>PRESIDENCIA!E3</f>
        <v>SEGUNDA QUINCENA DE AGOSTO DE 2023</v>
      </c>
      <c r="F3" s="13"/>
      <c r="G3" s="13"/>
      <c r="H3" s="13"/>
      <c r="I3" s="13"/>
      <c r="J3" s="13"/>
      <c r="K3" s="13"/>
      <c r="L3" s="13"/>
      <c r="M3" s="13"/>
    </row>
    <row r="4" spans="2:26" ht="25.5" x14ac:dyDescent="0.2">
      <c r="B4" s="17" t="s">
        <v>2</v>
      </c>
      <c r="C4" s="17"/>
      <c r="D4" s="17" t="s">
        <v>8</v>
      </c>
      <c r="E4" s="44" t="s">
        <v>3</v>
      </c>
      <c r="F4" s="44" t="s">
        <v>27</v>
      </c>
      <c r="G4" s="38" t="s">
        <v>31</v>
      </c>
      <c r="H4" s="18" t="s">
        <v>3</v>
      </c>
      <c r="I4" s="18" t="s">
        <v>27</v>
      </c>
      <c r="J4" s="19" t="s">
        <v>31</v>
      </c>
      <c r="K4" s="95" t="s">
        <v>426</v>
      </c>
      <c r="L4" s="106" t="s">
        <v>495</v>
      </c>
      <c r="M4" s="18" t="s">
        <v>4</v>
      </c>
      <c r="N4" s="17" t="s">
        <v>5</v>
      </c>
      <c r="O4" s="37" t="s">
        <v>385</v>
      </c>
      <c r="Q4" s="46"/>
    </row>
    <row r="5" spans="2:26" ht="36" x14ac:dyDescent="0.2">
      <c r="B5" s="51" t="s">
        <v>110</v>
      </c>
      <c r="C5" s="2"/>
      <c r="D5" s="79" t="s">
        <v>306</v>
      </c>
      <c r="E5" s="103">
        <v>26523.14055</v>
      </c>
      <c r="F5" s="39">
        <v>3997.35</v>
      </c>
      <c r="G5" s="39"/>
      <c r="H5" s="7">
        <f>+E5/2</f>
        <v>13261.570275</v>
      </c>
      <c r="I5" s="7">
        <f>+F5/2</f>
        <v>1998.675</v>
      </c>
      <c r="J5" s="7">
        <f>+G5/2</f>
        <v>0</v>
      </c>
      <c r="K5" s="21">
        <f>+H5*0.115</f>
        <v>1525.0805816250001</v>
      </c>
      <c r="L5" s="21"/>
      <c r="M5" s="7">
        <f>H5-I5+J5-K5-L5</f>
        <v>9737.8146933750013</v>
      </c>
      <c r="N5" s="11"/>
      <c r="O5" s="93">
        <v>43374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2:26" ht="24.95" customHeight="1" x14ac:dyDescent="0.2">
      <c r="B6" s="10" t="s">
        <v>256</v>
      </c>
      <c r="C6" s="48"/>
      <c r="D6" s="54" t="s">
        <v>62</v>
      </c>
      <c r="E6" s="103">
        <v>15747.457200000001</v>
      </c>
      <c r="F6" s="39">
        <v>1695.66</v>
      </c>
      <c r="G6" s="39"/>
      <c r="H6" s="7">
        <f t="shared" ref="H6:H71" si="0">+E6/2</f>
        <v>7873.7286000000004</v>
      </c>
      <c r="I6" s="7">
        <f t="shared" ref="I6:I71" si="1">+F6/2</f>
        <v>847.83</v>
      </c>
      <c r="J6" s="7">
        <f t="shared" ref="J6:J71" si="2">+G6/2</f>
        <v>0</v>
      </c>
      <c r="K6" s="21">
        <f t="shared" ref="K6:K76" si="3">+H6*0.115</f>
        <v>905.47878900000012</v>
      </c>
      <c r="L6" s="21"/>
      <c r="M6" s="7">
        <f t="shared" ref="M6:M78" si="4">H6-I6+J6-K6-L6</f>
        <v>6120.4198110000007</v>
      </c>
      <c r="N6" s="11"/>
      <c r="O6" s="93">
        <v>38384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2:26" ht="24.95" customHeight="1" x14ac:dyDescent="0.2">
      <c r="B7" s="2" t="s">
        <v>130</v>
      </c>
      <c r="C7" s="5"/>
      <c r="D7" s="54" t="s">
        <v>60</v>
      </c>
      <c r="E7" s="104">
        <v>9918.5717000000004</v>
      </c>
      <c r="F7" s="39">
        <v>762.04</v>
      </c>
      <c r="G7" s="39"/>
      <c r="H7" s="7">
        <f t="shared" si="0"/>
        <v>4959.2858500000002</v>
      </c>
      <c r="I7" s="7">
        <f t="shared" si="1"/>
        <v>381.02</v>
      </c>
      <c r="J7" s="7">
        <f t="shared" si="2"/>
        <v>0</v>
      </c>
      <c r="K7" s="21">
        <f t="shared" si="3"/>
        <v>570.31787274999999</v>
      </c>
      <c r="L7" s="21">
        <v>854</v>
      </c>
      <c r="M7" s="7">
        <f t="shared" si="4"/>
        <v>3153.9479772499999</v>
      </c>
      <c r="N7" s="11"/>
      <c r="O7" s="93">
        <v>43374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2:26" ht="24.95" customHeight="1" x14ac:dyDescent="0.2">
      <c r="B8" t="s">
        <v>308</v>
      </c>
      <c r="D8" s="54" t="s">
        <v>243</v>
      </c>
      <c r="E8" s="103">
        <v>8625.3612499999999</v>
      </c>
      <c r="F8" s="39">
        <v>621.34</v>
      </c>
      <c r="G8" s="39"/>
      <c r="H8" s="7">
        <f t="shared" si="0"/>
        <v>4312.680625</v>
      </c>
      <c r="I8" s="7">
        <f t="shared" si="1"/>
        <v>310.67</v>
      </c>
      <c r="J8" s="7">
        <f t="shared" si="2"/>
        <v>0</v>
      </c>
      <c r="K8" s="21">
        <f t="shared" si="3"/>
        <v>495.95827187500004</v>
      </c>
      <c r="L8" s="21"/>
      <c r="M8" s="7">
        <f t="shared" si="4"/>
        <v>3506.0523531250001</v>
      </c>
      <c r="N8" s="11"/>
      <c r="O8" s="93">
        <v>43511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2:26" ht="24.95" customHeight="1" x14ac:dyDescent="0.2">
      <c r="B9" s="51" t="s">
        <v>476</v>
      </c>
      <c r="D9" s="101" t="s">
        <v>303</v>
      </c>
      <c r="E9" s="103">
        <v>4427.665</v>
      </c>
      <c r="F9" s="39"/>
      <c r="G9" s="39">
        <v>132.52000000000001</v>
      </c>
      <c r="H9" s="7">
        <f t="shared" si="0"/>
        <v>2213.8325</v>
      </c>
      <c r="I9" s="7">
        <f t="shared" si="1"/>
        <v>0</v>
      </c>
      <c r="J9" s="7">
        <f t="shared" si="2"/>
        <v>66.260000000000005</v>
      </c>
      <c r="K9" s="21">
        <f t="shared" si="3"/>
        <v>254.59073750000002</v>
      </c>
      <c r="L9" s="21"/>
      <c r="M9" s="7">
        <f t="shared" si="4"/>
        <v>2025.5017625000003</v>
      </c>
      <c r="N9" s="11"/>
      <c r="O9" s="93">
        <v>44927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2:26" ht="24.95" customHeight="1" x14ac:dyDescent="0.2">
      <c r="B10" t="s">
        <v>318</v>
      </c>
      <c r="C10" s="80"/>
      <c r="D10" s="101" t="s">
        <v>420</v>
      </c>
      <c r="E10" s="103">
        <v>15180.3236</v>
      </c>
      <c r="F10" s="39">
        <v>1585.09</v>
      </c>
      <c r="G10" s="39"/>
      <c r="H10" s="7">
        <f t="shared" si="0"/>
        <v>7590.1617999999999</v>
      </c>
      <c r="I10" s="7">
        <f t="shared" si="1"/>
        <v>792.54499999999996</v>
      </c>
      <c r="J10" s="7">
        <f t="shared" si="2"/>
        <v>0</v>
      </c>
      <c r="K10" s="21">
        <f t="shared" si="3"/>
        <v>872.868607</v>
      </c>
      <c r="L10" s="21"/>
      <c r="M10" s="7">
        <f>H10-I10+J10-K10-L10</f>
        <v>5924.7481929999994</v>
      </c>
      <c r="N10" s="11"/>
      <c r="O10" s="93">
        <v>43481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2:26" ht="24.95" customHeight="1" x14ac:dyDescent="0.2">
      <c r="B11" t="s">
        <v>449</v>
      </c>
      <c r="C11" s="80"/>
      <c r="D11" s="54" t="s">
        <v>448</v>
      </c>
      <c r="E11" s="103">
        <v>3161.72</v>
      </c>
      <c r="F11" s="39"/>
      <c r="G11" s="39">
        <v>237.7</v>
      </c>
      <c r="H11" s="7">
        <f t="shared" si="0"/>
        <v>1580.86</v>
      </c>
      <c r="I11" s="7">
        <f t="shared" si="1"/>
        <v>0</v>
      </c>
      <c r="J11" s="7">
        <f t="shared" si="2"/>
        <v>118.85</v>
      </c>
      <c r="K11" s="21"/>
      <c r="L11" s="21"/>
      <c r="M11" s="7">
        <f t="shared" si="4"/>
        <v>1699.7099999999998</v>
      </c>
      <c r="N11" s="11"/>
      <c r="O11" s="93">
        <v>44713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2:26" ht="24.95" customHeight="1" x14ac:dyDescent="0.2">
      <c r="B12" s="51" t="s">
        <v>497</v>
      </c>
      <c r="C12" s="80"/>
      <c r="D12" s="54" t="s">
        <v>485</v>
      </c>
      <c r="E12" s="103">
        <v>9918.5717000000004</v>
      </c>
      <c r="F12" s="39">
        <v>762.04</v>
      </c>
      <c r="G12" s="39"/>
      <c r="H12" s="7">
        <f t="shared" si="0"/>
        <v>4959.2858500000002</v>
      </c>
      <c r="I12" s="7">
        <f t="shared" si="1"/>
        <v>381.02</v>
      </c>
      <c r="J12" s="7">
        <f t="shared" si="2"/>
        <v>0</v>
      </c>
      <c r="K12" s="21">
        <f t="shared" ref="K12" si="5">+H12*0.115</f>
        <v>570.31787274999999</v>
      </c>
      <c r="L12" s="21"/>
      <c r="M12" s="7">
        <f t="shared" si="4"/>
        <v>4007.9479772499999</v>
      </c>
      <c r="N12" s="11"/>
      <c r="O12" s="93">
        <v>45032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2:26" ht="24.95" customHeight="1" x14ac:dyDescent="0.2">
      <c r="B13" s="10" t="s">
        <v>163</v>
      </c>
      <c r="C13" s="51"/>
      <c r="D13" s="101" t="s">
        <v>381</v>
      </c>
      <c r="E13" s="103">
        <v>11980.9426</v>
      </c>
      <c r="F13" s="39">
        <v>1030.0999999999999</v>
      </c>
      <c r="G13" s="39"/>
      <c r="H13" s="7">
        <f t="shared" si="0"/>
        <v>5990.4713000000002</v>
      </c>
      <c r="I13" s="7">
        <f t="shared" si="1"/>
        <v>515.04999999999995</v>
      </c>
      <c r="J13" s="7">
        <f t="shared" si="2"/>
        <v>0</v>
      </c>
      <c r="K13" s="21">
        <f t="shared" si="3"/>
        <v>688.9041995</v>
      </c>
      <c r="L13" s="21"/>
      <c r="M13" s="7">
        <f t="shared" si="4"/>
        <v>4786.5171005000002</v>
      </c>
      <c r="N13" s="11"/>
      <c r="O13" s="93">
        <v>41183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2:26" ht="24.95" customHeight="1" x14ac:dyDescent="0.2">
      <c r="B14" s="2" t="s">
        <v>155</v>
      </c>
      <c r="C14" s="2"/>
      <c r="D14" s="54" t="s">
        <v>68</v>
      </c>
      <c r="E14" s="103">
        <v>8625.3612499999999</v>
      </c>
      <c r="F14" s="39">
        <v>621.34</v>
      </c>
      <c r="G14" s="39"/>
      <c r="H14" s="7">
        <f t="shared" si="0"/>
        <v>4312.680625</v>
      </c>
      <c r="I14" s="7">
        <f t="shared" si="1"/>
        <v>310.67</v>
      </c>
      <c r="J14" s="7">
        <f t="shared" si="2"/>
        <v>0</v>
      </c>
      <c r="K14" s="21">
        <f t="shared" si="3"/>
        <v>495.95827187500004</v>
      </c>
      <c r="L14" s="21"/>
      <c r="M14" s="7">
        <f t="shared" si="4"/>
        <v>3506.0523531250001</v>
      </c>
      <c r="N14" s="11"/>
      <c r="O14" s="93">
        <v>36312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24.95" customHeight="1" x14ac:dyDescent="0.2">
      <c r="B15" s="10" t="s">
        <v>399</v>
      </c>
      <c r="C15" s="51"/>
      <c r="D15" s="63" t="s">
        <v>97</v>
      </c>
      <c r="E15" s="103">
        <v>7670.085</v>
      </c>
      <c r="F15" s="39">
        <v>517.41</v>
      </c>
      <c r="G15" s="39"/>
      <c r="H15" s="7">
        <f t="shared" si="0"/>
        <v>3835.0425</v>
      </c>
      <c r="I15" s="7">
        <f t="shared" si="1"/>
        <v>258.70499999999998</v>
      </c>
      <c r="J15" s="7">
        <f t="shared" si="2"/>
        <v>0</v>
      </c>
      <c r="K15" s="21">
        <f t="shared" si="3"/>
        <v>441.02988750000003</v>
      </c>
      <c r="L15" s="21"/>
      <c r="M15" s="7">
        <f t="shared" si="4"/>
        <v>3135.3076125000002</v>
      </c>
      <c r="N15" s="11"/>
      <c r="O15" s="93">
        <v>44516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2:26" ht="24.95" customHeight="1" x14ac:dyDescent="0.2">
      <c r="B16" s="10" t="s">
        <v>374</v>
      </c>
      <c r="C16" s="48"/>
      <c r="D16" s="54" t="s">
        <v>448</v>
      </c>
      <c r="E16" s="103">
        <v>3161.72</v>
      </c>
      <c r="F16" s="39"/>
      <c r="G16" s="39">
        <v>237.7</v>
      </c>
      <c r="H16" s="7">
        <f t="shared" si="0"/>
        <v>1580.86</v>
      </c>
      <c r="I16" s="7">
        <f t="shared" si="1"/>
        <v>0</v>
      </c>
      <c r="J16" s="7">
        <f t="shared" si="2"/>
        <v>118.85</v>
      </c>
      <c r="K16" s="21">
        <f t="shared" si="3"/>
        <v>181.7989</v>
      </c>
      <c r="L16" s="21"/>
      <c r="M16" s="7">
        <f t="shared" si="4"/>
        <v>1517.9110999999998</v>
      </c>
      <c r="N16" s="11"/>
      <c r="O16" s="93">
        <v>43739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2:26" ht="24.95" customHeight="1" x14ac:dyDescent="0.2">
      <c r="B17" s="10" t="s">
        <v>176</v>
      </c>
      <c r="C17" s="48"/>
      <c r="D17" s="54" t="s">
        <v>91</v>
      </c>
      <c r="E17" s="103">
        <v>9918.5717000000004</v>
      </c>
      <c r="F17" s="39">
        <v>762.04</v>
      </c>
      <c r="G17" s="39"/>
      <c r="H17" s="7">
        <f t="shared" si="0"/>
        <v>4959.2858500000002</v>
      </c>
      <c r="I17" s="7">
        <f t="shared" si="1"/>
        <v>381.02</v>
      </c>
      <c r="J17" s="7">
        <f t="shared" si="2"/>
        <v>0</v>
      </c>
      <c r="K17" s="21">
        <f t="shared" si="3"/>
        <v>570.31787274999999</v>
      </c>
      <c r="L17" s="21"/>
      <c r="M17" s="7">
        <f t="shared" si="4"/>
        <v>4007.9479772499999</v>
      </c>
      <c r="N17" s="11"/>
      <c r="O17" s="93">
        <v>43388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24.95" customHeight="1" x14ac:dyDescent="0.2">
      <c r="B18" s="10" t="s">
        <v>169</v>
      </c>
      <c r="C18" s="48"/>
      <c r="D18" s="54" t="s">
        <v>300</v>
      </c>
      <c r="E18" s="103">
        <v>2697.3188</v>
      </c>
      <c r="F18" s="39"/>
      <c r="G18" s="39">
        <v>267.42</v>
      </c>
      <c r="H18" s="7">
        <f t="shared" si="0"/>
        <v>1348.6594</v>
      </c>
      <c r="I18" s="7">
        <f t="shared" si="1"/>
        <v>0</v>
      </c>
      <c r="J18" s="7">
        <f t="shared" si="2"/>
        <v>133.71</v>
      </c>
      <c r="K18" s="21">
        <f t="shared" si="3"/>
        <v>155.095831</v>
      </c>
      <c r="L18" s="21"/>
      <c r="M18" s="7">
        <f t="shared" si="4"/>
        <v>1327.273569</v>
      </c>
      <c r="N18" s="11"/>
      <c r="O18" s="93">
        <v>36130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2:26" ht="24.95" customHeight="1" x14ac:dyDescent="0.2">
      <c r="B19" s="10" t="s">
        <v>167</v>
      </c>
      <c r="C19" s="48"/>
      <c r="D19" s="54" t="s">
        <v>12</v>
      </c>
      <c r="E19" s="103">
        <v>2787.5</v>
      </c>
      <c r="F19" s="39"/>
      <c r="G19" s="39">
        <v>261.64999999999998</v>
      </c>
      <c r="H19" s="7">
        <f t="shared" si="0"/>
        <v>1393.75</v>
      </c>
      <c r="I19" s="7">
        <f t="shared" si="1"/>
        <v>0</v>
      </c>
      <c r="J19" s="7">
        <f t="shared" si="2"/>
        <v>130.82499999999999</v>
      </c>
      <c r="K19" s="21">
        <f t="shared" si="3"/>
        <v>160.28125</v>
      </c>
      <c r="L19" s="21"/>
      <c r="M19" s="7">
        <f t="shared" si="4"/>
        <v>1364.29375</v>
      </c>
      <c r="N19" s="11"/>
      <c r="O19" s="93">
        <v>36938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24.95" customHeight="1" x14ac:dyDescent="0.2">
      <c r="B20" s="10" t="s">
        <v>375</v>
      </c>
      <c r="C20" s="80"/>
      <c r="D20" s="101" t="s">
        <v>303</v>
      </c>
      <c r="E20" s="103">
        <v>4427.665</v>
      </c>
      <c r="F20" s="39"/>
      <c r="G20" s="39">
        <v>132.52000000000001</v>
      </c>
      <c r="H20" s="7">
        <f t="shared" si="0"/>
        <v>2213.8325</v>
      </c>
      <c r="I20" s="7">
        <f t="shared" si="1"/>
        <v>0</v>
      </c>
      <c r="J20" s="7">
        <f t="shared" si="2"/>
        <v>66.260000000000005</v>
      </c>
      <c r="K20" s="21">
        <f t="shared" si="3"/>
        <v>254.59073750000002</v>
      </c>
      <c r="L20" s="21"/>
      <c r="M20" s="7">
        <f t="shared" si="4"/>
        <v>2025.5017625000003</v>
      </c>
      <c r="N20" s="11"/>
      <c r="O20" s="93">
        <v>43973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24.95" customHeight="1" x14ac:dyDescent="0.2">
      <c r="B21" t="s">
        <v>304</v>
      </c>
      <c r="D21" s="101" t="s">
        <v>305</v>
      </c>
      <c r="E21" s="103">
        <v>7670.085</v>
      </c>
      <c r="F21" s="39">
        <v>517.41</v>
      </c>
      <c r="G21" s="39"/>
      <c r="H21" s="7">
        <f t="shared" si="0"/>
        <v>3835.0425</v>
      </c>
      <c r="I21" s="7">
        <f t="shared" si="1"/>
        <v>258.70499999999998</v>
      </c>
      <c r="J21" s="7">
        <f t="shared" si="2"/>
        <v>0</v>
      </c>
      <c r="K21" s="21">
        <f t="shared" si="3"/>
        <v>441.02988750000003</v>
      </c>
      <c r="L21" s="21"/>
      <c r="M21" s="7">
        <f t="shared" si="4"/>
        <v>3135.3076125000002</v>
      </c>
      <c r="N21" s="11"/>
      <c r="O21" s="93">
        <v>44204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2:26" ht="24.95" customHeight="1" x14ac:dyDescent="0.2">
      <c r="B22" s="10" t="s">
        <v>533</v>
      </c>
      <c r="D22" s="54" t="s">
        <v>303</v>
      </c>
      <c r="E22" s="103">
        <v>4427.665</v>
      </c>
      <c r="F22" s="39"/>
      <c r="G22" s="39">
        <v>132.52000000000001</v>
      </c>
      <c r="H22" s="7">
        <f t="shared" si="0"/>
        <v>2213.8325</v>
      </c>
      <c r="I22" s="7">
        <f t="shared" si="1"/>
        <v>0</v>
      </c>
      <c r="J22" s="7">
        <f t="shared" si="2"/>
        <v>66.260000000000005</v>
      </c>
      <c r="K22" s="21">
        <f t="shared" ref="K22" si="6">+H22*0.115</f>
        <v>254.59073750000002</v>
      </c>
      <c r="L22" s="21"/>
      <c r="M22" s="7">
        <f t="shared" ref="M22" si="7">H22-I22+J22-K22-L22</f>
        <v>2025.5017625000003</v>
      </c>
      <c r="N22" s="11"/>
      <c r="O22" s="93">
        <v>45136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24.95" customHeight="1" x14ac:dyDescent="0.2">
      <c r="B23" s="2" t="s">
        <v>145</v>
      </c>
      <c r="C23" s="5"/>
      <c r="D23" s="54" t="s">
        <v>64</v>
      </c>
      <c r="E23" s="103">
        <v>6445.7480999999998</v>
      </c>
      <c r="F23" s="39">
        <v>130.66</v>
      </c>
      <c r="G23" s="39"/>
      <c r="H23" s="7">
        <f t="shared" si="0"/>
        <v>3222.8740499999999</v>
      </c>
      <c r="I23" s="7">
        <f t="shared" si="1"/>
        <v>65.33</v>
      </c>
      <c r="J23" s="7">
        <f t="shared" si="2"/>
        <v>0</v>
      </c>
      <c r="K23" s="21">
        <f t="shared" si="3"/>
        <v>370.63051575000003</v>
      </c>
      <c r="L23" s="21"/>
      <c r="M23" s="7">
        <f t="shared" si="4"/>
        <v>2786.9135342499999</v>
      </c>
      <c r="N23" s="11"/>
      <c r="O23" s="93">
        <v>43374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2:26" ht="24.95" customHeight="1" x14ac:dyDescent="0.2">
      <c r="B24" s="2" t="s">
        <v>447</v>
      </c>
      <c r="C24" s="5"/>
      <c r="D24" s="54" t="s">
        <v>448</v>
      </c>
      <c r="E24" s="103">
        <v>3161.72</v>
      </c>
      <c r="F24" s="39"/>
      <c r="G24" s="39">
        <v>237.7</v>
      </c>
      <c r="H24" s="7">
        <f t="shared" si="0"/>
        <v>1580.86</v>
      </c>
      <c r="I24" s="7">
        <f t="shared" si="1"/>
        <v>0</v>
      </c>
      <c r="J24" s="7">
        <f t="shared" si="2"/>
        <v>118.85</v>
      </c>
      <c r="K24" s="21"/>
      <c r="L24" s="21"/>
      <c r="M24" s="7">
        <f t="shared" si="4"/>
        <v>1699.7099999999998</v>
      </c>
      <c r="N24" s="11"/>
      <c r="O24" s="93">
        <v>44713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2:26" ht="24.95" customHeight="1" x14ac:dyDescent="0.2">
      <c r="B25" s="10" t="s">
        <v>175</v>
      </c>
      <c r="C25" s="48"/>
      <c r="D25" s="54" t="s">
        <v>97</v>
      </c>
      <c r="E25" s="103">
        <v>7670.085</v>
      </c>
      <c r="F25" s="39">
        <v>517.41</v>
      </c>
      <c r="G25" s="39"/>
      <c r="H25" s="7">
        <f t="shared" si="0"/>
        <v>3835.0425</v>
      </c>
      <c r="I25" s="7">
        <f t="shared" si="1"/>
        <v>258.70499999999998</v>
      </c>
      <c r="J25" s="7">
        <f t="shared" si="2"/>
        <v>0</v>
      </c>
      <c r="K25" s="21">
        <f t="shared" si="3"/>
        <v>441.02988750000003</v>
      </c>
      <c r="L25" s="21"/>
      <c r="M25" s="7">
        <f t="shared" si="4"/>
        <v>3135.3076125000002</v>
      </c>
      <c r="N25" s="11"/>
      <c r="O25" s="93">
        <v>43381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24.95" customHeight="1" x14ac:dyDescent="0.2">
      <c r="B26" s="10" t="s">
        <v>536</v>
      </c>
      <c r="C26" s="48"/>
      <c r="D26" s="54" t="s">
        <v>17</v>
      </c>
      <c r="E26" s="103">
        <v>7670.085</v>
      </c>
      <c r="F26" s="39">
        <v>517.41</v>
      </c>
      <c r="G26" s="39"/>
      <c r="H26" s="7">
        <f t="shared" si="0"/>
        <v>3835.0425</v>
      </c>
      <c r="I26" s="7">
        <f t="shared" si="1"/>
        <v>258.70499999999998</v>
      </c>
      <c r="J26" s="7">
        <f t="shared" si="2"/>
        <v>0</v>
      </c>
      <c r="K26" s="21">
        <f t="shared" ref="K26" si="8">+H26*0.115</f>
        <v>441.02988750000003</v>
      </c>
      <c r="L26" s="21"/>
      <c r="M26" s="7">
        <f t="shared" ref="M26" si="9">H26-I26+J26-K26-L26</f>
        <v>3135.3076125000002</v>
      </c>
      <c r="N26" s="11"/>
      <c r="O26" s="93">
        <v>45145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24.95" customHeight="1" x14ac:dyDescent="0.2">
      <c r="B27" t="s">
        <v>362</v>
      </c>
      <c r="D27" s="54" t="s">
        <v>91</v>
      </c>
      <c r="E27" s="103">
        <v>9918.5717000000004</v>
      </c>
      <c r="F27" s="39">
        <v>762.04</v>
      </c>
      <c r="G27" s="39"/>
      <c r="H27" s="7">
        <f t="shared" si="0"/>
        <v>4959.2858500000002</v>
      </c>
      <c r="I27" s="7">
        <f t="shared" si="1"/>
        <v>381.02</v>
      </c>
      <c r="J27" s="7">
        <f t="shared" si="2"/>
        <v>0</v>
      </c>
      <c r="K27" s="21">
        <f t="shared" si="3"/>
        <v>570.31787274999999</v>
      </c>
      <c r="L27" s="21"/>
      <c r="M27" s="7">
        <f t="shared" si="4"/>
        <v>4007.9479772499999</v>
      </c>
      <c r="N27" s="11"/>
      <c r="O27" s="93">
        <v>43511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24.95" customHeight="1" x14ac:dyDescent="0.2">
      <c r="B28" s="10" t="s">
        <v>412</v>
      </c>
      <c r="C28" s="48"/>
      <c r="D28" s="101" t="s">
        <v>417</v>
      </c>
      <c r="E28" s="103">
        <v>13478.889350000001</v>
      </c>
      <c r="F28" s="39">
        <v>1280.2</v>
      </c>
      <c r="G28" s="39"/>
      <c r="H28" s="7">
        <f t="shared" si="0"/>
        <v>6739.4446750000006</v>
      </c>
      <c r="I28" s="7">
        <f t="shared" si="1"/>
        <v>640.1</v>
      </c>
      <c r="J28" s="7">
        <f t="shared" si="2"/>
        <v>0</v>
      </c>
      <c r="K28" s="21">
        <f t="shared" si="3"/>
        <v>775.03613762500015</v>
      </c>
      <c r="L28" s="21"/>
      <c r="M28" s="7">
        <f t="shared" si="4"/>
        <v>5324.308537375</v>
      </c>
      <c r="N28" s="11"/>
      <c r="O28" s="93">
        <v>44470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24.95" customHeight="1" x14ac:dyDescent="0.2">
      <c r="B29" s="2" t="s">
        <v>133</v>
      </c>
      <c r="C29" s="5"/>
      <c r="D29" s="54" t="s">
        <v>61</v>
      </c>
      <c r="E29" s="103">
        <v>8559.5316500000008</v>
      </c>
      <c r="F29" s="39">
        <v>614.17999999999995</v>
      </c>
      <c r="G29" s="39"/>
      <c r="H29" s="7">
        <f t="shared" si="0"/>
        <v>4279.7658250000004</v>
      </c>
      <c r="I29" s="7">
        <f t="shared" si="1"/>
        <v>307.08999999999997</v>
      </c>
      <c r="J29" s="7">
        <f t="shared" si="2"/>
        <v>0</v>
      </c>
      <c r="K29" s="21">
        <f t="shared" si="3"/>
        <v>492.17306987500007</v>
      </c>
      <c r="L29" s="21"/>
      <c r="M29" s="7">
        <f t="shared" si="4"/>
        <v>3480.502755125</v>
      </c>
      <c r="N29" s="11"/>
      <c r="O29" s="93">
        <v>38353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24.95" customHeight="1" x14ac:dyDescent="0.2">
      <c r="B30" s="10" t="s">
        <v>166</v>
      </c>
      <c r="C30" s="48"/>
      <c r="D30" s="54" t="s">
        <v>21</v>
      </c>
      <c r="E30" s="103">
        <v>9918.5717000000004</v>
      </c>
      <c r="F30" s="39">
        <v>762.04</v>
      </c>
      <c r="G30" s="39"/>
      <c r="H30" s="7">
        <f t="shared" si="0"/>
        <v>4959.2858500000002</v>
      </c>
      <c r="I30" s="7">
        <f t="shared" si="1"/>
        <v>381.02</v>
      </c>
      <c r="J30" s="7">
        <f t="shared" si="2"/>
        <v>0</v>
      </c>
      <c r="K30" s="21">
        <f t="shared" si="3"/>
        <v>570.31787274999999</v>
      </c>
      <c r="L30" s="21"/>
      <c r="M30" s="7">
        <f t="shared" si="4"/>
        <v>4007.9479772499999</v>
      </c>
      <c r="N30" s="11"/>
      <c r="O30" s="93">
        <v>41183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24.95" customHeight="1" x14ac:dyDescent="0.2">
      <c r="B31" s="10" t="s">
        <v>532</v>
      </c>
      <c r="C31" s="48"/>
      <c r="D31" s="54" t="s">
        <v>303</v>
      </c>
      <c r="E31" s="103">
        <v>4427.665</v>
      </c>
      <c r="F31" s="39"/>
      <c r="G31" s="39">
        <v>132.52000000000001</v>
      </c>
      <c r="H31" s="7">
        <f t="shared" si="0"/>
        <v>2213.8325</v>
      </c>
      <c r="I31" s="7">
        <f t="shared" si="1"/>
        <v>0</v>
      </c>
      <c r="J31" s="7">
        <f t="shared" si="2"/>
        <v>66.260000000000005</v>
      </c>
      <c r="K31" s="21">
        <f t="shared" si="3"/>
        <v>254.59073750000002</v>
      </c>
      <c r="L31" s="21"/>
      <c r="M31" s="7">
        <f t="shared" si="4"/>
        <v>2025.5017625000003</v>
      </c>
      <c r="N31" s="11"/>
      <c r="O31" s="93">
        <v>45136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24.95" customHeight="1" x14ac:dyDescent="0.2">
      <c r="B32" s="10" t="s">
        <v>453</v>
      </c>
      <c r="C32" s="48"/>
      <c r="D32" s="54" t="s">
        <v>448</v>
      </c>
      <c r="E32" s="103">
        <v>3161.72</v>
      </c>
      <c r="F32" s="39"/>
      <c r="G32" s="39">
        <v>237.7</v>
      </c>
      <c r="H32" s="7">
        <f t="shared" si="0"/>
        <v>1580.86</v>
      </c>
      <c r="I32" s="7">
        <f t="shared" si="1"/>
        <v>0</v>
      </c>
      <c r="J32" s="7">
        <f t="shared" si="2"/>
        <v>118.85</v>
      </c>
      <c r="K32" s="21"/>
      <c r="L32" s="21"/>
      <c r="M32" s="7">
        <f t="shared" si="4"/>
        <v>1699.7099999999998</v>
      </c>
      <c r="N32" s="11"/>
      <c r="O32" s="93">
        <v>44732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24.95" customHeight="1" x14ac:dyDescent="0.2">
      <c r="B33" s="10" t="s">
        <v>421</v>
      </c>
      <c r="C33" s="48"/>
      <c r="D33" s="54" t="s">
        <v>310</v>
      </c>
      <c r="E33" s="103">
        <v>6830.4676999999992</v>
      </c>
      <c r="F33" s="39">
        <v>172.52</v>
      </c>
      <c r="G33" s="39"/>
      <c r="H33" s="7">
        <f t="shared" si="0"/>
        <v>3415.2338499999996</v>
      </c>
      <c r="I33" s="7">
        <f t="shared" si="1"/>
        <v>86.26</v>
      </c>
      <c r="J33" s="7">
        <f t="shared" si="2"/>
        <v>0</v>
      </c>
      <c r="K33" s="21">
        <f t="shared" si="3"/>
        <v>392.75189274999997</v>
      </c>
      <c r="L33" s="21"/>
      <c r="M33" s="7">
        <f t="shared" si="4"/>
        <v>2936.2219572499994</v>
      </c>
      <c r="N33" s="11"/>
      <c r="O33" s="93">
        <v>44602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24.95" customHeight="1" x14ac:dyDescent="0.2">
      <c r="B34" s="2" t="s">
        <v>437</v>
      </c>
      <c r="C34" s="2"/>
      <c r="D34" s="54" t="s">
        <v>301</v>
      </c>
      <c r="E34" s="103">
        <v>13762.45615</v>
      </c>
      <c r="F34" s="39">
        <v>1331.01</v>
      </c>
      <c r="G34" s="39"/>
      <c r="H34" s="7">
        <f t="shared" si="0"/>
        <v>6881.228075</v>
      </c>
      <c r="I34" s="7">
        <f t="shared" si="1"/>
        <v>665.505</v>
      </c>
      <c r="J34" s="7">
        <f t="shared" si="2"/>
        <v>0</v>
      </c>
      <c r="K34" s="21">
        <f t="shared" ref="K34:K36" si="10">+H34*0.115</f>
        <v>791.34122862499999</v>
      </c>
      <c r="L34" s="7"/>
      <c r="M34" s="89">
        <f t="shared" ref="M34" si="11">+H34-I34+J34-K34-L34</f>
        <v>5424.3818463749994</v>
      </c>
      <c r="N34" s="11"/>
      <c r="O34" s="93">
        <v>44636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24.95" customHeight="1" x14ac:dyDescent="0.2">
      <c r="B35" s="2" t="s">
        <v>543</v>
      </c>
      <c r="C35" s="2"/>
      <c r="D35" s="54" t="s">
        <v>17</v>
      </c>
      <c r="E35" s="103">
        <v>7670.085</v>
      </c>
      <c r="F35" s="39">
        <v>517.41</v>
      </c>
      <c r="G35" s="39"/>
      <c r="H35" s="7">
        <f t="shared" ref="H35" si="12">+E35/2</f>
        <v>3835.0425</v>
      </c>
      <c r="I35" s="7">
        <f t="shared" ref="I35" si="13">+F35/2</f>
        <v>258.70499999999998</v>
      </c>
      <c r="J35" s="7">
        <f t="shared" ref="J35" si="14">+G35/2</f>
        <v>0</v>
      </c>
      <c r="K35" s="21">
        <f t="shared" si="10"/>
        <v>441.02988750000003</v>
      </c>
      <c r="L35" s="21"/>
      <c r="M35" s="7">
        <f t="shared" ref="M35" si="15">H35-I35+J35-K35-L35</f>
        <v>3135.3076125000002</v>
      </c>
      <c r="N35" s="11"/>
      <c r="O35" s="93">
        <v>45154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24.95" customHeight="1" x14ac:dyDescent="0.2">
      <c r="B36" s="2" t="s">
        <v>531</v>
      </c>
      <c r="C36" s="2"/>
      <c r="D36" s="54" t="s">
        <v>303</v>
      </c>
      <c r="E36" s="103">
        <v>4427.665</v>
      </c>
      <c r="F36" s="39"/>
      <c r="G36" s="39">
        <v>132.52000000000001</v>
      </c>
      <c r="H36" s="7">
        <f t="shared" si="0"/>
        <v>2213.8325</v>
      </c>
      <c r="I36" s="7">
        <f t="shared" si="1"/>
        <v>0</v>
      </c>
      <c r="J36" s="7">
        <f t="shared" si="2"/>
        <v>66.260000000000005</v>
      </c>
      <c r="K36" s="21">
        <f t="shared" si="10"/>
        <v>254.59073750000002</v>
      </c>
      <c r="L36" s="21"/>
      <c r="M36" s="7">
        <f t="shared" ref="M36" si="16">H36-I36+J36-K36-L36</f>
        <v>2025.5017625000003</v>
      </c>
      <c r="N36" s="11"/>
      <c r="O36" s="93">
        <v>45136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24.95" customHeight="1" x14ac:dyDescent="0.2">
      <c r="B37" s="10" t="s">
        <v>147</v>
      </c>
      <c r="C37" s="48"/>
      <c r="D37" s="54" t="s">
        <v>91</v>
      </c>
      <c r="E37" s="103">
        <v>9918.5717000000004</v>
      </c>
      <c r="F37" s="39">
        <v>762.04</v>
      </c>
      <c r="G37" s="39"/>
      <c r="H37" s="7">
        <f t="shared" si="0"/>
        <v>4959.2858500000002</v>
      </c>
      <c r="I37" s="7">
        <f t="shared" si="1"/>
        <v>381.02</v>
      </c>
      <c r="J37" s="7">
        <f t="shared" si="2"/>
        <v>0</v>
      </c>
      <c r="K37" s="21">
        <f t="shared" si="3"/>
        <v>570.31787274999999</v>
      </c>
      <c r="L37" s="21"/>
      <c r="M37" s="7">
        <f>H37-I37+J37-K37-L37</f>
        <v>4007.9479772499999</v>
      </c>
      <c r="N37" s="11"/>
      <c r="O37" s="93">
        <v>43374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24.95" customHeight="1" x14ac:dyDescent="0.2">
      <c r="B38" s="51" t="s">
        <v>131</v>
      </c>
      <c r="C38" s="5"/>
      <c r="D38" s="54" t="s">
        <v>301</v>
      </c>
      <c r="E38" s="103">
        <v>13762.45615</v>
      </c>
      <c r="F38" s="39">
        <v>1331.01</v>
      </c>
      <c r="G38" s="39"/>
      <c r="H38" s="7">
        <f t="shared" si="0"/>
        <v>6881.228075</v>
      </c>
      <c r="I38" s="7">
        <f t="shared" si="1"/>
        <v>665.505</v>
      </c>
      <c r="J38" s="7">
        <f t="shared" si="2"/>
        <v>0</v>
      </c>
      <c r="K38" s="21">
        <f t="shared" si="3"/>
        <v>791.34122862499999</v>
      </c>
      <c r="L38" s="21"/>
      <c r="M38" s="7">
        <f t="shared" si="4"/>
        <v>5424.3818463749994</v>
      </c>
      <c r="N38" s="11"/>
      <c r="O38" s="93">
        <v>42278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24.95" customHeight="1" x14ac:dyDescent="0.2">
      <c r="B39" s="2" t="s">
        <v>154</v>
      </c>
      <c r="C39" s="5"/>
      <c r="D39" s="54" t="s">
        <v>248</v>
      </c>
      <c r="E39" s="103">
        <v>7670.085</v>
      </c>
      <c r="F39" s="39">
        <v>517.41</v>
      </c>
      <c r="G39" s="39"/>
      <c r="H39" s="7">
        <f t="shared" si="0"/>
        <v>3835.0425</v>
      </c>
      <c r="I39" s="7">
        <f t="shared" si="1"/>
        <v>258.70499999999998</v>
      </c>
      <c r="J39" s="7">
        <f t="shared" si="2"/>
        <v>0</v>
      </c>
      <c r="K39" s="21">
        <f t="shared" si="3"/>
        <v>441.02988750000003</v>
      </c>
      <c r="L39" s="21">
        <v>731</v>
      </c>
      <c r="M39" s="7">
        <f t="shared" si="4"/>
        <v>2404.3076125000002</v>
      </c>
      <c r="N39" s="11"/>
      <c r="O39" s="93">
        <v>41764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24.95" customHeight="1" x14ac:dyDescent="0.2">
      <c r="B40" s="2" t="s">
        <v>509</v>
      </c>
      <c r="C40" s="5"/>
      <c r="D40" s="54" t="s">
        <v>381</v>
      </c>
      <c r="E40" s="103">
        <v>10745.24</v>
      </c>
      <c r="F40" s="39">
        <v>851.98</v>
      </c>
      <c r="G40" s="39"/>
      <c r="H40" s="7">
        <f t="shared" si="0"/>
        <v>5372.62</v>
      </c>
      <c r="I40" s="7">
        <f t="shared" si="1"/>
        <v>425.99</v>
      </c>
      <c r="J40" s="7">
        <f t="shared" si="2"/>
        <v>0</v>
      </c>
      <c r="K40" s="21">
        <f t="shared" ref="K40" si="17">+H40*0.115</f>
        <v>617.85130000000004</v>
      </c>
      <c r="L40" s="21"/>
      <c r="M40" s="7">
        <f t="shared" si="4"/>
        <v>4328.7786999999998</v>
      </c>
      <c r="N40" s="11"/>
      <c r="O40" s="93">
        <v>45061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24.95" customHeight="1" x14ac:dyDescent="0.2">
      <c r="B41" s="10" t="s">
        <v>152</v>
      </c>
      <c r="C41" s="48"/>
      <c r="D41" s="54" t="s">
        <v>248</v>
      </c>
      <c r="E41" s="103">
        <v>11622.091</v>
      </c>
      <c r="F41" s="39">
        <v>972.68</v>
      </c>
      <c r="G41" s="39"/>
      <c r="H41" s="7">
        <f t="shared" si="0"/>
        <v>5811.0455000000002</v>
      </c>
      <c r="I41" s="7">
        <f t="shared" si="1"/>
        <v>486.34</v>
      </c>
      <c r="J41" s="7">
        <f t="shared" si="2"/>
        <v>0</v>
      </c>
      <c r="K41" s="21">
        <f t="shared" si="3"/>
        <v>668.27023250000002</v>
      </c>
      <c r="L41" s="21"/>
      <c r="M41" s="7">
        <f t="shared" si="4"/>
        <v>4656.4352675</v>
      </c>
      <c r="N41" s="11"/>
      <c r="O41" s="93">
        <v>38353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s="51" customFormat="1" ht="29.25" customHeight="1" x14ac:dyDescent="0.2">
      <c r="B42" t="s">
        <v>463</v>
      </c>
      <c r="C42"/>
      <c r="D42" s="63" t="s">
        <v>310</v>
      </c>
      <c r="E42" s="103">
        <v>7670.085</v>
      </c>
      <c r="F42" s="39">
        <v>517.41</v>
      </c>
      <c r="G42" s="39"/>
      <c r="H42" s="7">
        <f t="shared" si="0"/>
        <v>3835.0425</v>
      </c>
      <c r="I42" s="7">
        <f t="shared" si="1"/>
        <v>258.70499999999998</v>
      </c>
      <c r="J42" s="7">
        <f t="shared" si="2"/>
        <v>0</v>
      </c>
      <c r="K42" s="21">
        <f t="shared" si="3"/>
        <v>441.02988750000003</v>
      </c>
      <c r="L42" s="21"/>
      <c r="M42" s="7">
        <f t="shared" si="4"/>
        <v>3135.3076125000002</v>
      </c>
      <c r="N42" s="72"/>
      <c r="O42" s="93">
        <v>44753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24.95" customHeight="1" x14ac:dyDescent="0.2">
      <c r="B43" s="10" t="s">
        <v>457</v>
      </c>
      <c r="C43" s="48"/>
      <c r="D43" s="101" t="s">
        <v>253</v>
      </c>
      <c r="E43" s="103">
        <v>8625.3612499999999</v>
      </c>
      <c r="F43" s="39">
        <v>621.34</v>
      </c>
      <c r="G43" s="39"/>
      <c r="H43" s="7">
        <f t="shared" si="0"/>
        <v>4312.680625</v>
      </c>
      <c r="I43" s="7">
        <f t="shared" si="1"/>
        <v>310.67</v>
      </c>
      <c r="J43" s="7">
        <f t="shared" si="2"/>
        <v>0</v>
      </c>
      <c r="K43" s="21">
        <f t="shared" si="3"/>
        <v>495.95827187500004</v>
      </c>
      <c r="L43" s="21"/>
      <c r="M43" s="7">
        <f t="shared" si="4"/>
        <v>3506.0523531250001</v>
      </c>
      <c r="N43" s="11"/>
      <c r="O43" s="93">
        <v>44743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24.95" customHeight="1" x14ac:dyDescent="0.2">
      <c r="B44" t="s">
        <v>312</v>
      </c>
      <c r="D44" s="101" t="s">
        <v>313</v>
      </c>
      <c r="E44" s="103">
        <v>4635.8578000000007</v>
      </c>
      <c r="F44" s="39"/>
      <c r="G44" s="39">
        <v>90.96</v>
      </c>
      <c r="H44" s="7">
        <f t="shared" si="0"/>
        <v>2317.9289000000003</v>
      </c>
      <c r="I44" s="7">
        <f t="shared" si="1"/>
        <v>0</v>
      </c>
      <c r="J44" s="7">
        <f t="shared" si="2"/>
        <v>45.48</v>
      </c>
      <c r="K44" s="21">
        <f t="shared" si="3"/>
        <v>266.56182350000006</v>
      </c>
      <c r="L44" s="21"/>
      <c r="M44" s="7">
        <f t="shared" si="4"/>
        <v>2096.8470765000002</v>
      </c>
      <c r="N44" s="11"/>
      <c r="O44" s="93">
        <v>43770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24.95" customHeight="1" x14ac:dyDescent="0.2">
      <c r="B45" t="s">
        <v>530</v>
      </c>
      <c r="D45" s="54" t="s">
        <v>303</v>
      </c>
      <c r="E45" s="103">
        <v>4427.665</v>
      </c>
      <c r="F45" s="39"/>
      <c r="G45" s="39">
        <v>132.52000000000001</v>
      </c>
      <c r="H45" s="7">
        <f t="shared" si="0"/>
        <v>2213.8325</v>
      </c>
      <c r="I45" s="7">
        <f t="shared" si="1"/>
        <v>0</v>
      </c>
      <c r="J45" s="7">
        <f t="shared" si="2"/>
        <v>66.260000000000005</v>
      </c>
      <c r="K45" s="21">
        <f t="shared" ref="K45" si="18">+H45*0.115</f>
        <v>254.59073750000002</v>
      </c>
      <c r="L45" s="21"/>
      <c r="M45" s="7">
        <f t="shared" ref="M45" si="19">H45-I45+J45-K45-L45</f>
        <v>2025.5017625000003</v>
      </c>
      <c r="N45" s="11"/>
      <c r="O45" s="93">
        <v>45136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2:26" ht="24.95" customHeight="1" x14ac:dyDescent="0.2">
      <c r="B46" s="51" t="s">
        <v>496</v>
      </c>
      <c r="D46" s="101" t="s">
        <v>485</v>
      </c>
      <c r="E46" s="103">
        <v>9918.5717000000004</v>
      </c>
      <c r="F46" s="39">
        <v>762.04</v>
      </c>
      <c r="G46" s="39"/>
      <c r="H46" s="7">
        <f t="shared" si="0"/>
        <v>4959.2858500000002</v>
      </c>
      <c r="I46" s="7">
        <f t="shared" si="1"/>
        <v>381.02</v>
      </c>
      <c r="J46" s="7">
        <f t="shared" si="2"/>
        <v>0</v>
      </c>
      <c r="K46" s="21">
        <f t="shared" ref="K46" si="20">+H46*0.115</f>
        <v>570.31787274999999</v>
      </c>
      <c r="L46" s="21"/>
      <c r="M46" s="7">
        <f t="shared" si="4"/>
        <v>4007.9479772499999</v>
      </c>
      <c r="N46" s="11"/>
      <c r="O46" s="93">
        <v>45040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24.95" customHeight="1" x14ac:dyDescent="0.2">
      <c r="B47" s="51" t="s">
        <v>478</v>
      </c>
      <c r="D47" s="54" t="s">
        <v>91</v>
      </c>
      <c r="E47" s="103">
        <v>9918.5717000000004</v>
      </c>
      <c r="F47" s="39">
        <v>762.04</v>
      </c>
      <c r="G47" s="39"/>
      <c r="H47" s="7">
        <f t="shared" si="0"/>
        <v>4959.2858500000002</v>
      </c>
      <c r="I47" s="7">
        <f t="shared" si="1"/>
        <v>381.02</v>
      </c>
      <c r="J47" s="7">
        <f t="shared" si="2"/>
        <v>0</v>
      </c>
      <c r="K47" s="21">
        <f t="shared" si="3"/>
        <v>570.31787274999999</v>
      </c>
      <c r="L47" s="21"/>
      <c r="M47" s="7">
        <f t="shared" si="4"/>
        <v>4007.9479772499999</v>
      </c>
      <c r="N47" s="11"/>
      <c r="O47" s="93">
        <v>44927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2:26" ht="24.95" customHeight="1" x14ac:dyDescent="0.2">
      <c r="B48" s="51" t="s">
        <v>540</v>
      </c>
      <c r="D48" s="54" t="s">
        <v>510</v>
      </c>
      <c r="E48" s="103">
        <v>3161.72</v>
      </c>
      <c r="F48" s="39"/>
      <c r="G48" s="39">
        <v>237.7</v>
      </c>
      <c r="H48" s="7">
        <f t="shared" ref="H48" si="21">+E48/2</f>
        <v>1580.86</v>
      </c>
      <c r="I48" s="7">
        <f t="shared" ref="I48" si="22">+F48/2</f>
        <v>0</v>
      </c>
      <c r="J48" s="7">
        <f t="shared" ref="J48" si="23">+G48/2</f>
        <v>118.85</v>
      </c>
      <c r="K48" s="21">
        <f t="shared" ref="K48" si="24">+H48*0.115</f>
        <v>181.7989</v>
      </c>
      <c r="L48" s="21"/>
      <c r="M48" s="7">
        <f t="shared" ref="M48" si="25">H48-I48+J48-K48-L48</f>
        <v>1517.9110999999998</v>
      </c>
      <c r="N48" s="11"/>
      <c r="O48" s="93">
        <v>45136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7" ht="24.95" customHeight="1" x14ac:dyDescent="0.2">
      <c r="B49" s="10" t="s">
        <v>137</v>
      </c>
      <c r="C49" s="48"/>
      <c r="D49" s="54" t="s">
        <v>62</v>
      </c>
      <c r="E49" s="103">
        <v>15844.9305</v>
      </c>
      <c r="F49" s="39">
        <v>1716.48</v>
      </c>
      <c r="G49" s="39"/>
      <c r="H49" s="7">
        <f t="shared" si="0"/>
        <v>7922.4652500000002</v>
      </c>
      <c r="I49" s="7">
        <f t="shared" si="1"/>
        <v>858.24</v>
      </c>
      <c r="J49" s="7">
        <f t="shared" si="2"/>
        <v>0</v>
      </c>
      <c r="K49" s="21">
        <f t="shared" si="3"/>
        <v>911.08350375000009</v>
      </c>
      <c r="L49" s="21"/>
      <c r="M49" s="7">
        <f t="shared" si="4"/>
        <v>6153.1417462500003</v>
      </c>
      <c r="N49" s="11"/>
      <c r="O49" s="93">
        <v>38353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7" ht="24.95" customHeight="1" x14ac:dyDescent="0.2">
      <c r="B50" s="2" t="s">
        <v>416</v>
      </c>
      <c r="C50" s="5"/>
      <c r="D50" s="54" t="s">
        <v>91</v>
      </c>
      <c r="E50" s="103">
        <v>9918.5717000000004</v>
      </c>
      <c r="F50" s="39">
        <v>762.04</v>
      </c>
      <c r="G50" s="39"/>
      <c r="H50" s="7">
        <f t="shared" si="0"/>
        <v>4959.2858500000002</v>
      </c>
      <c r="I50" s="7">
        <f t="shared" si="1"/>
        <v>381.02</v>
      </c>
      <c r="J50" s="7">
        <f t="shared" si="2"/>
        <v>0</v>
      </c>
      <c r="K50" s="21">
        <f t="shared" si="3"/>
        <v>570.31787274999999</v>
      </c>
      <c r="L50" s="21"/>
      <c r="M50" s="7">
        <f t="shared" si="4"/>
        <v>4007.9479772499999</v>
      </c>
      <c r="N50" s="11"/>
      <c r="O50" s="93">
        <v>44578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7" ht="24.95" customHeight="1" x14ac:dyDescent="0.2">
      <c r="B51" t="s">
        <v>320</v>
      </c>
      <c r="C51" s="80"/>
      <c r="D51" s="101" t="s">
        <v>86</v>
      </c>
      <c r="E51" s="103">
        <v>26523.14055</v>
      </c>
      <c r="F51" s="39">
        <v>3997.35</v>
      </c>
      <c r="G51" s="39"/>
      <c r="H51" s="7">
        <f t="shared" si="0"/>
        <v>13261.570275</v>
      </c>
      <c r="I51" s="7">
        <f t="shared" si="1"/>
        <v>1998.675</v>
      </c>
      <c r="J51" s="7">
        <f t="shared" si="2"/>
        <v>0</v>
      </c>
      <c r="K51" s="21">
        <f t="shared" si="3"/>
        <v>1525.0805816250001</v>
      </c>
      <c r="L51" s="21"/>
      <c r="M51" s="7">
        <f t="shared" si="4"/>
        <v>9737.8146933750013</v>
      </c>
      <c r="N51" s="11"/>
      <c r="O51" s="93">
        <v>44393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7" ht="24.95" customHeight="1" x14ac:dyDescent="0.2">
      <c r="B52" t="s">
        <v>529</v>
      </c>
      <c r="C52" s="80"/>
      <c r="D52" s="101" t="s">
        <v>510</v>
      </c>
      <c r="E52" s="103">
        <v>3161.72</v>
      </c>
      <c r="F52" s="39"/>
      <c r="G52" s="39">
        <v>237.7</v>
      </c>
      <c r="H52" s="7">
        <f t="shared" si="0"/>
        <v>1580.86</v>
      </c>
      <c r="I52" s="7">
        <f t="shared" si="1"/>
        <v>0</v>
      </c>
      <c r="J52" s="7">
        <f t="shared" si="2"/>
        <v>118.85</v>
      </c>
      <c r="K52" s="21">
        <f t="shared" si="3"/>
        <v>181.7989</v>
      </c>
      <c r="L52" s="21"/>
      <c r="M52" s="7">
        <f t="shared" si="4"/>
        <v>1517.9110999999998</v>
      </c>
      <c r="N52" s="11"/>
      <c r="O52" s="93">
        <v>45136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7" ht="24.95" customHeight="1" x14ac:dyDescent="0.2">
      <c r="B53" t="s">
        <v>436</v>
      </c>
      <c r="C53" s="80"/>
      <c r="D53" s="101" t="s">
        <v>253</v>
      </c>
      <c r="E53" s="103">
        <v>8625.3612499999999</v>
      </c>
      <c r="F53" s="39">
        <v>621.34</v>
      </c>
      <c r="G53" s="39"/>
      <c r="H53" s="7">
        <f t="shared" si="0"/>
        <v>4312.680625</v>
      </c>
      <c r="I53" s="7">
        <f t="shared" si="1"/>
        <v>310.67</v>
      </c>
      <c r="J53" s="7">
        <f t="shared" si="2"/>
        <v>0</v>
      </c>
      <c r="K53" s="21">
        <f t="shared" si="3"/>
        <v>495.95827187500004</v>
      </c>
      <c r="L53" s="21"/>
      <c r="M53" s="7">
        <f t="shared" si="4"/>
        <v>3506.0523531250001</v>
      </c>
      <c r="N53" s="11"/>
      <c r="O53" s="93">
        <v>44636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7" ht="24.95" customHeight="1" x14ac:dyDescent="0.2">
      <c r="B54" s="51" t="s">
        <v>518</v>
      </c>
      <c r="C54" s="80"/>
      <c r="D54" s="101" t="s">
        <v>381</v>
      </c>
      <c r="E54" s="103">
        <v>10745.24</v>
      </c>
      <c r="F54" s="39">
        <v>851.98</v>
      </c>
      <c r="G54" s="39"/>
      <c r="H54" s="7">
        <f t="shared" si="0"/>
        <v>5372.62</v>
      </c>
      <c r="I54" s="7">
        <f t="shared" si="1"/>
        <v>425.99</v>
      </c>
      <c r="J54" s="7">
        <f t="shared" si="2"/>
        <v>0</v>
      </c>
      <c r="K54" s="21">
        <f t="shared" si="3"/>
        <v>617.85130000000004</v>
      </c>
      <c r="L54" s="21"/>
      <c r="M54" s="7">
        <f t="shared" ref="M54" si="26">H54-I54+J54-K54-L54</f>
        <v>4328.7786999999998</v>
      </c>
      <c r="N54" s="11"/>
      <c r="O54" s="93">
        <v>45064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7" ht="24.95" customHeight="1" x14ac:dyDescent="0.2">
      <c r="B55" t="s">
        <v>393</v>
      </c>
      <c r="C55" s="80"/>
      <c r="D55" s="101" t="s">
        <v>510</v>
      </c>
      <c r="E55" s="103">
        <v>3161.72</v>
      </c>
      <c r="F55" s="39"/>
      <c r="G55" s="39">
        <v>237.7</v>
      </c>
      <c r="H55" s="7">
        <f t="shared" si="0"/>
        <v>1580.86</v>
      </c>
      <c r="I55" s="7">
        <f t="shared" si="1"/>
        <v>0</v>
      </c>
      <c r="J55" s="7">
        <f t="shared" si="2"/>
        <v>118.85</v>
      </c>
      <c r="K55" s="21">
        <f t="shared" si="3"/>
        <v>181.7989</v>
      </c>
      <c r="L55" s="21"/>
      <c r="M55" s="7">
        <f t="shared" si="4"/>
        <v>1517.9110999999998</v>
      </c>
      <c r="N55" s="11"/>
      <c r="O55" s="93">
        <v>44470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51"/>
    </row>
    <row r="56" spans="1:27" ht="24.95" customHeight="1" x14ac:dyDescent="0.2">
      <c r="B56" t="s">
        <v>329</v>
      </c>
      <c r="C56" s="80"/>
      <c r="D56" s="101" t="s">
        <v>397</v>
      </c>
      <c r="E56" s="103">
        <v>7670.085</v>
      </c>
      <c r="F56" s="39">
        <v>517.41</v>
      </c>
      <c r="G56" s="39"/>
      <c r="H56" s="7">
        <f t="shared" si="0"/>
        <v>3835.0425</v>
      </c>
      <c r="I56" s="7">
        <f t="shared" si="1"/>
        <v>258.70499999999998</v>
      </c>
      <c r="J56" s="7">
        <f t="shared" si="2"/>
        <v>0</v>
      </c>
      <c r="K56" s="21">
        <f t="shared" si="3"/>
        <v>441.02988750000003</v>
      </c>
      <c r="L56" s="21"/>
      <c r="M56" s="7">
        <f t="shared" si="4"/>
        <v>3135.3076125000002</v>
      </c>
      <c r="N56" s="11"/>
      <c r="O56" s="93">
        <v>44218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51"/>
    </row>
    <row r="57" spans="1:27" ht="24.95" customHeight="1" x14ac:dyDescent="0.2">
      <c r="A57" s="78">
        <v>43739</v>
      </c>
      <c r="B57" s="10" t="s">
        <v>168</v>
      </c>
      <c r="C57" s="48"/>
      <c r="D57" s="54" t="s">
        <v>12</v>
      </c>
      <c r="E57" s="103">
        <v>2794.19</v>
      </c>
      <c r="F57" s="39"/>
      <c r="G57" s="39">
        <v>261.22000000000003</v>
      </c>
      <c r="H57" s="7">
        <f t="shared" si="0"/>
        <v>1397.095</v>
      </c>
      <c r="I57" s="7">
        <f t="shared" si="1"/>
        <v>0</v>
      </c>
      <c r="J57" s="7">
        <f t="shared" si="2"/>
        <v>130.61000000000001</v>
      </c>
      <c r="K57" s="21">
        <f t="shared" si="3"/>
        <v>160.66592500000002</v>
      </c>
      <c r="L57" s="21"/>
      <c r="M57" s="7">
        <f t="shared" si="4"/>
        <v>1367.0390749999999</v>
      </c>
      <c r="N57" s="11"/>
      <c r="O57" s="93">
        <v>34864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7" ht="24.95" customHeight="1" x14ac:dyDescent="0.2">
      <c r="A58" s="78"/>
      <c r="B58" s="10" t="s">
        <v>376</v>
      </c>
      <c r="C58" s="48"/>
      <c r="D58" s="54" t="s">
        <v>64</v>
      </c>
      <c r="E58" s="27">
        <v>5780.94</v>
      </c>
      <c r="F58" s="39">
        <v>41.92</v>
      </c>
      <c r="G58" s="39"/>
      <c r="H58" s="7">
        <f t="shared" si="0"/>
        <v>2890.47</v>
      </c>
      <c r="I58" s="7">
        <f t="shared" si="1"/>
        <v>20.96</v>
      </c>
      <c r="J58" s="7">
        <f t="shared" si="2"/>
        <v>0</v>
      </c>
      <c r="K58" s="21"/>
      <c r="L58" s="21"/>
      <c r="M58" s="7">
        <f t="shared" si="4"/>
        <v>2869.5099999999998</v>
      </c>
      <c r="N58" s="11"/>
      <c r="O58" s="93">
        <v>44197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7" s="113" customFormat="1" ht="24.95" customHeight="1" x14ac:dyDescent="0.2">
      <c r="B59" s="10" t="s">
        <v>174</v>
      </c>
      <c r="C59" s="48"/>
      <c r="D59" s="54" t="s">
        <v>28</v>
      </c>
      <c r="E59" s="103">
        <v>6424.0167499999998</v>
      </c>
      <c r="F59" s="39">
        <v>128.30000000000001</v>
      </c>
      <c r="G59" s="39"/>
      <c r="H59" s="7">
        <f t="shared" si="0"/>
        <v>3212.0083749999999</v>
      </c>
      <c r="I59" s="7">
        <f t="shared" si="1"/>
        <v>64.150000000000006</v>
      </c>
      <c r="J59" s="7">
        <f t="shared" si="2"/>
        <v>0</v>
      </c>
      <c r="K59" s="21">
        <f t="shared" ref="K59" si="27">+H59*0.115</f>
        <v>369.38096312499999</v>
      </c>
      <c r="L59" s="21"/>
      <c r="M59" s="7">
        <f t="shared" ref="M59" si="28">+H59-I59+J59-K59-L59</f>
        <v>2778.4774118749997</v>
      </c>
      <c r="N59" s="11"/>
      <c r="O59" s="93">
        <v>36892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7" ht="24.95" customHeight="1" x14ac:dyDescent="0.2">
      <c r="A60" s="78"/>
      <c r="B60" s="10" t="s">
        <v>479</v>
      </c>
      <c r="C60" s="48"/>
      <c r="D60" s="54" t="s">
        <v>484</v>
      </c>
      <c r="E60" s="104">
        <v>12597.34</v>
      </c>
      <c r="F60" s="39">
        <v>1128.72</v>
      </c>
      <c r="G60" s="39"/>
      <c r="H60" s="7">
        <f t="shared" si="0"/>
        <v>6298.67</v>
      </c>
      <c r="I60" s="7">
        <f t="shared" si="1"/>
        <v>564.36</v>
      </c>
      <c r="J60" s="7">
        <f t="shared" si="2"/>
        <v>0</v>
      </c>
      <c r="K60" s="21">
        <f t="shared" si="3"/>
        <v>724.34705000000008</v>
      </c>
      <c r="L60" s="21"/>
      <c r="M60" s="7">
        <f t="shared" si="4"/>
        <v>5009.9629500000001</v>
      </c>
      <c r="N60" s="11"/>
      <c r="O60" s="93">
        <v>44935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7" ht="24.95" customHeight="1" x14ac:dyDescent="0.2">
      <c r="A61" s="78"/>
      <c r="B61" s="10" t="s">
        <v>486</v>
      </c>
      <c r="C61" s="48"/>
      <c r="D61" s="54" t="s">
        <v>434</v>
      </c>
      <c r="E61" s="104">
        <v>7670.09</v>
      </c>
      <c r="F61" s="39">
        <v>517.41</v>
      </c>
      <c r="G61" s="39"/>
      <c r="H61" s="7">
        <f t="shared" si="0"/>
        <v>3835.0450000000001</v>
      </c>
      <c r="I61" s="7">
        <f t="shared" si="1"/>
        <v>258.70499999999998</v>
      </c>
      <c r="J61" s="7">
        <f t="shared" si="2"/>
        <v>0</v>
      </c>
      <c r="K61" s="21">
        <f>+H61*0.115</f>
        <v>441.03017500000004</v>
      </c>
      <c r="L61" s="21"/>
      <c r="M61" s="7">
        <f t="shared" si="4"/>
        <v>3135.3098250000003</v>
      </c>
      <c r="N61" s="11"/>
      <c r="O61" s="93">
        <v>45009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7" ht="24.75" customHeight="1" x14ac:dyDescent="0.2">
      <c r="B62" t="s">
        <v>439</v>
      </c>
      <c r="C62" s="73"/>
      <c r="D62" s="86" t="s">
        <v>91</v>
      </c>
      <c r="E62" s="103">
        <v>9918.5717000000004</v>
      </c>
      <c r="F62" s="39">
        <v>762.04</v>
      </c>
      <c r="G62" s="39"/>
      <c r="H62" s="7">
        <f t="shared" si="0"/>
        <v>4959.2858500000002</v>
      </c>
      <c r="I62" s="7">
        <f t="shared" si="1"/>
        <v>381.02</v>
      </c>
      <c r="J62" s="7">
        <f t="shared" si="2"/>
        <v>0</v>
      </c>
      <c r="K62" s="21">
        <f t="shared" si="3"/>
        <v>570.31787274999999</v>
      </c>
      <c r="L62" s="21">
        <v>945</v>
      </c>
      <c r="M62" s="7">
        <f t="shared" si="4"/>
        <v>3062.9479772499999</v>
      </c>
      <c r="N62" s="11"/>
      <c r="O62" s="93">
        <v>44669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7" ht="24.75" customHeight="1" x14ac:dyDescent="0.2">
      <c r="B63" s="10" t="s">
        <v>528</v>
      </c>
      <c r="C63" s="73"/>
      <c r="D63" s="101" t="s">
        <v>510</v>
      </c>
      <c r="E63" s="103">
        <v>3161.72</v>
      </c>
      <c r="F63" s="39"/>
      <c r="G63" s="39">
        <v>237.7</v>
      </c>
      <c r="H63" s="7">
        <f t="shared" si="0"/>
        <v>1580.86</v>
      </c>
      <c r="I63" s="7">
        <f t="shared" si="1"/>
        <v>0</v>
      </c>
      <c r="J63" s="7">
        <f t="shared" si="2"/>
        <v>118.85</v>
      </c>
      <c r="K63" s="21">
        <f t="shared" ref="K63" si="29">+H63*0.115</f>
        <v>181.7989</v>
      </c>
      <c r="L63" s="21"/>
      <c r="M63" s="7">
        <f t="shared" ref="M63" si="30">H63-I63+J63-K63-L63</f>
        <v>1517.9110999999998</v>
      </c>
      <c r="N63" s="11"/>
      <c r="O63" s="93">
        <v>45136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7" ht="24.95" customHeight="1" x14ac:dyDescent="0.2">
      <c r="B64" s="10" t="s">
        <v>456</v>
      </c>
      <c r="D64" s="101" t="s">
        <v>254</v>
      </c>
      <c r="E64" s="103">
        <v>7670.085</v>
      </c>
      <c r="F64" s="39">
        <v>517.41</v>
      </c>
      <c r="G64" s="39"/>
      <c r="H64" s="7">
        <f t="shared" si="0"/>
        <v>3835.0425</v>
      </c>
      <c r="I64" s="7">
        <f t="shared" si="1"/>
        <v>258.70499999999998</v>
      </c>
      <c r="J64" s="7">
        <f t="shared" si="2"/>
        <v>0</v>
      </c>
      <c r="K64" s="21">
        <f t="shared" si="3"/>
        <v>441.02988750000003</v>
      </c>
      <c r="L64" s="21"/>
      <c r="M64" s="7">
        <f t="shared" si="4"/>
        <v>3135.3076125000002</v>
      </c>
      <c r="N64" s="11"/>
      <c r="O64" s="93">
        <v>44743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4.95" customHeight="1" x14ac:dyDescent="0.2">
      <c r="A65" s="78">
        <v>43600</v>
      </c>
      <c r="B65" s="10" t="s">
        <v>177</v>
      </c>
      <c r="C65" s="48"/>
      <c r="D65" s="54" t="s">
        <v>303</v>
      </c>
      <c r="E65" s="103">
        <v>4427.665</v>
      </c>
      <c r="F65" s="39"/>
      <c r="G65" s="39">
        <v>132.52000000000001</v>
      </c>
      <c r="H65" s="7">
        <f t="shared" si="0"/>
        <v>2213.8325</v>
      </c>
      <c r="I65" s="7">
        <f t="shared" si="1"/>
        <v>0</v>
      </c>
      <c r="J65" s="7">
        <f t="shared" si="2"/>
        <v>66.260000000000005</v>
      </c>
      <c r="K65" s="21">
        <f t="shared" si="3"/>
        <v>254.59073750000002</v>
      </c>
      <c r="L65" s="21"/>
      <c r="M65" s="7">
        <f t="shared" si="4"/>
        <v>2025.5017625000003</v>
      </c>
      <c r="N65" s="11"/>
      <c r="O65" s="93">
        <v>43389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4.95" customHeight="1" x14ac:dyDescent="0.2">
      <c r="B66" s="51" t="s">
        <v>332</v>
      </c>
      <c r="C66" s="51"/>
      <c r="D66" s="101" t="s">
        <v>381</v>
      </c>
      <c r="E66" s="103">
        <v>11980.9426</v>
      </c>
      <c r="F66" s="39">
        <v>1030.0999999999999</v>
      </c>
      <c r="G66" s="39"/>
      <c r="H66" s="7">
        <f t="shared" si="0"/>
        <v>5990.4713000000002</v>
      </c>
      <c r="I66" s="7">
        <f t="shared" si="1"/>
        <v>515.04999999999995</v>
      </c>
      <c r="J66" s="7">
        <f t="shared" si="2"/>
        <v>0</v>
      </c>
      <c r="K66" s="21">
        <f t="shared" si="3"/>
        <v>688.9041995</v>
      </c>
      <c r="L66" s="21"/>
      <c r="M66" s="7">
        <f t="shared" si="4"/>
        <v>4786.5171005000002</v>
      </c>
      <c r="N66" s="11"/>
      <c r="O66" s="93">
        <v>43525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4.95" customHeight="1" x14ac:dyDescent="0.2">
      <c r="B67" s="2" t="s">
        <v>134</v>
      </c>
      <c r="C67" s="5"/>
      <c r="D67" s="28" t="s">
        <v>260</v>
      </c>
      <c r="E67" s="103">
        <v>15180.3236</v>
      </c>
      <c r="F67" s="39">
        <v>1585.09</v>
      </c>
      <c r="G67" s="39"/>
      <c r="H67" s="7">
        <f t="shared" si="0"/>
        <v>7590.1617999999999</v>
      </c>
      <c r="I67" s="7">
        <f t="shared" si="1"/>
        <v>792.54499999999996</v>
      </c>
      <c r="J67" s="7">
        <f t="shared" si="2"/>
        <v>0</v>
      </c>
      <c r="K67" s="7">
        <f t="shared" si="3"/>
        <v>872.868607</v>
      </c>
      <c r="L67" s="7"/>
      <c r="M67" s="89">
        <f t="shared" ref="M67" si="31">+H67-I67+J67-K67-L67</f>
        <v>5924.7481929999994</v>
      </c>
      <c r="N67" s="11"/>
      <c r="O67" s="93">
        <v>42278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4.95" customHeight="1" x14ac:dyDescent="0.2">
      <c r="A68" s="78">
        <v>44329</v>
      </c>
      <c r="B68" s="2" t="s">
        <v>132</v>
      </c>
      <c r="C68" s="5"/>
      <c r="D68" s="54" t="s">
        <v>417</v>
      </c>
      <c r="E68" s="104">
        <v>13478.889350000001</v>
      </c>
      <c r="F68" s="39">
        <v>1280.2</v>
      </c>
      <c r="G68" s="39"/>
      <c r="H68" s="7">
        <f t="shared" si="0"/>
        <v>6739.4446750000006</v>
      </c>
      <c r="I68" s="7">
        <f t="shared" si="1"/>
        <v>640.1</v>
      </c>
      <c r="J68" s="7">
        <f t="shared" si="2"/>
        <v>0</v>
      </c>
      <c r="K68" s="21">
        <f t="shared" si="3"/>
        <v>775.03613762500015</v>
      </c>
      <c r="L68" s="21"/>
      <c r="M68" s="7">
        <f t="shared" si="4"/>
        <v>5324.308537375</v>
      </c>
      <c r="N68" s="11"/>
      <c r="O68" s="93">
        <v>34865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4.95" customHeight="1" x14ac:dyDescent="0.2">
      <c r="B69" s="51" t="s">
        <v>143</v>
      </c>
      <c r="C69" s="2"/>
      <c r="D69" s="54" t="s">
        <v>60</v>
      </c>
      <c r="E69" s="103">
        <v>9918.5717000000004</v>
      </c>
      <c r="F69" s="39">
        <v>762.04</v>
      </c>
      <c r="G69" s="39"/>
      <c r="H69" s="7">
        <f t="shared" si="0"/>
        <v>4959.2858500000002</v>
      </c>
      <c r="I69" s="7">
        <f t="shared" si="1"/>
        <v>381.02</v>
      </c>
      <c r="J69" s="7">
        <f t="shared" si="2"/>
        <v>0</v>
      </c>
      <c r="K69" s="21">
        <f t="shared" si="3"/>
        <v>570.31787274999999</v>
      </c>
      <c r="L69" s="21"/>
      <c r="M69" s="7">
        <f t="shared" si="4"/>
        <v>4007.9479772499999</v>
      </c>
      <c r="N69" s="11"/>
      <c r="O69" s="93">
        <v>43374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4.95" customHeight="1" x14ac:dyDescent="0.2">
      <c r="B70" s="51" t="s">
        <v>466</v>
      </c>
      <c r="C70" s="2"/>
      <c r="D70" s="86" t="s">
        <v>91</v>
      </c>
      <c r="E70" s="103">
        <v>9918.5717000000004</v>
      </c>
      <c r="F70" s="39">
        <v>762.04</v>
      </c>
      <c r="G70" s="39"/>
      <c r="H70" s="7">
        <f t="shared" si="0"/>
        <v>4959.2858500000002</v>
      </c>
      <c r="I70" s="7">
        <f t="shared" si="1"/>
        <v>381.02</v>
      </c>
      <c r="J70" s="7">
        <f t="shared" si="2"/>
        <v>0</v>
      </c>
      <c r="K70" s="21">
        <f t="shared" si="3"/>
        <v>570.31787274999999</v>
      </c>
      <c r="L70" s="21">
        <v>805</v>
      </c>
      <c r="M70" s="7">
        <f t="shared" si="4"/>
        <v>3202.9479772499999</v>
      </c>
      <c r="N70" s="11"/>
      <c r="O70" s="93">
        <v>44789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4.75" customHeight="1" x14ac:dyDescent="0.2">
      <c r="B71" s="51" t="s">
        <v>342</v>
      </c>
      <c r="C71" s="51"/>
      <c r="D71" s="86" t="s">
        <v>91</v>
      </c>
      <c r="E71" s="104">
        <v>9918.5717000000004</v>
      </c>
      <c r="F71" s="39">
        <v>762.04</v>
      </c>
      <c r="G71" s="39"/>
      <c r="H71" s="7">
        <f t="shared" si="0"/>
        <v>4959.2858500000002</v>
      </c>
      <c r="I71" s="7">
        <f t="shared" si="1"/>
        <v>381.02</v>
      </c>
      <c r="J71" s="7">
        <f t="shared" si="2"/>
        <v>0</v>
      </c>
      <c r="K71" s="21">
        <f t="shared" si="3"/>
        <v>570.31787274999999</v>
      </c>
      <c r="L71" s="21"/>
      <c r="M71" s="7">
        <f t="shared" si="4"/>
        <v>4007.9479772499999</v>
      </c>
      <c r="N71" s="11"/>
      <c r="O71" s="93">
        <v>44396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4.95" customHeight="1" x14ac:dyDescent="0.2">
      <c r="B72" s="3" t="s">
        <v>216</v>
      </c>
      <c r="D72" s="28" t="s">
        <v>485</v>
      </c>
      <c r="E72" s="103">
        <v>9918.5717000000004</v>
      </c>
      <c r="F72" s="39">
        <v>762.04</v>
      </c>
      <c r="G72" s="39"/>
      <c r="H72" s="7">
        <f t="shared" ref="H72:H79" si="32">+E72/2</f>
        <v>4959.2858500000002</v>
      </c>
      <c r="I72" s="7">
        <f t="shared" ref="I72:I79" si="33">+F72/2</f>
        <v>381.02</v>
      </c>
      <c r="J72" s="7">
        <f t="shared" ref="J72:J79" si="34">+G72/2</f>
        <v>0</v>
      </c>
      <c r="K72" s="21">
        <f t="shared" ref="K72" si="35">+H72*0.115</f>
        <v>570.31787274999999</v>
      </c>
      <c r="L72" s="21"/>
      <c r="M72" s="7">
        <f t="shared" si="4"/>
        <v>4007.9479772499999</v>
      </c>
      <c r="N72" s="11"/>
      <c r="O72" s="93">
        <v>43420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4.95" customHeight="1" x14ac:dyDescent="0.2">
      <c r="A73" s="78"/>
      <c r="B73" t="s">
        <v>396</v>
      </c>
      <c r="D73" s="101" t="s">
        <v>397</v>
      </c>
      <c r="E73" s="104">
        <v>7670.085</v>
      </c>
      <c r="F73" s="39">
        <v>517.41</v>
      </c>
      <c r="G73" s="39"/>
      <c r="H73" s="7">
        <f t="shared" si="32"/>
        <v>3835.0425</v>
      </c>
      <c r="I73" s="7">
        <f t="shared" si="33"/>
        <v>258.70499999999998</v>
      </c>
      <c r="J73" s="7">
        <f t="shared" si="34"/>
        <v>0</v>
      </c>
      <c r="K73" s="21">
        <f t="shared" si="3"/>
        <v>441.02988750000003</v>
      </c>
      <c r="L73" s="21"/>
      <c r="M73" s="7">
        <f t="shared" si="4"/>
        <v>3135.3076125000002</v>
      </c>
      <c r="N73" s="11"/>
      <c r="O73" s="93">
        <v>44508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4.95" customHeight="1" x14ac:dyDescent="0.2">
      <c r="B74" s="2" t="s">
        <v>171</v>
      </c>
      <c r="C74" s="5"/>
      <c r="D74" s="28" t="s">
        <v>452</v>
      </c>
      <c r="E74" s="103">
        <v>9657.48</v>
      </c>
      <c r="F74" s="39">
        <v>733.64</v>
      </c>
      <c r="G74" s="39"/>
      <c r="H74" s="7">
        <f t="shared" si="32"/>
        <v>4828.74</v>
      </c>
      <c r="I74" s="7">
        <f t="shared" si="33"/>
        <v>366.82</v>
      </c>
      <c r="J74" s="7">
        <f t="shared" si="34"/>
        <v>0</v>
      </c>
      <c r="K74" s="7">
        <f t="shared" si="3"/>
        <v>555.30510000000004</v>
      </c>
      <c r="L74" s="7"/>
      <c r="M74" s="89">
        <f t="shared" ref="M74:M75" si="36">+H74-I74+J74-K74-L74</f>
        <v>3906.6149</v>
      </c>
      <c r="N74" s="11"/>
      <c r="O74" s="93">
        <v>40179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4.95" customHeight="1" x14ac:dyDescent="0.2">
      <c r="B75" s="2" t="s">
        <v>409</v>
      </c>
      <c r="C75" s="5"/>
      <c r="D75" s="28" t="s">
        <v>17</v>
      </c>
      <c r="E75" s="103">
        <v>7670.085</v>
      </c>
      <c r="F75" s="39">
        <v>517.41</v>
      </c>
      <c r="G75" s="39"/>
      <c r="H75" s="7">
        <f t="shared" si="32"/>
        <v>3835.0425</v>
      </c>
      <c r="I75" s="7">
        <f t="shared" si="33"/>
        <v>258.70499999999998</v>
      </c>
      <c r="J75" s="7">
        <f t="shared" si="34"/>
        <v>0</v>
      </c>
      <c r="K75" s="7">
        <f t="shared" si="3"/>
        <v>441.02988750000003</v>
      </c>
      <c r="L75" s="7"/>
      <c r="M75" s="89">
        <f t="shared" si="36"/>
        <v>3135.3076125000002</v>
      </c>
      <c r="N75" s="11"/>
      <c r="O75" s="93">
        <v>44522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24.95" customHeight="1" x14ac:dyDescent="0.2">
      <c r="A76" s="78">
        <v>43943</v>
      </c>
      <c r="B76" t="s">
        <v>307</v>
      </c>
      <c r="D76" s="101" t="s">
        <v>253</v>
      </c>
      <c r="E76" s="104">
        <v>8625.3612499999999</v>
      </c>
      <c r="F76" s="39">
        <v>621.34</v>
      </c>
      <c r="G76" s="39"/>
      <c r="H76" s="7">
        <f t="shared" si="32"/>
        <v>4312.680625</v>
      </c>
      <c r="I76" s="7">
        <f t="shared" si="33"/>
        <v>310.67</v>
      </c>
      <c r="J76" s="7">
        <f t="shared" si="34"/>
        <v>0</v>
      </c>
      <c r="K76" s="21">
        <f t="shared" si="3"/>
        <v>495.95827187500004</v>
      </c>
      <c r="L76" s="21"/>
      <c r="M76" s="7">
        <f t="shared" si="4"/>
        <v>3506.0523531250001</v>
      </c>
      <c r="N76" s="11"/>
      <c r="O76" s="93">
        <v>43600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24.95" customHeight="1" x14ac:dyDescent="0.2">
      <c r="A77" s="78">
        <v>43481</v>
      </c>
      <c r="B77" s="2" t="s">
        <v>153</v>
      </c>
      <c r="C77" s="5"/>
      <c r="D77" s="54" t="s">
        <v>248</v>
      </c>
      <c r="E77" s="104">
        <v>6365.8472000000002</v>
      </c>
      <c r="F77" s="39">
        <v>121.97</v>
      </c>
      <c r="G77" s="39"/>
      <c r="H77" s="7">
        <f t="shared" si="32"/>
        <v>3182.9236000000001</v>
      </c>
      <c r="I77" s="7">
        <f t="shared" si="33"/>
        <v>60.984999999999999</v>
      </c>
      <c r="J77" s="7">
        <f t="shared" si="34"/>
        <v>0</v>
      </c>
      <c r="K77" s="21">
        <f t="shared" ref="K77" si="37">+H77*0.115</f>
        <v>366.03621400000003</v>
      </c>
      <c r="L77" s="21"/>
      <c r="M77" s="7">
        <f t="shared" si="4"/>
        <v>2755.9023859999998</v>
      </c>
      <c r="N77" s="11"/>
      <c r="O77" s="93">
        <v>41647</v>
      </c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24.95" customHeight="1" x14ac:dyDescent="0.2">
      <c r="A78" s="78"/>
      <c r="B78" s="2" t="s">
        <v>411</v>
      </c>
      <c r="C78" s="5"/>
      <c r="D78" s="54" t="s">
        <v>410</v>
      </c>
      <c r="E78" s="27">
        <v>6125.98</v>
      </c>
      <c r="F78" s="39">
        <v>64.010000000000005</v>
      </c>
      <c r="G78" s="39"/>
      <c r="H78" s="7">
        <f t="shared" si="32"/>
        <v>3062.99</v>
      </c>
      <c r="I78" s="7">
        <f t="shared" si="33"/>
        <v>32.005000000000003</v>
      </c>
      <c r="J78" s="7">
        <f t="shared" si="34"/>
        <v>0</v>
      </c>
      <c r="K78" s="21"/>
      <c r="L78" s="21"/>
      <c r="M78" s="7">
        <f t="shared" si="4"/>
        <v>3030.9849999999997</v>
      </c>
      <c r="N78" s="11"/>
      <c r="O78" s="93">
        <v>44531</v>
      </c>
      <c r="R78" s="24"/>
    </row>
    <row r="79" spans="1:26" ht="24.95" customHeight="1" x14ac:dyDescent="0.2">
      <c r="A79" s="78"/>
      <c r="B79" s="2" t="s">
        <v>498</v>
      </c>
      <c r="C79" s="5"/>
      <c r="D79" s="54" t="s">
        <v>485</v>
      </c>
      <c r="E79" s="104">
        <v>9918.5717000000004</v>
      </c>
      <c r="F79" s="39">
        <v>762.04</v>
      </c>
      <c r="G79" s="39"/>
      <c r="H79" s="7">
        <f t="shared" si="32"/>
        <v>4959.2858500000002</v>
      </c>
      <c r="I79" s="7">
        <f t="shared" si="33"/>
        <v>381.02</v>
      </c>
      <c r="J79" s="7">
        <f t="shared" si="34"/>
        <v>0</v>
      </c>
      <c r="K79" s="21">
        <f t="shared" ref="K79" si="38">+H79*0.115</f>
        <v>570.31787274999999</v>
      </c>
      <c r="L79" s="21"/>
      <c r="M79" s="7">
        <f t="shared" ref="M79" si="39">H79-I79+J79-K79-L79</f>
        <v>4007.9479772499999</v>
      </c>
      <c r="N79" s="11"/>
      <c r="O79" s="93">
        <v>45033</v>
      </c>
      <c r="R79" s="24"/>
    </row>
    <row r="80" spans="1:26" ht="18.75" customHeight="1" x14ac:dyDescent="0.2">
      <c r="D80" s="25" t="s">
        <v>6</v>
      </c>
      <c r="E80" s="41">
        <f>SUM(E5:E78)</f>
        <v>638573.93124999956</v>
      </c>
      <c r="F80" s="41">
        <f>SUM(F5:F78)</f>
        <v>47656.380000000019</v>
      </c>
      <c r="G80" s="41">
        <f>SUM(G5:G78)</f>
        <v>3710.4899999999993</v>
      </c>
      <c r="H80" s="26">
        <f t="shared" ref="H80:M80" si="40">SUM(H5:H79)</f>
        <v>324246.25147499976</v>
      </c>
      <c r="I80" s="26">
        <f t="shared" si="40"/>
        <v>24209.21000000001</v>
      </c>
      <c r="J80" s="26">
        <f t="shared" si="40"/>
        <v>1855.2449999999997</v>
      </c>
      <c r="K80" s="26">
        <f t="shared" si="40"/>
        <v>36058.274319625016</v>
      </c>
      <c r="L80" s="26">
        <f t="shared" si="40"/>
        <v>3335</v>
      </c>
      <c r="M80" s="26">
        <f t="shared" si="40"/>
        <v>262499.01215537509</v>
      </c>
    </row>
    <row r="81" spans="2:8" x14ac:dyDescent="0.2">
      <c r="H81" s="7"/>
    </row>
    <row r="84" spans="2:8" x14ac:dyDescent="0.2">
      <c r="B84" s="10"/>
      <c r="C84" s="2"/>
      <c r="D84" s="2"/>
      <c r="E84" s="27">
        <v>8269.7999999999993</v>
      </c>
      <c r="F84" s="27">
        <v>733.46919999999989</v>
      </c>
    </row>
    <row r="85" spans="2:8" x14ac:dyDescent="0.2">
      <c r="B85" s="10"/>
      <c r="C85" s="2"/>
      <c r="D85" s="2"/>
      <c r="E85" s="27">
        <v>8807.4</v>
      </c>
      <c r="F85" s="27">
        <v>823.43548799999985</v>
      </c>
    </row>
  </sheetData>
  <autoFilter ref="B4:N78"/>
  <sortState ref="B5:R85">
    <sortCondition ref="B5:B85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AA32"/>
  <sheetViews>
    <sheetView topLeftCell="B1" zoomScale="80" zoomScaleNormal="80" workbookViewId="0">
      <selection activeCell="Q15" sqref="Q15"/>
    </sheetView>
  </sheetViews>
  <sheetFormatPr baseColWidth="10" defaultRowHeight="12.75" x14ac:dyDescent="0.2"/>
  <cols>
    <col min="1" max="1" width="2.140625" hidden="1" customWidth="1"/>
    <col min="2" max="2" width="33.42578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5" width="32" customWidth="1"/>
    <col min="17" max="17" width="20.7109375" bestFit="1" customWidth="1"/>
    <col min="18" max="18" width="11.42578125" style="13"/>
  </cols>
  <sheetData>
    <row r="1" spans="1:2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1:27" ht="15" x14ac:dyDescent="0.25">
      <c r="E2" s="15" t="s">
        <v>70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31 DE AGOSTO DE 2023</v>
      </c>
      <c r="O2" s="16"/>
    </row>
    <row r="3" spans="1:27" x14ac:dyDescent="0.2">
      <c r="E3" s="16" t="str">
        <f>+'C. GESTION INTEGRAL op'!E3</f>
        <v>SEGUNDA QUINCENA DE AGOSTO DE 2023</v>
      </c>
      <c r="F3" s="13"/>
      <c r="G3" s="13"/>
      <c r="H3" s="13"/>
      <c r="I3" s="13"/>
      <c r="J3" s="16"/>
      <c r="K3" s="13"/>
      <c r="L3" s="13"/>
      <c r="M3" s="13"/>
    </row>
    <row r="4" spans="1:2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27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5" t="s">
        <v>426</v>
      </c>
      <c r="L5" s="106" t="s">
        <v>495</v>
      </c>
      <c r="M5" s="18" t="s">
        <v>4</v>
      </c>
      <c r="N5" s="17" t="s">
        <v>5</v>
      </c>
      <c r="O5" s="37" t="s">
        <v>385</v>
      </c>
      <c r="Q5" s="37"/>
    </row>
    <row r="6" spans="1:27" x14ac:dyDescent="0.2">
      <c r="F6" s="39"/>
      <c r="G6" s="39"/>
    </row>
    <row r="7" spans="1:27" ht="72" x14ac:dyDescent="0.2">
      <c r="B7" s="2" t="s">
        <v>181</v>
      </c>
      <c r="C7" s="2"/>
      <c r="D7" s="28" t="s">
        <v>249</v>
      </c>
      <c r="E7" s="103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89">
        <f>+H7-I7+J7-K7-L7</f>
        <v>9737.8146933750013</v>
      </c>
      <c r="N7" s="11"/>
      <c r="O7" s="93">
        <v>43374</v>
      </c>
      <c r="R7"/>
      <c r="U7" s="13"/>
    </row>
    <row r="8" spans="1:27" ht="24.95" customHeight="1" x14ac:dyDescent="0.2">
      <c r="B8" t="s">
        <v>400</v>
      </c>
      <c r="D8" s="75" t="s">
        <v>97</v>
      </c>
      <c r="E8" s="103"/>
      <c r="F8" s="39"/>
      <c r="G8" s="39"/>
      <c r="H8" s="7">
        <f t="shared" ref="H8:H26" si="1">+E8/2</f>
        <v>0</v>
      </c>
      <c r="I8" s="7">
        <f t="shared" ref="I8:I26" si="2">+F8/2</f>
        <v>0</v>
      </c>
      <c r="J8" s="7">
        <f t="shared" ref="J8:J26" si="3">+G8/2</f>
        <v>0</v>
      </c>
      <c r="K8" s="7">
        <f t="shared" ref="K8:K25" si="4">+H8*0.115</f>
        <v>0</v>
      </c>
      <c r="L8" s="7"/>
      <c r="M8" s="89">
        <f t="shared" ref="M8:M25" si="5">+H8-I8+J8-K8-L8</f>
        <v>0</v>
      </c>
      <c r="N8" s="11"/>
      <c r="O8" s="93">
        <v>44516</v>
      </c>
      <c r="R8"/>
      <c r="U8" s="13"/>
    </row>
    <row r="9" spans="1:27" ht="24.95" customHeight="1" x14ac:dyDescent="0.2">
      <c r="B9" s="2" t="s">
        <v>324</v>
      </c>
      <c r="C9" s="2"/>
      <c r="D9" s="3" t="s">
        <v>325</v>
      </c>
      <c r="E9" s="109">
        <v>10111.709999999999</v>
      </c>
      <c r="F9" s="39">
        <v>783.06</v>
      </c>
      <c r="G9" s="39"/>
      <c r="H9" s="7">
        <f t="shared" si="1"/>
        <v>5055.8549999999996</v>
      </c>
      <c r="I9" s="7">
        <f t="shared" si="2"/>
        <v>391.53</v>
      </c>
      <c r="J9" s="7">
        <f t="shared" si="3"/>
        <v>0</v>
      </c>
      <c r="K9" s="7"/>
      <c r="L9" s="7"/>
      <c r="M9" s="89">
        <f t="shared" si="5"/>
        <v>4664.3249999999998</v>
      </c>
      <c r="N9" s="11"/>
      <c r="O9" s="93">
        <v>44470</v>
      </c>
      <c r="R9"/>
    </row>
    <row r="10" spans="1:27" ht="24.95" customHeight="1" x14ac:dyDescent="0.2">
      <c r="B10" s="2" t="s">
        <v>111</v>
      </c>
      <c r="C10" s="2"/>
      <c r="D10" s="28" t="s">
        <v>71</v>
      </c>
      <c r="E10" s="104">
        <v>11274.556649999999</v>
      </c>
      <c r="F10" s="39">
        <v>917.08</v>
      </c>
      <c r="G10" s="39"/>
      <c r="H10" s="7">
        <f t="shared" si="1"/>
        <v>5637.2783249999993</v>
      </c>
      <c r="I10" s="7">
        <f t="shared" si="2"/>
        <v>458.54</v>
      </c>
      <c r="J10" s="7">
        <f t="shared" si="3"/>
        <v>0</v>
      </c>
      <c r="K10" s="7">
        <f t="shared" si="4"/>
        <v>648.28700737499992</v>
      </c>
      <c r="L10" s="7"/>
      <c r="M10" s="89">
        <f t="shared" si="5"/>
        <v>4530.4513176249993</v>
      </c>
      <c r="N10" s="11"/>
      <c r="O10" s="93">
        <v>43374</v>
      </c>
      <c r="R10"/>
    </row>
    <row r="11" spans="1:27" ht="24.95" customHeight="1" x14ac:dyDescent="0.2">
      <c r="B11" s="2" t="s">
        <v>443</v>
      </c>
      <c r="C11" s="2"/>
      <c r="D11" s="28" t="s">
        <v>323</v>
      </c>
      <c r="E11" s="103">
        <v>5541.5054</v>
      </c>
      <c r="F11" s="39">
        <v>26.6</v>
      </c>
      <c r="G11" s="39"/>
      <c r="H11" s="7">
        <f t="shared" si="1"/>
        <v>2770.7527</v>
      </c>
      <c r="I11" s="7">
        <f t="shared" si="2"/>
        <v>13.3</v>
      </c>
      <c r="J11" s="7">
        <f t="shared" si="3"/>
        <v>0</v>
      </c>
      <c r="K11" s="21">
        <f t="shared" si="4"/>
        <v>318.63656050000003</v>
      </c>
      <c r="L11" s="21"/>
      <c r="M11" s="89">
        <f t="shared" si="5"/>
        <v>2438.8161394999997</v>
      </c>
      <c r="N11" s="11"/>
      <c r="O11" s="93">
        <v>44683</v>
      </c>
      <c r="R11"/>
    </row>
    <row r="12" spans="1:27" ht="24.95" customHeight="1" x14ac:dyDescent="0.2">
      <c r="B12" s="2" t="s">
        <v>527</v>
      </c>
      <c r="C12" s="2"/>
      <c r="D12" s="101" t="s">
        <v>526</v>
      </c>
      <c r="E12" s="103">
        <v>10745.24</v>
      </c>
      <c r="F12" s="39">
        <v>851.98</v>
      </c>
      <c r="G12" s="39"/>
      <c r="H12" s="7">
        <f t="shared" si="1"/>
        <v>5372.62</v>
      </c>
      <c r="I12" s="7">
        <f t="shared" si="2"/>
        <v>425.99</v>
      </c>
      <c r="J12" s="7">
        <f t="shared" si="3"/>
        <v>0</v>
      </c>
      <c r="K12" s="21">
        <f t="shared" ref="K12" si="6">+H12*0.115</f>
        <v>617.85130000000004</v>
      </c>
      <c r="L12" s="21"/>
      <c r="M12" s="89">
        <f t="shared" ref="M12" si="7">+H12-I12+J12-K12-L12</f>
        <v>4328.7786999999998</v>
      </c>
      <c r="N12" s="11"/>
      <c r="O12" s="93">
        <v>45119</v>
      </c>
      <c r="R12"/>
    </row>
    <row r="13" spans="1:27" ht="24.95" customHeight="1" x14ac:dyDescent="0.2">
      <c r="B13" t="s">
        <v>319</v>
      </c>
      <c r="D13" s="101" t="s">
        <v>254</v>
      </c>
      <c r="E13" s="103">
        <v>7670.085</v>
      </c>
      <c r="F13" s="39">
        <v>517.41</v>
      </c>
      <c r="G13" s="39"/>
      <c r="H13" s="7">
        <f t="shared" si="1"/>
        <v>3835.0425</v>
      </c>
      <c r="I13" s="7">
        <f t="shared" si="2"/>
        <v>258.70499999999998</v>
      </c>
      <c r="J13" s="7">
        <f t="shared" si="3"/>
        <v>0</v>
      </c>
      <c r="K13" s="21">
        <f t="shared" si="4"/>
        <v>441.02988750000003</v>
      </c>
      <c r="L13" s="21"/>
      <c r="M13" s="89">
        <f t="shared" si="5"/>
        <v>3135.3076125000002</v>
      </c>
      <c r="N13" s="11"/>
      <c r="O13" s="93">
        <v>44470</v>
      </c>
      <c r="R13"/>
    </row>
    <row r="14" spans="1:27" ht="24.95" customHeight="1" x14ac:dyDescent="0.2">
      <c r="B14" s="2" t="s">
        <v>159</v>
      </c>
      <c r="C14" s="5"/>
      <c r="D14" s="54" t="s">
        <v>302</v>
      </c>
      <c r="E14" s="103">
        <v>14187.817500000001</v>
      </c>
      <c r="F14" s="39">
        <v>1407.24</v>
      </c>
      <c r="G14" s="39"/>
      <c r="H14" s="7">
        <f t="shared" si="1"/>
        <v>7093.9087500000005</v>
      </c>
      <c r="I14" s="7">
        <f t="shared" si="2"/>
        <v>703.62</v>
      </c>
      <c r="J14" s="7">
        <f t="shared" si="3"/>
        <v>0</v>
      </c>
      <c r="K14" s="21">
        <f t="shared" ref="K14" si="8">+H14*0.115</f>
        <v>815.79950625000015</v>
      </c>
      <c r="L14" s="21"/>
      <c r="M14" s="89">
        <f t="shared" si="5"/>
        <v>5574.4892437500002</v>
      </c>
      <c r="N14" s="11"/>
      <c r="O14" s="93">
        <v>43374</v>
      </c>
      <c r="R14"/>
    </row>
    <row r="15" spans="1:27" s="51" customFormat="1" ht="24.95" customHeight="1" x14ac:dyDescent="0.2">
      <c r="A15"/>
      <c r="B15" t="s">
        <v>315</v>
      </c>
      <c r="C15"/>
      <c r="D15" s="101" t="s">
        <v>316</v>
      </c>
      <c r="E15" s="103">
        <v>6830.4676999999992</v>
      </c>
      <c r="F15" s="39">
        <v>172.52</v>
      </c>
      <c r="G15" s="39"/>
      <c r="H15" s="7">
        <f t="shared" si="1"/>
        <v>3415.2338499999996</v>
      </c>
      <c r="I15" s="7">
        <f t="shared" si="2"/>
        <v>86.26</v>
      </c>
      <c r="J15" s="7">
        <f t="shared" si="3"/>
        <v>0</v>
      </c>
      <c r="K15" s="21">
        <f t="shared" ref="K15:K16" si="9">+H15*0.115</f>
        <v>392.75189274999997</v>
      </c>
      <c r="L15" s="21"/>
      <c r="M15" s="89">
        <f t="shared" si="5"/>
        <v>2936.2219572499994</v>
      </c>
      <c r="N15" s="11"/>
      <c r="O15" s="93">
        <v>43675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s="51" customFormat="1" ht="24.95" customHeight="1" x14ac:dyDescent="0.2">
      <c r="A16"/>
      <c r="B16" t="s">
        <v>160</v>
      </c>
      <c r="C16" s="5"/>
      <c r="D16" s="54" t="s">
        <v>69</v>
      </c>
      <c r="E16" s="103">
        <v>9647.7716499999988</v>
      </c>
      <c r="F16" s="39">
        <v>732.58</v>
      </c>
      <c r="G16" s="39"/>
      <c r="H16" s="7">
        <f t="shared" si="1"/>
        <v>4823.8858249999994</v>
      </c>
      <c r="I16" s="7">
        <f t="shared" si="2"/>
        <v>366.29</v>
      </c>
      <c r="J16" s="7">
        <f t="shared" si="3"/>
        <v>0</v>
      </c>
      <c r="K16" s="21">
        <f t="shared" si="9"/>
        <v>554.7468698749999</v>
      </c>
      <c r="L16" s="21"/>
      <c r="M16" s="89">
        <f t="shared" si="5"/>
        <v>3902.8489551249995</v>
      </c>
      <c r="N16" s="11"/>
      <c r="O16" s="93">
        <v>40179</v>
      </c>
      <c r="P16"/>
      <c r="Q16"/>
      <c r="R16"/>
      <c r="S16"/>
      <c r="T16"/>
      <c r="U16"/>
      <c r="V16"/>
      <c r="W16"/>
      <c r="X16"/>
      <c r="Y16"/>
      <c r="Z16"/>
      <c r="AA16"/>
    </row>
    <row r="17" spans="1:18" ht="24.95" customHeight="1" x14ac:dyDescent="0.2">
      <c r="B17" s="2" t="s">
        <v>326</v>
      </c>
      <c r="C17" s="2"/>
      <c r="D17" s="3" t="s">
        <v>327</v>
      </c>
      <c r="E17" s="103">
        <v>11274.556649999999</v>
      </c>
      <c r="F17" s="39">
        <v>917.08</v>
      </c>
      <c r="G17" s="39"/>
      <c r="H17" s="7">
        <f t="shared" si="1"/>
        <v>5637.2783249999993</v>
      </c>
      <c r="I17" s="7">
        <f t="shared" si="2"/>
        <v>458.54</v>
      </c>
      <c r="J17" s="7">
        <f t="shared" si="3"/>
        <v>0</v>
      </c>
      <c r="K17" s="7">
        <f t="shared" si="4"/>
        <v>648.28700737499992</v>
      </c>
      <c r="L17" s="7"/>
      <c r="M17" s="89">
        <f t="shared" si="5"/>
        <v>4530.4513176249993</v>
      </c>
      <c r="N17" s="11"/>
      <c r="O17" s="93">
        <v>44470</v>
      </c>
      <c r="R17"/>
    </row>
    <row r="18" spans="1:18" ht="24.95" customHeight="1" x14ac:dyDescent="0.2">
      <c r="B18" s="2" t="s">
        <v>504</v>
      </c>
      <c r="C18" s="2"/>
      <c r="D18" s="3" t="s">
        <v>505</v>
      </c>
      <c r="E18" s="103">
        <v>11274.556649999999</v>
      </c>
      <c r="F18" s="39">
        <v>917.08</v>
      </c>
      <c r="G18" s="39"/>
      <c r="H18" s="7">
        <f t="shared" si="1"/>
        <v>5637.2783249999993</v>
      </c>
      <c r="I18" s="7">
        <f t="shared" si="2"/>
        <v>458.54</v>
      </c>
      <c r="J18" s="7">
        <f t="shared" si="3"/>
        <v>0</v>
      </c>
      <c r="K18" s="7">
        <f t="shared" ref="K18" si="10">+H18*0.115</f>
        <v>648.28700737499992</v>
      </c>
      <c r="L18" s="7"/>
      <c r="M18" s="89">
        <f t="shared" ref="M18" si="11">+H18-I18+J18-K18-L18</f>
        <v>4530.4513176249993</v>
      </c>
      <c r="N18" s="11"/>
      <c r="O18" s="93">
        <v>45057</v>
      </c>
      <c r="R18"/>
    </row>
    <row r="19" spans="1:18" ht="24.75" customHeight="1" x14ac:dyDescent="0.2">
      <c r="B19" s="51" t="s">
        <v>188</v>
      </c>
      <c r="C19" s="73"/>
      <c r="D19" s="83" t="s">
        <v>76</v>
      </c>
      <c r="E19" s="104">
        <v>22269.5828</v>
      </c>
      <c r="F19" s="39">
        <v>3088.79</v>
      </c>
      <c r="G19" s="39"/>
      <c r="H19" s="7">
        <f t="shared" si="1"/>
        <v>11134.7914</v>
      </c>
      <c r="I19" s="7">
        <f t="shared" si="2"/>
        <v>1544.395</v>
      </c>
      <c r="J19" s="7">
        <f t="shared" si="3"/>
        <v>0</v>
      </c>
      <c r="K19" s="21">
        <f t="shared" si="4"/>
        <v>1280.5010110000001</v>
      </c>
      <c r="L19" s="21"/>
      <c r="M19" s="89">
        <f t="shared" si="5"/>
        <v>8309.8953889999993</v>
      </c>
      <c r="N19" s="11"/>
      <c r="O19" s="93">
        <v>43374</v>
      </c>
      <c r="R19"/>
    </row>
    <row r="20" spans="1:18" ht="24.95" customHeight="1" x14ac:dyDescent="0.2">
      <c r="B20" s="2" t="s">
        <v>207</v>
      </c>
      <c r="C20" s="5"/>
      <c r="D20" s="28" t="s">
        <v>265</v>
      </c>
      <c r="E20" s="103">
        <v>15180.3236</v>
      </c>
      <c r="F20" s="39">
        <v>1585.09</v>
      </c>
      <c r="G20" s="39"/>
      <c r="H20" s="7">
        <f t="shared" si="1"/>
        <v>7590.1617999999999</v>
      </c>
      <c r="I20" s="7">
        <f t="shared" si="2"/>
        <v>792.54499999999996</v>
      </c>
      <c r="J20" s="7">
        <f t="shared" si="3"/>
        <v>0</v>
      </c>
      <c r="K20" s="7">
        <f t="shared" si="4"/>
        <v>872.868607</v>
      </c>
      <c r="L20" s="7"/>
      <c r="M20" s="89">
        <f t="shared" si="5"/>
        <v>5924.7481929999994</v>
      </c>
      <c r="N20" s="11"/>
      <c r="O20" s="93">
        <v>43374</v>
      </c>
      <c r="R20"/>
    </row>
    <row r="21" spans="1:18" ht="24.95" customHeight="1" x14ac:dyDescent="0.2">
      <c r="B21" s="2" t="s">
        <v>322</v>
      </c>
      <c r="C21" s="2"/>
      <c r="D21" s="90" t="s">
        <v>323</v>
      </c>
      <c r="E21" s="103">
        <v>5541.5054</v>
      </c>
      <c r="F21" s="39">
        <v>26.6</v>
      </c>
      <c r="G21" s="39"/>
      <c r="H21" s="7">
        <f t="shared" si="1"/>
        <v>2770.7527</v>
      </c>
      <c r="I21" s="7">
        <f t="shared" si="2"/>
        <v>13.3</v>
      </c>
      <c r="J21" s="7">
        <f t="shared" si="3"/>
        <v>0</v>
      </c>
      <c r="K21" s="7">
        <f t="shared" si="4"/>
        <v>318.63656050000003</v>
      </c>
      <c r="L21" s="7"/>
      <c r="M21" s="89">
        <f t="shared" si="5"/>
        <v>2438.8161394999997</v>
      </c>
      <c r="N21" s="11"/>
      <c r="O21" s="93">
        <v>44396</v>
      </c>
      <c r="R21"/>
    </row>
    <row r="22" spans="1:18" ht="24.95" customHeight="1" x14ac:dyDescent="0.2">
      <c r="B22" s="2" t="s">
        <v>328</v>
      </c>
      <c r="C22" s="2"/>
      <c r="D22" s="3" t="s">
        <v>253</v>
      </c>
      <c r="E22" s="103">
        <v>8625.3612499999999</v>
      </c>
      <c r="F22" s="39">
        <v>621.3411759999999</v>
      </c>
      <c r="G22" s="39"/>
      <c r="H22" s="7">
        <f t="shared" si="1"/>
        <v>4312.680625</v>
      </c>
      <c r="I22" s="7">
        <f t="shared" si="2"/>
        <v>310.67058799999995</v>
      </c>
      <c r="J22" s="7">
        <f t="shared" si="3"/>
        <v>0</v>
      </c>
      <c r="K22" s="7">
        <f t="shared" si="4"/>
        <v>495.95827187500004</v>
      </c>
      <c r="L22" s="7"/>
      <c r="M22" s="89">
        <f t="shared" si="5"/>
        <v>3506.0517651250002</v>
      </c>
      <c r="N22" s="11"/>
      <c r="O22" s="93">
        <v>44470</v>
      </c>
      <c r="R22"/>
    </row>
    <row r="23" spans="1:18" ht="24.75" customHeight="1" x14ac:dyDescent="0.2">
      <c r="B23" s="10" t="s">
        <v>475</v>
      </c>
      <c r="C23" s="73"/>
      <c r="D23" s="101" t="s">
        <v>526</v>
      </c>
      <c r="E23" s="103">
        <v>10745.24</v>
      </c>
      <c r="F23" s="39">
        <v>851.98</v>
      </c>
      <c r="G23" s="39"/>
      <c r="H23" s="7">
        <f t="shared" si="1"/>
        <v>5372.62</v>
      </c>
      <c r="I23" s="7">
        <f t="shared" si="2"/>
        <v>425.99</v>
      </c>
      <c r="J23" s="7">
        <f t="shared" si="3"/>
        <v>0</v>
      </c>
      <c r="K23" s="21">
        <f t="shared" si="4"/>
        <v>617.85130000000004</v>
      </c>
      <c r="L23" s="21"/>
      <c r="M23" s="89">
        <f t="shared" si="5"/>
        <v>4328.7786999999998</v>
      </c>
      <c r="N23" s="11"/>
      <c r="O23" s="93">
        <v>44927</v>
      </c>
      <c r="R23"/>
    </row>
    <row r="24" spans="1:18" ht="24.95" customHeight="1" x14ac:dyDescent="0.25">
      <c r="A24" s="88">
        <v>43511</v>
      </c>
      <c r="B24" t="s">
        <v>311</v>
      </c>
      <c r="D24" s="101" t="s">
        <v>264</v>
      </c>
      <c r="E24" s="103">
        <v>6445.7480999999998</v>
      </c>
      <c r="F24" s="39">
        <v>130.66</v>
      </c>
      <c r="G24" s="39"/>
      <c r="H24" s="7">
        <f t="shared" si="1"/>
        <v>3222.8740499999999</v>
      </c>
      <c r="I24" s="7">
        <f t="shared" si="2"/>
        <v>65.33</v>
      </c>
      <c r="J24" s="7">
        <f t="shared" si="3"/>
        <v>0</v>
      </c>
      <c r="K24" s="21">
        <f t="shared" si="4"/>
        <v>370.63051575000003</v>
      </c>
      <c r="L24" s="21"/>
      <c r="M24" s="89">
        <f t="shared" si="5"/>
        <v>2786.9135342499999</v>
      </c>
      <c r="N24" s="11"/>
      <c r="O24" s="93">
        <v>43374</v>
      </c>
      <c r="R24"/>
    </row>
    <row r="25" spans="1:18" ht="24.95" customHeight="1" x14ac:dyDescent="0.2">
      <c r="A25" s="78">
        <v>43770</v>
      </c>
      <c r="B25" t="s">
        <v>309</v>
      </c>
      <c r="D25" s="101" t="s">
        <v>253</v>
      </c>
      <c r="E25" s="103">
        <v>8625.3612499999999</v>
      </c>
      <c r="F25" s="39">
        <v>621.34</v>
      </c>
      <c r="G25" s="39"/>
      <c r="H25" s="7">
        <f t="shared" si="1"/>
        <v>4312.680625</v>
      </c>
      <c r="I25" s="7">
        <f t="shared" si="2"/>
        <v>310.67</v>
      </c>
      <c r="J25" s="7">
        <f t="shared" si="3"/>
        <v>0</v>
      </c>
      <c r="K25" s="21">
        <f t="shared" si="4"/>
        <v>495.95827187500004</v>
      </c>
      <c r="L25" s="21"/>
      <c r="M25" s="89">
        <f t="shared" si="5"/>
        <v>3506.0523531250001</v>
      </c>
      <c r="N25" s="11"/>
      <c r="O25" s="93">
        <v>44288</v>
      </c>
      <c r="R25"/>
    </row>
    <row r="26" spans="1:18" ht="24.95" customHeight="1" x14ac:dyDescent="0.2">
      <c r="A26" s="78"/>
      <c r="B26" t="s">
        <v>422</v>
      </c>
      <c r="D26" s="101" t="s">
        <v>310</v>
      </c>
      <c r="E26" s="27">
        <v>6125.98</v>
      </c>
      <c r="F26" s="39">
        <v>64.010000000000005</v>
      </c>
      <c r="G26" s="39"/>
      <c r="H26" s="7">
        <f t="shared" si="1"/>
        <v>3062.99</v>
      </c>
      <c r="I26" s="7">
        <f t="shared" si="2"/>
        <v>32.005000000000003</v>
      </c>
      <c r="J26" s="7">
        <f t="shared" si="3"/>
        <v>0</v>
      </c>
      <c r="K26" s="21"/>
      <c r="L26" s="21"/>
      <c r="M26" s="89">
        <f>+H26-I26+J26-K26-L26</f>
        <v>3030.9849999999997</v>
      </c>
      <c r="N26" s="11"/>
      <c r="O26" s="93">
        <v>44613</v>
      </c>
      <c r="R26"/>
    </row>
    <row r="27" spans="1:18" ht="21.95" customHeight="1" x14ac:dyDescent="0.2">
      <c r="D27" s="25" t="s">
        <v>6</v>
      </c>
      <c r="E27" s="26">
        <f t="shared" ref="E27:K27" si="12">SUM(E7:E26)</f>
        <v>208640.51014999996</v>
      </c>
      <c r="F27" s="26">
        <f t="shared" si="12"/>
        <v>18229.791175999999</v>
      </c>
      <c r="G27" s="26">
        <f t="shared" si="12"/>
        <v>0</v>
      </c>
      <c r="H27" s="26">
        <f t="shared" si="12"/>
        <v>104320.25507499998</v>
      </c>
      <c r="I27" s="26">
        <f t="shared" si="12"/>
        <v>9114.8955879999994</v>
      </c>
      <c r="J27" s="26">
        <f t="shared" si="12"/>
        <v>0</v>
      </c>
      <c r="K27" s="26">
        <f t="shared" si="12"/>
        <v>11063.162158625</v>
      </c>
      <c r="L27" s="26"/>
      <c r="M27" s="26">
        <f>SUM(M7:M26)</f>
        <v>84142.197328374968</v>
      </c>
      <c r="R27"/>
    </row>
    <row r="28" spans="1:18" ht="21.95" customHeight="1" x14ac:dyDescent="0.2">
      <c r="R28"/>
    </row>
    <row r="29" spans="1:18" x14ac:dyDescent="0.2">
      <c r="R29"/>
    </row>
    <row r="30" spans="1:18" x14ac:dyDescent="0.2">
      <c r="R30"/>
    </row>
    <row r="31" spans="1:18" x14ac:dyDescent="0.2">
      <c r="R31" s="26"/>
    </row>
    <row r="32" spans="1:18" x14ac:dyDescent="0.2">
      <c r="D32" s="8"/>
    </row>
  </sheetData>
  <sortState ref="B9:N21">
    <sortCondition ref="B9:B21"/>
  </sortState>
  <pageMargins left="0.70866141732283472" right="7.874015748031496E-2" top="0.59055118110236227" bottom="0.98425196850393704" header="0" footer="0"/>
  <pageSetup scale="76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W51"/>
  <sheetViews>
    <sheetView topLeftCell="B1" zoomScale="80" zoomScaleNormal="80" workbookViewId="0">
      <selection activeCell="O9" sqref="O9:U43"/>
    </sheetView>
  </sheetViews>
  <sheetFormatPr baseColWidth="10" defaultRowHeight="12.75" x14ac:dyDescent="0.2"/>
  <cols>
    <col min="1" max="1" width="2.140625" hidden="1" customWidth="1"/>
    <col min="2" max="2" width="38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4" width="24.140625" customWidth="1"/>
    <col min="15" max="15" width="11.42578125" style="39"/>
    <col min="16" max="16" width="15.42578125" customWidth="1"/>
    <col min="17" max="17" width="25.28515625" style="13" bestFit="1" customWidth="1"/>
    <col min="18" max="18" width="21.42578125" bestFit="1" customWidth="1"/>
    <col min="19" max="19" width="12.140625" bestFit="1" customWidth="1"/>
    <col min="20" max="20" width="11.28515625" bestFit="1" customWidth="1"/>
  </cols>
  <sheetData>
    <row r="1" spans="2:21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4"/>
    </row>
    <row r="2" spans="2:21" ht="15" x14ac:dyDescent="0.25">
      <c r="E2" s="15" t="s">
        <v>72</v>
      </c>
      <c r="F2" s="13"/>
      <c r="G2" s="13"/>
      <c r="H2" s="13"/>
      <c r="I2" s="15"/>
      <c r="J2" s="13"/>
      <c r="K2" s="13"/>
      <c r="L2" s="13"/>
      <c r="M2" s="16" t="str">
        <f>PRESIDENCIA!N2</f>
        <v>31 DE AGOSTO DE 2023</v>
      </c>
      <c r="N2" s="16"/>
    </row>
    <row r="3" spans="2:21" x14ac:dyDescent="0.2">
      <c r="E3" s="16" t="str">
        <f>PRESIDENCIA!E3</f>
        <v>SEGUNDA QUINCENA DE AGOSTO DE 2023</v>
      </c>
      <c r="F3" s="13"/>
      <c r="G3" s="13"/>
      <c r="H3" s="13"/>
      <c r="I3" s="16"/>
      <c r="J3" s="13"/>
      <c r="K3" s="13"/>
      <c r="L3" s="13"/>
    </row>
    <row r="4" spans="2:21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21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95" t="s">
        <v>426</v>
      </c>
      <c r="K5" s="106" t="s">
        <v>495</v>
      </c>
      <c r="L5" s="18" t="s">
        <v>4</v>
      </c>
      <c r="M5" s="17" t="s">
        <v>5</v>
      </c>
      <c r="N5" s="37" t="s">
        <v>385</v>
      </c>
      <c r="P5" s="37"/>
    </row>
    <row r="6" spans="2:21" ht="1.5" customHeight="1" x14ac:dyDescent="0.2">
      <c r="E6" s="39"/>
      <c r="F6" s="39"/>
    </row>
    <row r="7" spans="2:21" ht="38.25" x14ac:dyDescent="0.2">
      <c r="B7" s="51" t="s">
        <v>109</v>
      </c>
      <c r="C7" s="51"/>
      <c r="D7" s="83" t="s">
        <v>341</v>
      </c>
      <c r="E7" s="104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3">
        <v>44470</v>
      </c>
      <c r="O7" s="51"/>
      <c r="P7" s="78"/>
      <c r="Q7" s="24"/>
    </row>
    <row r="8" spans="2:21" ht="24.75" customHeight="1" x14ac:dyDescent="0.2">
      <c r="B8" s="51" t="s">
        <v>162</v>
      </c>
      <c r="C8" s="73"/>
      <c r="D8" s="83" t="s">
        <v>266</v>
      </c>
      <c r="E8" s="104">
        <v>7472.3063000000002</v>
      </c>
      <c r="F8" s="39">
        <v>495.89</v>
      </c>
      <c r="G8" s="7">
        <f t="shared" ref="G8:G42" si="1">+E8/2</f>
        <v>3736.1531500000001</v>
      </c>
      <c r="H8" s="7">
        <f t="shared" ref="H8:H42" si="2">+F8/2</f>
        <v>247.94499999999999</v>
      </c>
      <c r="I8" s="7"/>
      <c r="J8" s="7">
        <f t="shared" ref="J8:J40" si="3">+G8*0.115</f>
        <v>429.65761225000006</v>
      </c>
      <c r="K8" s="7"/>
      <c r="L8" s="7">
        <f t="shared" ref="L8:L42" si="4">G8-H8+I8-J8-K8</f>
        <v>3058.5505377499999</v>
      </c>
      <c r="M8" s="11"/>
      <c r="N8" s="93">
        <v>42286</v>
      </c>
      <c r="O8" s="68"/>
      <c r="P8" s="51"/>
      <c r="Q8"/>
      <c r="S8" s="53"/>
    </row>
    <row r="9" spans="2:21" ht="24.75" customHeight="1" x14ac:dyDescent="0.2">
      <c r="B9" s="51" t="s">
        <v>255</v>
      </c>
      <c r="C9" s="73"/>
      <c r="D9" s="83" t="s">
        <v>417</v>
      </c>
      <c r="E9" s="104">
        <v>13478.889350000001</v>
      </c>
      <c r="F9" s="39">
        <v>1280.2</v>
      </c>
      <c r="G9" s="7">
        <f t="shared" si="1"/>
        <v>6739.4446750000006</v>
      </c>
      <c r="H9" s="7">
        <f t="shared" si="2"/>
        <v>640.1</v>
      </c>
      <c r="I9" s="7"/>
      <c r="J9" s="7">
        <f t="shared" ref="J9" si="5">+G9*0.115</f>
        <v>775.03613762500015</v>
      </c>
      <c r="K9" s="7"/>
      <c r="L9" s="7">
        <f t="shared" ref="L9" si="6">G9-H9+I9-J9-K9</f>
        <v>5324.308537375</v>
      </c>
      <c r="M9" s="11"/>
      <c r="N9" s="93">
        <v>44028</v>
      </c>
      <c r="O9" s="68"/>
      <c r="P9" s="68"/>
      <c r="Q9" s="68"/>
      <c r="R9" s="68"/>
      <c r="S9" s="68"/>
      <c r="T9" s="68"/>
      <c r="U9" s="68"/>
    </row>
    <row r="10" spans="2:21" ht="24.75" customHeight="1" x14ac:dyDescent="0.2">
      <c r="B10" s="51" t="s">
        <v>335</v>
      </c>
      <c r="C10" s="51"/>
      <c r="D10" s="86" t="s">
        <v>336</v>
      </c>
      <c r="E10" s="104">
        <v>9918.5717000000004</v>
      </c>
      <c r="F10" s="39">
        <v>762.04</v>
      </c>
      <c r="G10" s="7">
        <f t="shared" si="1"/>
        <v>4959.2858500000002</v>
      </c>
      <c r="H10" s="7">
        <f t="shared" si="2"/>
        <v>381.02</v>
      </c>
      <c r="I10" s="7"/>
      <c r="J10" s="7">
        <f t="shared" si="3"/>
        <v>570.31787274999999</v>
      </c>
      <c r="K10" s="7">
        <v>945</v>
      </c>
      <c r="L10" s="7">
        <f t="shared" si="4"/>
        <v>3062.9479772499999</v>
      </c>
      <c r="M10" s="11"/>
      <c r="N10" s="93">
        <v>44298</v>
      </c>
      <c r="O10" s="68"/>
      <c r="P10" s="68"/>
      <c r="Q10" s="68"/>
      <c r="R10" s="68"/>
      <c r="S10" s="68"/>
      <c r="T10" s="68"/>
      <c r="U10" s="68"/>
    </row>
    <row r="11" spans="2:21" ht="24.75" customHeight="1" x14ac:dyDescent="0.2">
      <c r="B11" s="51" t="s">
        <v>200</v>
      </c>
      <c r="C11" s="73"/>
      <c r="D11" s="83" t="s">
        <v>242</v>
      </c>
      <c r="E11" s="104">
        <v>13478.889350000001</v>
      </c>
      <c r="F11" s="39">
        <v>1280.2</v>
      </c>
      <c r="G11" s="7">
        <f t="shared" si="1"/>
        <v>6739.4446750000006</v>
      </c>
      <c r="H11" s="7">
        <f t="shared" si="2"/>
        <v>640.1</v>
      </c>
      <c r="I11" s="7"/>
      <c r="J11" s="7">
        <f t="shared" si="3"/>
        <v>775.03613762500015</v>
      </c>
      <c r="K11" s="7"/>
      <c r="L11" s="7">
        <f t="shared" si="4"/>
        <v>5324.308537375</v>
      </c>
      <c r="M11" s="11"/>
      <c r="N11" s="93">
        <v>38930</v>
      </c>
      <c r="O11" s="68"/>
      <c r="P11" s="68"/>
      <c r="Q11" s="68"/>
      <c r="R11" s="68"/>
      <c r="S11" s="68"/>
      <c r="T11" s="68"/>
      <c r="U11" s="68"/>
    </row>
    <row r="12" spans="2:21" ht="24.75" customHeight="1" x14ac:dyDescent="0.2">
      <c r="B12" s="51" t="s">
        <v>194</v>
      </c>
      <c r="C12" s="73"/>
      <c r="D12" s="83" t="s">
        <v>488</v>
      </c>
      <c r="E12" s="104">
        <v>12724.5</v>
      </c>
      <c r="F12" s="39">
        <v>1149.07</v>
      </c>
      <c r="G12" s="7">
        <f t="shared" si="1"/>
        <v>6362.25</v>
      </c>
      <c r="H12" s="7">
        <f t="shared" si="2"/>
        <v>574.53499999999997</v>
      </c>
      <c r="I12" s="7"/>
      <c r="J12" s="7">
        <f t="shared" si="3"/>
        <v>731.65875000000005</v>
      </c>
      <c r="K12" s="7">
        <v>367</v>
      </c>
      <c r="L12" s="7">
        <f t="shared" si="4"/>
        <v>4689.0562499999996</v>
      </c>
      <c r="M12" s="11"/>
      <c r="N12" s="93">
        <v>37469</v>
      </c>
      <c r="O12" s="68"/>
      <c r="P12" s="68"/>
      <c r="Q12" s="68"/>
      <c r="R12" s="68"/>
      <c r="S12" s="68"/>
      <c r="T12" s="68"/>
      <c r="U12" s="68"/>
    </row>
    <row r="13" spans="2:21" ht="24.75" customHeight="1" x14ac:dyDescent="0.2">
      <c r="B13" s="51" t="s">
        <v>450</v>
      </c>
      <c r="C13" s="73"/>
      <c r="D13" s="83" t="s">
        <v>451</v>
      </c>
      <c r="E13" s="104">
        <v>11274.56</v>
      </c>
      <c r="F13" s="39">
        <v>917.08</v>
      </c>
      <c r="G13" s="7">
        <f t="shared" si="1"/>
        <v>5637.28</v>
      </c>
      <c r="H13" s="7">
        <f t="shared" si="2"/>
        <v>458.54</v>
      </c>
      <c r="I13" s="7"/>
      <c r="J13" s="7">
        <f t="shared" ref="J13" si="7">+G13*0.115</f>
        <v>648.28719999999998</v>
      </c>
      <c r="K13" s="7">
        <v>806</v>
      </c>
      <c r="L13" s="7">
        <f t="shared" si="4"/>
        <v>3724.4528</v>
      </c>
      <c r="M13" s="11"/>
      <c r="N13" s="93">
        <v>44725</v>
      </c>
      <c r="O13" s="68"/>
      <c r="P13" s="68"/>
      <c r="Q13" s="68"/>
      <c r="R13" s="68"/>
      <c r="S13" s="68"/>
      <c r="T13" s="68"/>
      <c r="U13" s="68"/>
    </row>
    <row r="14" spans="2:21" ht="24.75" customHeight="1" x14ac:dyDescent="0.2">
      <c r="B14" s="51" t="s">
        <v>459</v>
      </c>
      <c r="C14" s="73"/>
      <c r="D14" s="83" t="s">
        <v>434</v>
      </c>
      <c r="E14" s="104">
        <v>7287.2386000000006</v>
      </c>
      <c r="F14" s="39">
        <v>258.14</v>
      </c>
      <c r="G14" s="7">
        <f t="shared" si="1"/>
        <v>3643.6193000000003</v>
      </c>
      <c r="H14" s="7">
        <f t="shared" si="2"/>
        <v>129.07</v>
      </c>
      <c r="I14" s="7"/>
      <c r="J14" s="7">
        <f t="shared" si="3"/>
        <v>419.01621950000003</v>
      </c>
      <c r="K14" s="7"/>
      <c r="L14" s="7">
        <f t="shared" si="4"/>
        <v>3095.5330805000003</v>
      </c>
      <c r="M14" s="11"/>
      <c r="N14" s="93">
        <v>44743</v>
      </c>
      <c r="O14" s="68"/>
      <c r="P14" s="68"/>
      <c r="Q14" s="68"/>
      <c r="R14" s="68"/>
      <c r="S14" s="68"/>
      <c r="T14" s="68"/>
      <c r="U14" s="68"/>
    </row>
    <row r="15" spans="2:21" ht="24.75" customHeight="1" x14ac:dyDescent="0.2">
      <c r="B15" s="51" t="s">
        <v>191</v>
      </c>
      <c r="C15" s="73"/>
      <c r="D15" s="83" t="s">
        <v>484</v>
      </c>
      <c r="E15" s="104">
        <v>12597.34</v>
      </c>
      <c r="F15" s="39">
        <v>1128.72</v>
      </c>
      <c r="G15" s="7">
        <f t="shared" si="1"/>
        <v>6298.67</v>
      </c>
      <c r="H15" s="7">
        <f t="shared" si="2"/>
        <v>564.36</v>
      </c>
      <c r="I15" s="7"/>
      <c r="J15" s="7">
        <f t="shared" si="3"/>
        <v>724.34705000000008</v>
      </c>
      <c r="K15" s="7">
        <v>407</v>
      </c>
      <c r="L15" s="7">
        <f t="shared" si="4"/>
        <v>4602.9629500000001</v>
      </c>
      <c r="M15" s="11"/>
      <c r="N15" s="93">
        <v>42278</v>
      </c>
      <c r="O15" s="68"/>
      <c r="P15" s="68"/>
      <c r="Q15" s="68"/>
      <c r="R15" s="68"/>
      <c r="S15" s="68"/>
      <c r="T15" s="68"/>
      <c r="U15" s="68"/>
    </row>
    <row r="16" spans="2:21" ht="24.75" customHeight="1" x14ac:dyDescent="0.2">
      <c r="B16" s="51" t="s">
        <v>241</v>
      </c>
      <c r="C16" s="73"/>
      <c r="D16" s="83" t="s">
        <v>253</v>
      </c>
      <c r="E16" s="104">
        <v>8625.3612499999999</v>
      </c>
      <c r="F16" s="39">
        <v>621.34</v>
      </c>
      <c r="G16" s="7">
        <f t="shared" si="1"/>
        <v>4312.680625</v>
      </c>
      <c r="H16" s="7">
        <f t="shared" si="2"/>
        <v>310.67</v>
      </c>
      <c r="I16" s="7"/>
      <c r="J16" s="7">
        <f t="shared" si="3"/>
        <v>495.95827187500004</v>
      </c>
      <c r="K16" s="7"/>
      <c r="L16" s="7">
        <f t="shared" si="4"/>
        <v>3506.0523531250001</v>
      </c>
      <c r="M16" s="11"/>
      <c r="N16" s="93">
        <v>43374</v>
      </c>
      <c r="O16" s="68"/>
      <c r="P16" s="68"/>
      <c r="Q16" s="68"/>
      <c r="R16" s="68"/>
      <c r="S16" s="68"/>
      <c r="T16" s="68"/>
      <c r="U16" s="68"/>
    </row>
    <row r="17" spans="1:23" ht="24.75" customHeight="1" x14ac:dyDescent="0.2">
      <c r="B17" s="51" t="s">
        <v>330</v>
      </c>
      <c r="C17" s="73"/>
      <c r="D17" s="83" t="s">
        <v>79</v>
      </c>
      <c r="E17" s="104">
        <v>13478.889350000001</v>
      </c>
      <c r="F17" s="39">
        <v>1280.2</v>
      </c>
      <c r="G17" s="7">
        <f t="shared" si="1"/>
        <v>6739.4446750000006</v>
      </c>
      <c r="H17" s="7">
        <f t="shared" si="2"/>
        <v>640.1</v>
      </c>
      <c r="I17" s="7"/>
      <c r="J17" s="7">
        <f t="shared" si="3"/>
        <v>775.03613762500015</v>
      </c>
      <c r="K17" s="7"/>
      <c r="L17" s="7">
        <f t="shared" si="4"/>
        <v>5324.308537375</v>
      </c>
      <c r="M17" s="11"/>
      <c r="N17" s="93">
        <v>37956</v>
      </c>
      <c r="O17" s="68"/>
      <c r="P17" s="68"/>
      <c r="Q17" s="68"/>
      <c r="R17" s="68"/>
      <c r="S17" s="68"/>
      <c r="T17" s="68"/>
      <c r="U17" s="68"/>
    </row>
    <row r="18" spans="1:23" ht="25.5" customHeight="1" x14ac:dyDescent="0.2">
      <c r="A18" s="9"/>
      <c r="B18" s="2" t="s">
        <v>522</v>
      </c>
      <c r="C18" s="5"/>
      <c r="D18" s="79" t="s">
        <v>336</v>
      </c>
      <c r="E18" s="103">
        <v>9918.5717000000004</v>
      </c>
      <c r="F18" s="39">
        <v>762.04</v>
      </c>
      <c r="G18" s="7">
        <f t="shared" si="1"/>
        <v>4959.2858500000002</v>
      </c>
      <c r="H18" s="7">
        <f t="shared" si="2"/>
        <v>381.02</v>
      </c>
      <c r="I18" s="7"/>
      <c r="J18" s="7">
        <f t="shared" ref="J18" si="8">+G18*0.115</f>
        <v>570.31787274999999</v>
      </c>
      <c r="K18" s="61"/>
      <c r="L18" s="61">
        <f t="shared" ref="L18" si="9">G18-H18+I18-J18-K18</f>
        <v>4007.9479772499999</v>
      </c>
      <c r="M18" s="11"/>
      <c r="N18" s="93">
        <v>45093</v>
      </c>
      <c r="O18" s="68"/>
      <c r="P18" s="68"/>
      <c r="Q18" s="68"/>
      <c r="R18" s="68"/>
      <c r="S18" s="68"/>
      <c r="T18" s="68"/>
      <c r="U18" s="68"/>
    </row>
    <row r="19" spans="1:23" ht="24.95" customHeight="1" x14ac:dyDescent="0.2">
      <c r="B19" s="10" t="s">
        <v>519</v>
      </c>
      <c r="C19" s="80"/>
      <c r="D19" s="101" t="s">
        <v>248</v>
      </c>
      <c r="E19" s="103">
        <v>7670.085</v>
      </c>
      <c r="F19" s="39">
        <v>517.41</v>
      </c>
      <c r="G19" s="7">
        <f t="shared" si="1"/>
        <v>3835.0425</v>
      </c>
      <c r="H19" s="7">
        <f t="shared" si="2"/>
        <v>258.70499999999998</v>
      </c>
      <c r="I19" s="7"/>
      <c r="J19" s="21">
        <f t="shared" ref="J19" si="10">+G19*0.115</f>
        <v>441.02988750000003</v>
      </c>
      <c r="K19" s="21"/>
      <c r="L19" s="7">
        <f t="shared" ref="L19" si="11">G19-H19+I19-J19-K19</f>
        <v>3135.3076125000002</v>
      </c>
      <c r="M19" s="11"/>
      <c r="N19" s="93">
        <v>44935</v>
      </c>
      <c r="O19" s="68"/>
      <c r="P19" s="68"/>
      <c r="Q19" s="68"/>
      <c r="R19" s="68"/>
      <c r="S19" s="68"/>
      <c r="T19" s="68"/>
      <c r="U19" s="68"/>
    </row>
    <row r="20" spans="1:23" ht="24.75" customHeight="1" x14ac:dyDescent="0.2">
      <c r="B20" s="51" t="s">
        <v>184</v>
      </c>
      <c r="C20" s="73"/>
      <c r="D20" s="83" t="s">
        <v>373</v>
      </c>
      <c r="E20" s="104">
        <v>11299.0532</v>
      </c>
      <c r="F20" s="39">
        <v>920.99</v>
      </c>
      <c r="G20" s="7">
        <f t="shared" si="1"/>
        <v>5649.5266000000001</v>
      </c>
      <c r="H20" s="7">
        <f t="shared" si="2"/>
        <v>460.495</v>
      </c>
      <c r="I20" s="7"/>
      <c r="J20" s="7">
        <f t="shared" si="3"/>
        <v>649.695559</v>
      </c>
      <c r="K20" s="7"/>
      <c r="L20" s="7">
        <f t="shared" si="4"/>
        <v>4539.3360410000005</v>
      </c>
      <c r="M20" s="11"/>
      <c r="N20" s="93">
        <v>43374</v>
      </c>
      <c r="O20" s="68"/>
      <c r="P20" s="68"/>
      <c r="Q20" s="68"/>
      <c r="R20" s="68"/>
      <c r="S20" s="68"/>
      <c r="T20" s="68"/>
      <c r="U20" s="68"/>
    </row>
    <row r="21" spans="1:23" ht="24.95" customHeight="1" x14ac:dyDescent="0.2">
      <c r="B21" t="s">
        <v>419</v>
      </c>
      <c r="D21" s="101" t="s">
        <v>243</v>
      </c>
      <c r="E21" s="104">
        <v>8625.3612499999999</v>
      </c>
      <c r="F21" s="39">
        <v>621.34</v>
      </c>
      <c r="G21" s="7">
        <f t="shared" si="1"/>
        <v>4312.680625</v>
      </c>
      <c r="H21" s="7">
        <f t="shared" si="2"/>
        <v>310.67</v>
      </c>
      <c r="I21" s="7"/>
      <c r="J21" s="21">
        <f t="shared" ref="J21" si="12">+G21*0.115</f>
        <v>495.95827187500004</v>
      </c>
      <c r="K21" s="21"/>
      <c r="L21" s="7">
        <f t="shared" si="4"/>
        <v>3506.0523531250001</v>
      </c>
      <c r="M21" s="11"/>
      <c r="N21" s="93">
        <v>44593</v>
      </c>
      <c r="O21" s="68"/>
      <c r="P21" s="68"/>
      <c r="Q21" s="68"/>
      <c r="R21" s="68"/>
      <c r="S21" s="68"/>
      <c r="T21" s="68"/>
      <c r="U21" s="68"/>
    </row>
    <row r="22" spans="1:23" ht="24.75" customHeight="1" x14ac:dyDescent="0.2">
      <c r="B22" s="51" t="s">
        <v>157</v>
      </c>
      <c r="C22" s="51"/>
      <c r="D22" s="83" t="s">
        <v>257</v>
      </c>
      <c r="E22" s="103">
        <v>7287.2386000000006</v>
      </c>
      <c r="F22" s="39">
        <v>258.14</v>
      </c>
      <c r="G22" s="7">
        <f t="shared" si="1"/>
        <v>3643.6193000000003</v>
      </c>
      <c r="H22" s="7">
        <f t="shared" si="2"/>
        <v>129.07</v>
      </c>
      <c r="I22" s="7"/>
      <c r="J22" s="7">
        <f t="shared" si="3"/>
        <v>419.01621950000003</v>
      </c>
      <c r="K22" s="7"/>
      <c r="L22" s="7">
        <f t="shared" si="4"/>
        <v>3095.5330805000003</v>
      </c>
      <c r="M22" s="11"/>
      <c r="N22" s="93">
        <v>36892</v>
      </c>
      <c r="O22" s="68"/>
      <c r="P22" s="68"/>
      <c r="Q22" s="68"/>
      <c r="R22" s="68"/>
      <c r="S22" s="68"/>
      <c r="T22" s="68"/>
      <c r="U22" s="68"/>
    </row>
    <row r="23" spans="1:23" ht="24.75" customHeight="1" x14ac:dyDescent="0.2">
      <c r="B23" s="51" t="s">
        <v>197</v>
      </c>
      <c r="C23" s="73"/>
      <c r="D23" s="83" t="s">
        <v>82</v>
      </c>
      <c r="E23" s="104">
        <v>13478.889350000001</v>
      </c>
      <c r="F23" s="39">
        <v>1280.2</v>
      </c>
      <c r="G23" s="7">
        <f t="shared" si="1"/>
        <v>6739.4446750000006</v>
      </c>
      <c r="H23" s="7">
        <f t="shared" si="2"/>
        <v>640.1</v>
      </c>
      <c r="I23" s="7"/>
      <c r="J23" s="7">
        <f t="shared" si="3"/>
        <v>775.03613762500015</v>
      </c>
      <c r="K23" s="7">
        <v>479</v>
      </c>
      <c r="L23" s="7">
        <f t="shared" si="4"/>
        <v>4845.308537375</v>
      </c>
      <c r="M23" s="11"/>
      <c r="N23" s="93">
        <v>37257</v>
      </c>
      <c r="O23" s="68"/>
      <c r="P23" s="68"/>
      <c r="Q23" s="68"/>
      <c r="R23" s="68"/>
      <c r="S23" s="68"/>
      <c r="T23" s="68"/>
      <c r="U23" s="68"/>
    </row>
    <row r="24" spans="1:23" ht="28.5" customHeight="1" x14ac:dyDescent="0.2">
      <c r="B24" s="51" t="s">
        <v>387</v>
      </c>
      <c r="C24" s="73"/>
      <c r="D24" s="54" t="s">
        <v>260</v>
      </c>
      <c r="E24" s="13">
        <v>15747.46</v>
      </c>
      <c r="F24">
        <v>1695.66</v>
      </c>
      <c r="G24" s="7">
        <f t="shared" si="1"/>
        <v>7873.73</v>
      </c>
      <c r="H24" s="7">
        <f t="shared" si="2"/>
        <v>847.83</v>
      </c>
      <c r="I24" s="7"/>
      <c r="J24" s="7">
        <f t="shared" si="3"/>
        <v>905.47894999999994</v>
      </c>
      <c r="K24" s="7"/>
      <c r="L24" s="7">
        <f t="shared" si="4"/>
        <v>6120.4210499999999</v>
      </c>
      <c r="M24" s="11"/>
      <c r="N24" s="93">
        <v>44485</v>
      </c>
      <c r="O24" s="68"/>
      <c r="P24" s="68"/>
      <c r="Q24" s="68"/>
      <c r="R24" s="68"/>
      <c r="S24" s="68"/>
      <c r="T24" s="68"/>
      <c r="U24" s="68"/>
    </row>
    <row r="25" spans="1:23" ht="24.75" customHeight="1" x14ac:dyDescent="0.2">
      <c r="B25" s="51" t="s">
        <v>195</v>
      </c>
      <c r="C25" s="73"/>
      <c r="D25" s="83" t="s">
        <v>80</v>
      </c>
      <c r="E25" s="104">
        <v>13478.889350000001</v>
      </c>
      <c r="F25" s="39">
        <v>1280.2</v>
      </c>
      <c r="G25" s="7">
        <f t="shared" si="1"/>
        <v>6739.4446750000006</v>
      </c>
      <c r="H25" s="7">
        <f t="shared" si="2"/>
        <v>640.1</v>
      </c>
      <c r="I25" s="7"/>
      <c r="J25" s="7">
        <f t="shared" si="3"/>
        <v>775.03613762500015</v>
      </c>
      <c r="K25" s="7"/>
      <c r="L25" s="7">
        <f t="shared" si="4"/>
        <v>5324.308537375</v>
      </c>
      <c r="M25" s="11"/>
      <c r="N25" s="93">
        <v>39664</v>
      </c>
      <c r="O25" s="68"/>
      <c r="P25" s="68"/>
      <c r="Q25" s="68"/>
      <c r="R25" s="68"/>
      <c r="S25" s="68"/>
      <c r="T25" s="68"/>
      <c r="U25" s="68"/>
    </row>
    <row r="26" spans="1:23" ht="24.95" customHeight="1" x14ac:dyDescent="0.2">
      <c r="B26" s="10" t="s">
        <v>135</v>
      </c>
      <c r="C26" s="2"/>
      <c r="D26" s="54" t="s">
        <v>91</v>
      </c>
      <c r="E26" s="104">
        <v>9918.5717000000004</v>
      </c>
      <c r="F26" s="39">
        <v>762.04</v>
      </c>
      <c r="G26" s="7">
        <f t="shared" si="1"/>
        <v>4959.2858500000002</v>
      </c>
      <c r="H26" s="7">
        <f t="shared" si="2"/>
        <v>381.02</v>
      </c>
      <c r="I26" s="7"/>
      <c r="J26" s="21">
        <f t="shared" ref="J26" si="13">+G26*0.115</f>
        <v>570.31787274999999</v>
      </c>
      <c r="K26" s="21"/>
      <c r="L26" s="7">
        <f t="shared" si="4"/>
        <v>4007.9479772499999</v>
      </c>
      <c r="M26" s="11"/>
      <c r="N26" s="93">
        <v>38749</v>
      </c>
      <c r="O26" s="68"/>
      <c r="P26" s="68"/>
      <c r="Q26" s="68"/>
      <c r="R26" s="68"/>
      <c r="S26" s="68"/>
      <c r="T26" s="68"/>
      <c r="U26" s="68"/>
    </row>
    <row r="27" spans="1:23" ht="24.95" customHeight="1" x14ac:dyDescent="0.2">
      <c r="B27" s="2" t="s">
        <v>473</v>
      </c>
      <c r="C27" s="2"/>
      <c r="D27" s="28" t="s">
        <v>526</v>
      </c>
      <c r="E27" s="112">
        <v>10745.24</v>
      </c>
      <c r="F27" s="112">
        <v>851.98</v>
      </c>
      <c r="G27" s="7">
        <f t="shared" si="1"/>
        <v>5372.62</v>
      </c>
      <c r="H27" s="7">
        <f t="shared" si="2"/>
        <v>425.99</v>
      </c>
      <c r="I27" s="7"/>
      <c r="J27" s="7">
        <f t="shared" ref="J27" si="14">+G27*0.115</f>
        <v>617.85130000000004</v>
      </c>
      <c r="K27" s="7"/>
      <c r="L27" s="7">
        <f t="shared" si="4"/>
        <v>4328.7786999999998</v>
      </c>
      <c r="M27" s="11"/>
      <c r="N27" s="93">
        <v>44893</v>
      </c>
      <c r="O27" s="68"/>
      <c r="P27" s="68"/>
      <c r="Q27" s="68"/>
      <c r="R27" s="68"/>
      <c r="S27" s="68"/>
      <c r="T27" s="68"/>
      <c r="U27" s="68"/>
    </row>
    <row r="28" spans="1:23" ht="24.75" customHeight="1" x14ac:dyDescent="0.2">
      <c r="B28" s="74" t="s">
        <v>230</v>
      </c>
      <c r="C28" s="74"/>
      <c r="D28" s="83" t="s">
        <v>298</v>
      </c>
      <c r="E28" s="104">
        <v>6445.7480999999998</v>
      </c>
      <c r="F28" s="39">
        <v>130.66</v>
      </c>
      <c r="G28" s="7">
        <f t="shared" si="1"/>
        <v>3222.8740499999999</v>
      </c>
      <c r="H28" s="7">
        <f t="shared" si="2"/>
        <v>65.33</v>
      </c>
      <c r="I28" s="7"/>
      <c r="J28" s="7">
        <f t="shared" si="3"/>
        <v>370.63051575000003</v>
      </c>
      <c r="K28" s="7"/>
      <c r="L28" s="7">
        <f t="shared" si="4"/>
        <v>2786.9135342499999</v>
      </c>
      <c r="M28" s="11"/>
      <c r="N28" s="93">
        <v>43467</v>
      </c>
      <c r="O28" s="68"/>
      <c r="P28" s="68"/>
      <c r="Q28" s="68"/>
      <c r="R28" s="68"/>
      <c r="S28" s="68"/>
      <c r="T28" s="68"/>
      <c r="U28" s="68"/>
    </row>
    <row r="29" spans="1:23" ht="24.75" customHeight="1" x14ac:dyDescent="0.2">
      <c r="B29" s="51" t="s">
        <v>338</v>
      </c>
      <c r="C29" s="51"/>
      <c r="D29" s="86" t="s">
        <v>336</v>
      </c>
      <c r="E29" s="104">
        <v>9918.5717000000004</v>
      </c>
      <c r="F29" s="39">
        <v>762.04</v>
      </c>
      <c r="G29" s="7">
        <f t="shared" si="1"/>
        <v>4959.2858500000002</v>
      </c>
      <c r="H29" s="7">
        <f t="shared" si="2"/>
        <v>381.02</v>
      </c>
      <c r="I29" s="7"/>
      <c r="J29" s="7">
        <f t="shared" si="3"/>
        <v>570.31787274999999</v>
      </c>
      <c r="K29" s="7"/>
      <c r="L29" s="7">
        <f t="shared" si="4"/>
        <v>4007.9479772499999</v>
      </c>
      <c r="M29" s="11"/>
      <c r="N29" s="93">
        <v>43857</v>
      </c>
      <c r="O29" s="68"/>
      <c r="P29" s="68"/>
      <c r="Q29" s="68"/>
      <c r="R29" s="68"/>
      <c r="S29" s="68"/>
      <c r="T29" s="68"/>
      <c r="U29" s="68"/>
    </row>
    <row r="30" spans="1:23" ht="24.75" customHeight="1" x14ac:dyDescent="0.2">
      <c r="B30" s="51" t="s">
        <v>185</v>
      </c>
      <c r="C30" s="73"/>
      <c r="D30" s="83" t="s">
        <v>73</v>
      </c>
      <c r="E30" s="104">
        <v>21883.659</v>
      </c>
      <c r="F30" s="39">
        <v>3006.35</v>
      </c>
      <c r="G30" s="7">
        <f t="shared" si="1"/>
        <v>10941.8295</v>
      </c>
      <c r="H30" s="7">
        <f t="shared" si="2"/>
        <v>1503.175</v>
      </c>
      <c r="I30" s="7"/>
      <c r="J30" s="7">
        <f t="shared" si="3"/>
        <v>1258.3103925</v>
      </c>
      <c r="K30" s="7"/>
      <c r="L30" s="7">
        <f t="shared" si="4"/>
        <v>8180.344107500001</v>
      </c>
      <c r="M30" s="11"/>
      <c r="N30" s="93">
        <v>37174</v>
      </c>
      <c r="O30" s="68"/>
      <c r="P30" s="68"/>
      <c r="Q30" s="68"/>
      <c r="R30" s="68"/>
      <c r="S30" s="68"/>
      <c r="T30" s="68"/>
      <c r="U30" s="68"/>
    </row>
    <row r="31" spans="1:23" ht="24.75" customHeight="1" x14ac:dyDescent="0.2">
      <c r="B31" s="51" t="s">
        <v>537</v>
      </c>
      <c r="C31" s="73"/>
      <c r="D31" s="83" t="s">
        <v>434</v>
      </c>
      <c r="E31" s="104">
        <v>7287.2386000000006</v>
      </c>
      <c r="F31" s="39">
        <v>258.14</v>
      </c>
      <c r="G31" s="7">
        <f t="shared" si="1"/>
        <v>3643.6193000000003</v>
      </c>
      <c r="H31" s="7">
        <f t="shared" si="2"/>
        <v>129.07</v>
      </c>
      <c r="I31" s="7"/>
      <c r="J31" s="7">
        <f t="shared" si="3"/>
        <v>419.01621950000003</v>
      </c>
      <c r="K31" s="7"/>
      <c r="L31" s="7">
        <f t="shared" ref="L31" si="15">G31-H31+I31-J31-K31</f>
        <v>3095.5330805000003</v>
      </c>
      <c r="M31" s="11"/>
      <c r="N31" s="93">
        <v>45141</v>
      </c>
      <c r="O31" s="68"/>
      <c r="P31" s="68"/>
      <c r="Q31" s="68"/>
      <c r="R31" s="68"/>
      <c r="S31" s="68"/>
      <c r="T31" s="68"/>
      <c r="U31" s="68"/>
    </row>
    <row r="32" spans="1:23" ht="24.75" customHeight="1" x14ac:dyDescent="0.2">
      <c r="B32" s="51" t="s">
        <v>193</v>
      </c>
      <c r="C32" s="73"/>
      <c r="D32" s="83" t="s">
        <v>250</v>
      </c>
      <c r="E32" s="104">
        <v>11031.91035</v>
      </c>
      <c r="F32" s="39">
        <v>883.17</v>
      </c>
      <c r="G32" s="7">
        <f t="shared" si="1"/>
        <v>5515.9551750000001</v>
      </c>
      <c r="H32" s="7">
        <f t="shared" si="2"/>
        <v>441.58499999999998</v>
      </c>
      <c r="I32" s="7"/>
      <c r="J32" s="7">
        <f t="shared" si="3"/>
        <v>634.33484512500002</v>
      </c>
      <c r="K32" s="7"/>
      <c r="L32" s="7">
        <f t="shared" si="4"/>
        <v>4440.0353298749997</v>
      </c>
      <c r="M32" s="11"/>
      <c r="N32" s="93">
        <v>42278</v>
      </c>
      <c r="O32" s="68"/>
      <c r="P32" s="68"/>
      <c r="Q32" s="68"/>
      <c r="R32" s="68"/>
      <c r="S32" s="68"/>
      <c r="T32" s="68"/>
      <c r="U32" s="68"/>
      <c r="W32">
        <v>4440.0353298749997</v>
      </c>
    </row>
    <row r="33" spans="2:21" ht="24.75" customHeight="1" x14ac:dyDescent="0.2">
      <c r="B33" t="s">
        <v>371</v>
      </c>
      <c r="C33" s="73"/>
      <c r="D33" s="83" t="s">
        <v>415</v>
      </c>
      <c r="E33" s="104">
        <v>10053.9773</v>
      </c>
      <c r="F33" s="39">
        <v>776.77</v>
      </c>
      <c r="G33" s="7">
        <f t="shared" si="1"/>
        <v>5026.9886500000002</v>
      </c>
      <c r="H33" s="7">
        <f t="shared" si="2"/>
        <v>388.38499999999999</v>
      </c>
      <c r="I33" s="7"/>
      <c r="J33" s="7">
        <f t="shared" si="3"/>
        <v>578.10369475000005</v>
      </c>
      <c r="K33" s="7">
        <v>958</v>
      </c>
      <c r="L33" s="7">
        <f t="shared" si="4"/>
        <v>3102.4999552499999</v>
      </c>
      <c r="M33" s="11"/>
      <c r="N33" s="93">
        <v>44109</v>
      </c>
      <c r="O33" s="68"/>
      <c r="P33" s="68"/>
      <c r="Q33" s="68"/>
      <c r="R33" s="68"/>
      <c r="S33" s="68"/>
      <c r="T33" s="68"/>
      <c r="U33" s="68"/>
    </row>
    <row r="34" spans="2:21" ht="24.75" customHeight="1" x14ac:dyDescent="0.2">
      <c r="B34" s="51" t="s">
        <v>340</v>
      </c>
      <c r="C34" s="51"/>
      <c r="D34" s="86" t="s">
        <v>258</v>
      </c>
      <c r="E34" s="104">
        <v>7670.085</v>
      </c>
      <c r="F34" s="39">
        <v>517.41</v>
      </c>
      <c r="G34" s="7">
        <f t="shared" si="1"/>
        <v>3835.0425</v>
      </c>
      <c r="H34" s="7">
        <f t="shared" si="2"/>
        <v>258.70499999999998</v>
      </c>
      <c r="I34" s="7"/>
      <c r="J34" s="7">
        <f t="shared" si="3"/>
        <v>441.02988750000003</v>
      </c>
      <c r="K34" s="7"/>
      <c r="L34" s="7">
        <f t="shared" si="4"/>
        <v>3135.3076125000002</v>
      </c>
      <c r="M34" s="11"/>
      <c r="N34" s="93">
        <v>44039</v>
      </c>
      <c r="O34" s="68"/>
      <c r="P34" s="68"/>
      <c r="Q34" s="68"/>
      <c r="R34" s="68"/>
      <c r="S34" s="68"/>
      <c r="T34" s="68"/>
      <c r="U34" s="68"/>
    </row>
    <row r="35" spans="2:21" ht="24.75" customHeight="1" x14ac:dyDescent="0.2">
      <c r="B35" s="51" t="s">
        <v>460</v>
      </c>
      <c r="C35" s="51"/>
      <c r="D35" s="86" t="s">
        <v>461</v>
      </c>
      <c r="E35" s="104">
        <v>8625.3612499999999</v>
      </c>
      <c r="F35" s="39">
        <v>621.34</v>
      </c>
      <c r="G35" s="7">
        <f t="shared" si="1"/>
        <v>4312.680625</v>
      </c>
      <c r="H35" s="7">
        <f t="shared" si="2"/>
        <v>310.67</v>
      </c>
      <c r="I35" s="7"/>
      <c r="J35" s="7">
        <f t="shared" ref="J35" si="16">+G35*0.115</f>
        <v>495.95827187500004</v>
      </c>
      <c r="K35" s="7"/>
      <c r="L35" s="7">
        <f t="shared" si="4"/>
        <v>3506.0523531250001</v>
      </c>
      <c r="M35" s="11"/>
      <c r="N35" s="93">
        <v>44743</v>
      </c>
      <c r="O35" s="68"/>
      <c r="P35" s="68"/>
      <c r="Q35" s="68"/>
      <c r="R35" s="68"/>
      <c r="S35" s="68"/>
      <c r="T35" s="68"/>
      <c r="U35" s="68"/>
    </row>
    <row r="36" spans="2:21" ht="24.75" customHeight="1" x14ac:dyDescent="0.2">
      <c r="B36" s="51" t="s">
        <v>458</v>
      </c>
      <c r="C36" s="51"/>
      <c r="D36" s="83" t="s">
        <v>434</v>
      </c>
      <c r="E36" s="104">
        <v>7287.2386000000006</v>
      </c>
      <c r="F36" s="39">
        <v>258.14</v>
      </c>
      <c r="G36" s="7">
        <f t="shared" si="1"/>
        <v>3643.6193000000003</v>
      </c>
      <c r="H36" s="7">
        <f t="shared" si="2"/>
        <v>129.07</v>
      </c>
      <c r="I36" s="7"/>
      <c r="J36" s="7">
        <f t="shared" ref="J36" si="17">+G36*0.115</f>
        <v>419.01621950000003</v>
      </c>
      <c r="K36" s="7"/>
      <c r="L36" s="7">
        <f t="shared" si="4"/>
        <v>3095.5330805000003</v>
      </c>
      <c r="M36" s="11"/>
      <c r="N36" s="93">
        <v>44743</v>
      </c>
      <c r="O36" s="68"/>
      <c r="P36" s="68"/>
      <c r="Q36" s="68"/>
      <c r="R36" s="68"/>
      <c r="S36" s="68"/>
      <c r="T36" s="68"/>
      <c r="U36" s="68"/>
    </row>
    <row r="37" spans="2:21" ht="24.75" customHeight="1" x14ac:dyDescent="0.2">
      <c r="B37" s="51" t="s">
        <v>196</v>
      </c>
      <c r="C37" s="73"/>
      <c r="D37" s="83" t="s">
        <v>81</v>
      </c>
      <c r="E37" s="104">
        <v>13478.889350000001</v>
      </c>
      <c r="F37" s="39">
        <v>1280.2</v>
      </c>
      <c r="G37" s="7">
        <f t="shared" si="1"/>
        <v>6739.4446750000006</v>
      </c>
      <c r="H37" s="7">
        <f t="shared" si="2"/>
        <v>640.1</v>
      </c>
      <c r="I37" s="7"/>
      <c r="J37" s="7">
        <f t="shared" si="3"/>
        <v>775.03613762500015</v>
      </c>
      <c r="K37" s="7"/>
      <c r="L37" s="7">
        <f t="shared" si="4"/>
        <v>5324.308537375</v>
      </c>
      <c r="M37" s="11"/>
      <c r="N37" s="93">
        <v>40179</v>
      </c>
      <c r="O37" s="68"/>
      <c r="P37" s="68"/>
      <c r="Q37" s="68"/>
      <c r="R37" s="68"/>
      <c r="S37" s="68"/>
      <c r="T37" s="68"/>
      <c r="U37" s="68"/>
    </row>
    <row r="38" spans="2:21" ht="24.75" customHeight="1" x14ac:dyDescent="0.2">
      <c r="B38" s="51" t="s">
        <v>467</v>
      </c>
      <c r="C38" s="73"/>
      <c r="D38" s="83" t="s">
        <v>487</v>
      </c>
      <c r="E38" s="104">
        <v>19433.87</v>
      </c>
      <c r="F38" s="39">
        <v>2483.08</v>
      </c>
      <c r="G38" s="7">
        <f t="shared" si="1"/>
        <v>9716.9349999999995</v>
      </c>
      <c r="H38" s="7">
        <f t="shared" si="2"/>
        <v>1241.54</v>
      </c>
      <c r="I38" s="7"/>
      <c r="J38" s="7">
        <f t="shared" ref="J38" si="18">+G38*0.115</f>
        <v>1117.447525</v>
      </c>
      <c r="K38" s="7"/>
      <c r="L38" s="7">
        <f t="shared" si="4"/>
        <v>7357.9474750000008</v>
      </c>
      <c r="M38" s="11"/>
      <c r="N38" s="93">
        <v>44789</v>
      </c>
      <c r="O38" s="68"/>
      <c r="P38" s="68"/>
      <c r="Q38" s="68"/>
      <c r="R38" s="68"/>
      <c r="S38" s="68"/>
      <c r="T38" s="68"/>
      <c r="U38" s="68"/>
    </row>
    <row r="39" spans="2:21" ht="24.75" customHeight="1" x14ac:dyDescent="0.2">
      <c r="B39" s="51" t="s">
        <v>205</v>
      </c>
      <c r="C39" s="73"/>
      <c r="D39" s="83" t="s">
        <v>84</v>
      </c>
      <c r="E39" s="104">
        <v>13478.889350000001</v>
      </c>
      <c r="F39" s="39">
        <v>1280.2</v>
      </c>
      <c r="G39" s="7">
        <f t="shared" si="1"/>
        <v>6739.4446750000006</v>
      </c>
      <c r="H39" s="7">
        <f t="shared" si="2"/>
        <v>640.1</v>
      </c>
      <c r="I39" s="7"/>
      <c r="J39" s="7">
        <f t="shared" si="3"/>
        <v>775.03613762500015</v>
      </c>
      <c r="K39" s="7">
        <v>1284</v>
      </c>
      <c r="L39" s="7">
        <f t="shared" si="4"/>
        <v>4040.308537375</v>
      </c>
      <c r="M39" s="11"/>
      <c r="N39" s="93">
        <v>39234</v>
      </c>
      <c r="O39" s="68"/>
      <c r="P39" s="68"/>
      <c r="Q39" s="68"/>
      <c r="R39" s="68"/>
      <c r="S39" s="68"/>
      <c r="T39" s="68"/>
      <c r="U39" s="68"/>
    </row>
    <row r="40" spans="2:21" ht="24.75" customHeight="1" x14ac:dyDescent="0.2">
      <c r="B40" s="51" t="s">
        <v>221</v>
      </c>
      <c r="C40" s="73"/>
      <c r="D40" s="83" t="s">
        <v>337</v>
      </c>
      <c r="E40" s="104">
        <v>10768.090199999999</v>
      </c>
      <c r="F40" s="39">
        <v>854.47</v>
      </c>
      <c r="G40" s="7">
        <f t="shared" si="1"/>
        <v>5384.0450999999994</v>
      </c>
      <c r="H40" s="7">
        <f t="shared" si="2"/>
        <v>427.23500000000001</v>
      </c>
      <c r="I40" s="7"/>
      <c r="J40" s="7">
        <f t="shared" si="3"/>
        <v>619.1651865</v>
      </c>
      <c r="K40" s="7"/>
      <c r="L40" s="7">
        <f t="shared" si="4"/>
        <v>4337.6449134999993</v>
      </c>
      <c r="M40" s="11"/>
      <c r="N40" s="93">
        <v>42291</v>
      </c>
      <c r="O40" s="68"/>
      <c r="P40" s="68"/>
      <c r="Q40" s="68"/>
      <c r="R40" s="68"/>
      <c r="S40" s="68"/>
      <c r="T40" s="68"/>
      <c r="U40" s="68"/>
    </row>
    <row r="41" spans="2:21" ht="24.95" customHeight="1" x14ac:dyDescent="0.2">
      <c r="B41" t="s">
        <v>321</v>
      </c>
      <c r="D41" s="54" t="s">
        <v>91</v>
      </c>
      <c r="E41" s="104">
        <v>9918.5717000000004</v>
      </c>
      <c r="F41" s="39">
        <v>762.04</v>
      </c>
      <c r="G41" s="7">
        <f t="shared" si="1"/>
        <v>4959.2858500000002</v>
      </c>
      <c r="H41" s="7">
        <f t="shared" si="2"/>
        <v>381.02</v>
      </c>
      <c r="I41" s="7"/>
      <c r="J41" s="21">
        <f t="shared" ref="J41" si="19">+G41*0.115</f>
        <v>570.31787274999999</v>
      </c>
      <c r="K41" s="21"/>
      <c r="L41" s="7">
        <f t="shared" ref="L41" si="20">G41-H41+I41-J41-K41</f>
        <v>4007.9479772499999</v>
      </c>
      <c r="M41" s="11"/>
      <c r="N41" s="93">
        <v>43388</v>
      </c>
      <c r="O41" s="68"/>
      <c r="P41" s="68"/>
      <c r="Q41" s="68"/>
      <c r="R41" s="68"/>
      <c r="S41" s="68"/>
      <c r="T41" s="68"/>
      <c r="U41" s="68"/>
    </row>
    <row r="42" spans="2:21" ht="24.95" customHeight="1" x14ac:dyDescent="0.2">
      <c r="B42" s="51" t="s">
        <v>136</v>
      </c>
      <c r="C42" s="73"/>
      <c r="D42" s="83" t="s">
        <v>257</v>
      </c>
      <c r="E42" s="104"/>
      <c r="F42" s="39"/>
      <c r="G42" s="7">
        <f t="shared" si="1"/>
        <v>0</v>
      </c>
      <c r="H42" s="7">
        <f t="shared" si="2"/>
        <v>0</v>
      </c>
      <c r="I42" s="7"/>
      <c r="J42" s="7"/>
      <c r="K42" s="7"/>
      <c r="L42" s="7">
        <f t="shared" si="4"/>
        <v>0</v>
      </c>
      <c r="M42" s="11"/>
      <c r="N42" s="93">
        <v>39234</v>
      </c>
      <c r="O42" s="68"/>
      <c r="P42" s="68"/>
      <c r="Q42" s="68"/>
      <c r="R42" s="68"/>
      <c r="S42" s="68"/>
      <c r="T42" s="68"/>
      <c r="U42" s="68"/>
    </row>
    <row r="43" spans="2:21" ht="21.95" customHeight="1" x14ac:dyDescent="0.2">
      <c r="D43" s="25" t="s">
        <v>89</v>
      </c>
      <c r="E43" s="41">
        <f t="shared" ref="E43:L43" si="21">SUM(E7:E42)</f>
        <v>402311.14710000006</v>
      </c>
      <c r="F43" s="41">
        <f t="shared" si="21"/>
        <v>35994.239999999998</v>
      </c>
      <c r="G43" s="26">
        <f t="shared" si="21"/>
        <v>201155.57355000003</v>
      </c>
      <c r="H43" s="26">
        <f t="shared" si="21"/>
        <v>17997.12</v>
      </c>
      <c r="I43" s="26">
        <f t="shared" si="21"/>
        <v>0</v>
      </c>
      <c r="J43" s="26">
        <f t="shared" si="21"/>
        <v>23132.890958250002</v>
      </c>
      <c r="K43" s="26">
        <f t="shared" si="21"/>
        <v>5246</v>
      </c>
      <c r="L43" s="26">
        <f t="shared" si="21"/>
        <v>154779.56259175003</v>
      </c>
      <c r="O43" s="68"/>
      <c r="P43" s="68"/>
      <c r="Q43" s="68"/>
      <c r="R43" s="68"/>
      <c r="S43" s="68"/>
      <c r="T43" s="68"/>
      <c r="U43" s="68"/>
    </row>
    <row r="44" spans="2:21" x14ac:dyDescent="0.2">
      <c r="B44" s="2"/>
      <c r="C44" s="2"/>
      <c r="D44" s="5"/>
      <c r="E44" s="7"/>
      <c r="F44" s="7"/>
      <c r="G44" s="7"/>
      <c r="H44" s="7"/>
      <c r="I44" s="7"/>
      <c r="J44" s="7"/>
      <c r="K44" s="7"/>
      <c r="L44" s="7"/>
    </row>
    <row r="45" spans="2:21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</row>
    <row r="46" spans="2:21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47" spans="2:21" x14ac:dyDescent="0.2">
      <c r="B47" s="2"/>
      <c r="C47" s="2"/>
      <c r="D47" s="5"/>
      <c r="E47" s="7"/>
      <c r="F47" s="7"/>
      <c r="G47" s="7"/>
      <c r="H47" s="7"/>
      <c r="I47" s="7"/>
      <c r="J47" s="7"/>
      <c r="K47" s="7"/>
      <c r="L47" s="7"/>
    </row>
    <row r="51" spans="2:18" ht="24.95" customHeight="1" x14ac:dyDescent="0.2">
      <c r="B51" s="74"/>
      <c r="C51" s="74"/>
      <c r="D51" s="74"/>
      <c r="E51" s="61"/>
      <c r="F51" s="61"/>
      <c r="G51" s="61"/>
      <c r="H51" s="7"/>
      <c r="I51" s="7"/>
      <c r="J51" s="61"/>
      <c r="K51" s="61"/>
      <c r="L51" s="61"/>
      <c r="M51" s="61"/>
      <c r="N51" s="61"/>
      <c r="O51" s="11"/>
      <c r="Q51" s="24"/>
      <c r="R51" s="24"/>
    </row>
  </sheetData>
  <autoFilter ref="A1:P71"/>
  <sortState ref="A7:H43">
    <sortCondition ref="B7:B43"/>
  </sortState>
  <phoneticPr fontId="0" type="noConversion"/>
  <pageMargins left="0.15748031496062992" right="0.27559055118110237" top="0.19685039370078741" bottom="0.51181102362204722" header="0.11811023622047245" footer="0"/>
  <pageSetup scale="81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AD51"/>
  <sheetViews>
    <sheetView topLeftCell="B7" zoomScale="80" zoomScaleNormal="80" workbookViewId="0">
      <selection activeCell="R4" sqref="R4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6" width="20.7109375" bestFit="1" customWidth="1"/>
  </cols>
  <sheetData>
    <row r="1" spans="2:30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30" ht="15" x14ac:dyDescent="0.25">
      <c r="E2" s="15" t="s">
        <v>90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AGOSTO DE 2023</v>
      </c>
    </row>
    <row r="3" spans="2:30" x14ac:dyDescent="0.2">
      <c r="E3" s="16" t="str">
        <f>PRESIDENCIA!E3</f>
        <v>SEGUNDA QUINCENA DE AGOSTO DE 2023</v>
      </c>
      <c r="F3" s="13"/>
      <c r="G3" s="13"/>
      <c r="H3" s="13"/>
      <c r="I3" s="13"/>
      <c r="J3" s="13"/>
      <c r="K3" s="13"/>
      <c r="L3" s="13"/>
      <c r="M3" s="13"/>
    </row>
    <row r="4" spans="2:30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30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247</v>
      </c>
      <c r="K5" s="95" t="s">
        <v>426</v>
      </c>
      <c r="L5" s="106" t="s">
        <v>495</v>
      </c>
      <c r="M5" s="18" t="s">
        <v>4</v>
      </c>
      <c r="N5" s="17" t="s">
        <v>5</v>
      </c>
      <c r="O5" s="37" t="s">
        <v>385</v>
      </c>
      <c r="P5" s="37"/>
    </row>
    <row r="6" spans="2:30" ht="2.25" customHeight="1" x14ac:dyDescent="0.2">
      <c r="E6" s="39"/>
      <c r="F6" s="39"/>
      <c r="G6" s="39"/>
    </row>
    <row r="7" spans="2:30" s="51" customFormat="1" ht="29.25" customHeight="1" x14ac:dyDescent="0.2">
      <c r="B7" s="2" t="s">
        <v>251</v>
      </c>
      <c r="C7"/>
      <c r="D7" s="80" t="s">
        <v>350</v>
      </c>
      <c r="E7" s="103">
        <v>26523.14055</v>
      </c>
      <c r="F7" s="39">
        <v>3997.35</v>
      </c>
      <c r="G7" s="39"/>
      <c r="H7" s="61">
        <f t="shared" ref="H7" si="0">+E7/2</f>
        <v>13261.570275</v>
      </c>
      <c r="I7" s="61">
        <f t="shared" ref="I7" si="1">+F7/2</f>
        <v>1998.675</v>
      </c>
      <c r="J7" s="61">
        <f t="shared" ref="J7" si="2">+G7/2</f>
        <v>0</v>
      </c>
      <c r="K7" s="61">
        <f>+H7*0.115</f>
        <v>1525.0805816250001</v>
      </c>
      <c r="L7" s="61"/>
      <c r="M7" s="61">
        <f>+H7-I7+J7-K7-L7</f>
        <v>9737.8146933750013</v>
      </c>
      <c r="N7" s="72"/>
      <c r="O7" s="94">
        <v>43374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2:30" s="51" customFormat="1" ht="29.25" customHeight="1" x14ac:dyDescent="0.2">
      <c r="B8" s="2" t="s">
        <v>389</v>
      </c>
      <c r="C8"/>
      <c r="D8" s="63" t="s">
        <v>253</v>
      </c>
      <c r="E8" s="103">
        <v>8625.3612499999999</v>
      </c>
      <c r="F8" s="39">
        <v>621.34</v>
      </c>
      <c r="G8" s="39"/>
      <c r="H8" s="61">
        <f t="shared" ref="H8:H48" si="3">+E8/2</f>
        <v>4312.680625</v>
      </c>
      <c r="I8" s="61">
        <f t="shared" ref="I8:I48" si="4">+F8/2</f>
        <v>310.67</v>
      </c>
      <c r="J8" s="61">
        <f t="shared" ref="J8:J48" si="5">+G8/2</f>
        <v>0</v>
      </c>
      <c r="K8" s="61">
        <f t="shared" ref="K8:K46" si="6">+H8*0.115</f>
        <v>495.95827187500004</v>
      </c>
      <c r="L8" s="61"/>
      <c r="M8" s="61">
        <f t="shared" ref="M8:M46" si="7">+H8-I8+J8-K8-L8</f>
        <v>3506.0523531250001</v>
      </c>
      <c r="N8" s="72"/>
      <c r="O8" s="94">
        <v>44485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2:30" s="51" customFormat="1" ht="29.25" customHeight="1" x14ac:dyDescent="0.2">
      <c r="B9" s="23" t="s">
        <v>148</v>
      </c>
      <c r="C9" s="5"/>
      <c r="D9" s="54" t="s">
        <v>66</v>
      </c>
      <c r="E9" s="103">
        <v>15180.3236</v>
      </c>
      <c r="F9" s="39">
        <v>1585.09</v>
      </c>
      <c r="G9" s="39"/>
      <c r="H9" s="61">
        <f t="shared" si="3"/>
        <v>7590.1617999999999</v>
      </c>
      <c r="I9" s="61">
        <f t="shared" si="4"/>
        <v>792.54499999999996</v>
      </c>
      <c r="J9" s="61">
        <f t="shared" si="5"/>
        <v>0</v>
      </c>
      <c r="K9" s="61">
        <f t="shared" si="6"/>
        <v>872.868607</v>
      </c>
      <c r="L9" s="61"/>
      <c r="M9" s="61">
        <f t="shared" si="7"/>
        <v>5924.7481929999994</v>
      </c>
      <c r="N9" s="72"/>
      <c r="O9" s="94">
        <v>37500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2:30" s="51" customFormat="1" ht="29.25" customHeight="1" x14ac:dyDescent="0.2">
      <c r="B10" t="s">
        <v>346</v>
      </c>
      <c r="C10"/>
      <c r="D10" s="63" t="s">
        <v>483</v>
      </c>
      <c r="E10" s="103">
        <v>8139.7</v>
      </c>
      <c r="F10" s="39">
        <v>568.5</v>
      </c>
      <c r="G10" s="39"/>
      <c r="H10" s="61">
        <f t="shared" si="3"/>
        <v>4069.85</v>
      </c>
      <c r="I10" s="61">
        <f t="shared" si="4"/>
        <v>284.25</v>
      </c>
      <c r="J10" s="61">
        <f t="shared" si="5"/>
        <v>0</v>
      </c>
      <c r="K10" s="61">
        <f t="shared" si="6"/>
        <v>468.03275000000002</v>
      </c>
      <c r="L10" s="61"/>
      <c r="M10" s="61">
        <f t="shared" si="7"/>
        <v>3317.5672500000001</v>
      </c>
      <c r="N10" s="72"/>
      <c r="O10" s="94">
        <v>44245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2:30" s="51" customFormat="1" ht="29.25" customHeight="1" x14ac:dyDescent="0.2">
      <c r="B11" t="s">
        <v>348</v>
      </c>
      <c r="C11"/>
      <c r="D11" s="63" t="s">
        <v>252</v>
      </c>
      <c r="E11" s="103">
        <v>7670.085</v>
      </c>
      <c r="F11" s="39">
        <v>517.41</v>
      </c>
      <c r="G11" s="39"/>
      <c r="H11" s="61">
        <f t="shared" si="3"/>
        <v>3835.0425</v>
      </c>
      <c r="I11" s="61">
        <f t="shared" si="4"/>
        <v>258.70499999999998</v>
      </c>
      <c r="J11" s="61">
        <f t="shared" si="5"/>
        <v>0</v>
      </c>
      <c r="K11" s="61">
        <f t="shared" si="6"/>
        <v>441.02988750000003</v>
      </c>
      <c r="L11" s="61"/>
      <c r="M11" s="61">
        <f t="shared" si="7"/>
        <v>3135.3076125000002</v>
      </c>
      <c r="N11" s="72"/>
      <c r="O11" s="94">
        <v>43405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2:30" ht="24.95" customHeight="1" x14ac:dyDescent="0.2">
      <c r="B12" s="10" t="s">
        <v>179</v>
      </c>
      <c r="C12" s="51"/>
      <c r="D12" s="63" t="s">
        <v>379</v>
      </c>
      <c r="E12" s="103">
        <v>7670.085</v>
      </c>
      <c r="F12" s="39">
        <v>517.41</v>
      </c>
      <c r="G12" s="39"/>
      <c r="H12" s="61">
        <f t="shared" si="3"/>
        <v>3835.0425</v>
      </c>
      <c r="I12" s="61">
        <f t="shared" si="4"/>
        <v>258.70499999999998</v>
      </c>
      <c r="J12" s="61">
        <f t="shared" si="5"/>
        <v>0</v>
      </c>
      <c r="K12" s="21">
        <f t="shared" si="6"/>
        <v>441.02988750000003</v>
      </c>
      <c r="L12" s="21"/>
      <c r="M12" s="61">
        <f t="shared" si="7"/>
        <v>3135.3076125000002</v>
      </c>
      <c r="N12" s="11"/>
      <c r="O12" s="94">
        <v>43374</v>
      </c>
    </row>
    <row r="13" spans="2:30" ht="24.95" customHeight="1" x14ac:dyDescent="0.2">
      <c r="B13" s="10" t="s">
        <v>503</v>
      </c>
      <c r="C13" s="51"/>
      <c r="D13" s="54" t="s">
        <v>386</v>
      </c>
      <c r="E13" s="103">
        <v>1950.14</v>
      </c>
      <c r="F13" s="39"/>
      <c r="G13" s="39">
        <v>315.45</v>
      </c>
      <c r="H13" s="61">
        <f t="shared" si="3"/>
        <v>975.07</v>
      </c>
      <c r="I13" s="61">
        <f t="shared" si="4"/>
        <v>0</v>
      </c>
      <c r="J13" s="61">
        <f t="shared" si="5"/>
        <v>157.72499999999999</v>
      </c>
      <c r="K13" s="21">
        <f t="shared" ref="K13" si="8">+H13*0.115</f>
        <v>112.13305000000001</v>
      </c>
      <c r="L13" s="61"/>
      <c r="M13" s="61">
        <f t="shared" ref="M13" si="9">+H13-I13+J13-K13-L13</f>
        <v>1020.66195</v>
      </c>
      <c r="N13" s="11"/>
      <c r="O13" s="94">
        <v>45050</v>
      </c>
    </row>
    <row r="14" spans="2:30" s="51" customFormat="1" ht="29.25" customHeight="1" x14ac:dyDescent="0.2">
      <c r="B14" s="10" t="s">
        <v>149</v>
      </c>
      <c r="C14" s="2"/>
      <c r="D14" s="54" t="s">
        <v>66</v>
      </c>
      <c r="E14" s="103">
        <v>15180.3236</v>
      </c>
      <c r="F14" s="39">
        <v>1585.09</v>
      </c>
      <c r="G14" s="39"/>
      <c r="H14" s="61">
        <f t="shared" si="3"/>
        <v>7590.1617999999999</v>
      </c>
      <c r="I14" s="61">
        <f t="shared" si="4"/>
        <v>792.54499999999996</v>
      </c>
      <c r="J14" s="61">
        <f t="shared" si="5"/>
        <v>0</v>
      </c>
      <c r="K14" s="61">
        <f t="shared" si="6"/>
        <v>872.868607</v>
      </c>
      <c r="L14" s="61">
        <v>1016</v>
      </c>
      <c r="M14" s="61">
        <f t="shared" si="7"/>
        <v>4908.7481929999994</v>
      </c>
      <c r="N14" s="72"/>
      <c r="O14" s="94">
        <v>40344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2:30" s="51" customFormat="1" ht="29.25" customHeight="1" x14ac:dyDescent="0.2">
      <c r="B15" s="10" t="s">
        <v>506</v>
      </c>
      <c r="C15" s="2"/>
      <c r="D15" s="54" t="s">
        <v>386</v>
      </c>
      <c r="E15" s="103">
        <v>1950.14</v>
      </c>
      <c r="F15" s="39"/>
      <c r="G15" s="39">
        <v>315.45</v>
      </c>
      <c r="H15" s="61">
        <f t="shared" si="3"/>
        <v>975.07</v>
      </c>
      <c r="I15" s="61">
        <f t="shared" si="4"/>
        <v>0</v>
      </c>
      <c r="J15" s="61">
        <f t="shared" si="5"/>
        <v>157.72499999999999</v>
      </c>
      <c r="K15" s="21">
        <f t="shared" si="6"/>
        <v>112.13305000000001</v>
      </c>
      <c r="L15" s="61"/>
      <c r="M15" s="61">
        <f t="shared" si="7"/>
        <v>1020.66195</v>
      </c>
      <c r="N15" s="72"/>
      <c r="O15" s="94">
        <v>45047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2:30" s="51" customFormat="1" ht="29.25" customHeight="1" x14ac:dyDescent="0.2">
      <c r="B16" s="10" t="s">
        <v>480</v>
      </c>
      <c r="C16" s="2"/>
      <c r="D16" s="54" t="s">
        <v>386</v>
      </c>
      <c r="E16" s="103">
        <v>1950.14</v>
      </c>
      <c r="F16" s="39"/>
      <c r="G16" s="39">
        <v>315.45</v>
      </c>
      <c r="H16" s="61">
        <f>+E16/2/15*14</f>
        <v>910.06533333333334</v>
      </c>
      <c r="I16" s="61">
        <f t="shared" si="4"/>
        <v>0</v>
      </c>
      <c r="J16" s="61">
        <f>+G16/2/15*14</f>
        <v>147.20999999999998</v>
      </c>
      <c r="K16" s="61">
        <f>+H16*0.115</f>
        <v>104.65751333333334</v>
      </c>
      <c r="L16" s="61"/>
      <c r="M16" s="61">
        <f t="shared" si="7"/>
        <v>952.61781999999994</v>
      </c>
      <c r="N16" s="72"/>
      <c r="O16" s="94">
        <v>44958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51" customFormat="1" ht="29.25" customHeight="1" x14ac:dyDescent="0.2">
      <c r="B17" s="51" t="s">
        <v>398</v>
      </c>
      <c r="C17" s="73"/>
      <c r="D17" s="62" t="s">
        <v>300</v>
      </c>
      <c r="E17" s="103">
        <v>2697.3188</v>
      </c>
      <c r="F17" s="39"/>
      <c r="G17" s="39">
        <v>267.42</v>
      </c>
      <c r="H17" s="61">
        <f t="shared" si="3"/>
        <v>1348.6594</v>
      </c>
      <c r="I17" s="61">
        <f t="shared" si="4"/>
        <v>0</v>
      </c>
      <c r="J17" s="61">
        <f t="shared" si="5"/>
        <v>133.71</v>
      </c>
      <c r="K17" s="61">
        <f t="shared" si="6"/>
        <v>155.095831</v>
      </c>
      <c r="L17" s="61"/>
      <c r="M17" s="61">
        <f t="shared" si="7"/>
        <v>1327.273569</v>
      </c>
      <c r="N17" s="72"/>
      <c r="O17" s="94">
        <v>44501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51" customFormat="1" ht="29.25" customHeight="1" x14ac:dyDescent="0.2">
      <c r="B18" s="10" t="s">
        <v>512</v>
      </c>
      <c r="C18" s="73"/>
      <c r="D18" s="83" t="s">
        <v>336</v>
      </c>
      <c r="E18" s="104">
        <v>9918.5717000000004</v>
      </c>
      <c r="F18" s="39">
        <v>762.04</v>
      </c>
      <c r="G18" s="39"/>
      <c r="H18" s="61">
        <f t="shared" si="3"/>
        <v>4959.2858500000002</v>
      </c>
      <c r="I18" s="61">
        <f t="shared" si="4"/>
        <v>381.02</v>
      </c>
      <c r="J18" s="61">
        <f t="shared" si="5"/>
        <v>0</v>
      </c>
      <c r="K18" s="7">
        <f t="shared" ref="K18" si="10">+H18*0.115</f>
        <v>570.31787274999999</v>
      </c>
      <c r="L18" s="61"/>
      <c r="M18" s="61">
        <f t="shared" si="7"/>
        <v>4007.9479772499999</v>
      </c>
      <c r="N18" s="72"/>
      <c r="O18" s="94">
        <v>45078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51" customFormat="1" ht="29.25" customHeight="1" x14ac:dyDescent="0.2">
      <c r="B19" s="51" t="s">
        <v>424</v>
      </c>
      <c r="C19" s="73"/>
      <c r="D19" s="62" t="s">
        <v>425</v>
      </c>
      <c r="E19" s="103">
        <v>7670.085</v>
      </c>
      <c r="F19" s="39">
        <v>517.41</v>
      </c>
      <c r="G19" s="39"/>
      <c r="H19" s="61">
        <f t="shared" si="3"/>
        <v>3835.0425</v>
      </c>
      <c r="I19" s="61">
        <f t="shared" si="4"/>
        <v>258.70499999999998</v>
      </c>
      <c r="J19" s="61">
        <f t="shared" si="5"/>
        <v>0</v>
      </c>
      <c r="K19" s="61">
        <f t="shared" si="6"/>
        <v>441.02988750000003</v>
      </c>
      <c r="L19" s="61"/>
      <c r="M19" s="61">
        <f t="shared" si="7"/>
        <v>3135.3076125000002</v>
      </c>
      <c r="N19" s="72"/>
      <c r="O19" s="94">
        <v>44608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51" customFormat="1" ht="29.25" customHeight="1" x14ac:dyDescent="0.2">
      <c r="B20" s="2" t="s">
        <v>146</v>
      </c>
      <c r="C20" s="5"/>
      <c r="D20" s="54" t="s">
        <v>64</v>
      </c>
      <c r="E20" s="103">
        <v>6445.7480999999998</v>
      </c>
      <c r="F20" s="39">
        <v>130.66</v>
      </c>
      <c r="G20" s="39"/>
      <c r="H20" s="61">
        <f t="shared" si="3"/>
        <v>3222.8740499999999</v>
      </c>
      <c r="I20" s="61">
        <f t="shared" si="4"/>
        <v>65.33</v>
      </c>
      <c r="J20" s="61">
        <f t="shared" si="5"/>
        <v>0</v>
      </c>
      <c r="K20" s="61">
        <f t="shared" si="6"/>
        <v>370.63051575000003</v>
      </c>
      <c r="L20" s="61"/>
      <c r="M20" s="61">
        <f t="shared" si="7"/>
        <v>2786.9135342499999</v>
      </c>
      <c r="N20" s="72"/>
      <c r="O20" s="94">
        <v>43374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51" customFormat="1" ht="29.25" customHeight="1" x14ac:dyDescent="0.2">
      <c r="B21" t="s">
        <v>464</v>
      </c>
      <c r="C21"/>
      <c r="D21" s="54" t="s">
        <v>343</v>
      </c>
      <c r="E21" s="103">
        <v>19433.870200000001</v>
      </c>
      <c r="F21" s="39">
        <v>2483.08</v>
      </c>
      <c r="G21" s="39"/>
      <c r="H21" s="61">
        <f t="shared" si="3"/>
        <v>9716.9351000000006</v>
      </c>
      <c r="I21" s="61">
        <f t="shared" si="4"/>
        <v>1241.54</v>
      </c>
      <c r="J21" s="61">
        <f t="shared" si="5"/>
        <v>0</v>
      </c>
      <c r="K21" s="61">
        <f t="shared" si="6"/>
        <v>1117.4475365000001</v>
      </c>
      <c r="L21" s="61"/>
      <c r="M21" s="61">
        <f t="shared" si="7"/>
        <v>7357.9475635000017</v>
      </c>
      <c r="N21" s="72"/>
      <c r="O21" s="94">
        <v>44774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102" customFormat="1" ht="24.95" customHeight="1" x14ac:dyDescent="0.2">
      <c r="A22"/>
      <c r="B22" s="51" t="s">
        <v>113</v>
      </c>
      <c r="C22" s="73"/>
      <c r="D22" s="83" t="s">
        <v>474</v>
      </c>
      <c r="E22" s="104"/>
      <c r="F22" s="39"/>
      <c r="G22" s="39"/>
      <c r="H22" s="61">
        <f t="shared" si="3"/>
        <v>0</v>
      </c>
      <c r="I22" s="61">
        <f t="shared" si="4"/>
        <v>0</v>
      </c>
      <c r="J22" s="61">
        <f t="shared" si="5"/>
        <v>0</v>
      </c>
      <c r="K22" s="61">
        <f t="shared" si="6"/>
        <v>0</v>
      </c>
      <c r="L22" s="61"/>
      <c r="M22" s="61">
        <f t="shared" si="7"/>
        <v>0</v>
      </c>
      <c r="N22" s="11"/>
      <c r="O22" s="94">
        <v>43374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24.95" customHeight="1" x14ac:dyDescent="0.2">
      <c r="B23" s="51" t="s">
        <v>490</v>
      </c>
      <c r="C23" s="73"/>
      <c r="D23" s="83" t="s">
        <v>491</v>
      </c>
      <c r="E23" s="103">
        <v>6445.7480999999998</v>
      </c>
      <c r="F23" s="39">
        <v>130.66</v>
      </c>
      <c r="G23" s="39"/>
      <c r="H23" s="61">
        <f t="shared" si="3"/>
        <v>3222.8740499999999</v>
      </c>
      <c r="I23" s="61">
        <f t="shared" si="4"/>
        <v>65.33</v>
      </c>
      <c r="J23" s="61">
        <f t="shared" si="5"/>
        <v>0</v>
      </c>
      <c r="K23" s="61">
        <f t="shared" ref="K23" si="11">+H23*0.115</f>
        <v>370.63051575000003</v>
      </c>
      <c r="L23" s="61"/>
      <c r="M23" s="61">
        <f t="shared" si="7"/>
        <v>2786.9135342499999</v>
      </c>
      <c r="N23" s="11"/>
      <c r="O23" s="94">
        <v>45019</v>
      </c>
    </row>
    <row r="24" spans="1:30" ht="24.95" customHeight="1" x14ac:dyDescent="0.2">
      <c r="B24" s="51" t="s">
        <v>469</v>
      </c>
      <c r="C24" s="73"/>
      <c r="D24" s="83" t="s">
        <v>21</v>
      </c>
      <c r="E24" s="103">
        <v>2697.3188</v>
      </c>
      <c r="F24" s="39"/>
      <c r="G24" s="39">
        <v>267.42</v>
      </c>
      <c r="H24" s="61">
        <f t="shared" si="3"/>
        <v>1348.6594</v>
      </c>
      <c r="I24" s="61">
        <f t="shared" si="4"/>
        <v>0</v>
      </c>
      <c r="J24" s="61">
        <f t="shared" si="5"/>
        <v>133.71</v>
      </c>
      <c r="K24" s="61">
        <f t="shared" si="6"/>
        <v>155.095831</v>
      </c>
      <c r="L24" s="61"/>
      <c r="M24" s="61">
        <f t="shared" si="7"/>
        <v>1327.273569</v>
      </c>
      <c r="N24" s="11"/>
      <c r="O24" s="94">
        <v>44788</v>
      </c>
    </row>
    <row r="25" spans="1:30" s="51" customFormat="1" ht="29.25" customHeight="1" x14ac:dyDescent="0.2">
      <c r="B25" t="s">
        <v>369</v>
      </c>
      <c r="C25"/>
      <c r="D25" s="63" t="s">
        <v>317</v>
      </c>
      <c r="E25" s="39">
        <v>10111.709999999999</v>
      </c>
      <c r="F25" s="39">
        <v>783.06</v>
      </c>
      <c r="G25" s="39"/>
      <c r="H25" s="61">
        <f t="shared" si="3"/>
        <v>5055.8549999999996</v>
      </c>
      <c r="I25" s="61">
        <f t="shared" si="4"/>
        <v>391.53</v>
      </c>
      <c r="J25" s="61">
        <f t="shared" si="5"/>
        <v>0</v>
      </c>
      <c r="K25" s="61"/>
      <c r="L25" s="61"/>
      <c r="M25" s="61">
        <f t="shared" si="7"/>
        <v>4664.3249999999998</v>
      </c>
      <c r="N25" s="72"/>
      <c r="O25" s="94">
        <v>44027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24.95" customHeight="1" x14ac:dyDescent="0.2">
      <c r="B26" t="s">
        <v>314</v>
      </c>
      <c r="C26" s="80"/>
      <c r="D26" s="101" t="s">
        <v>253</v>
      </c>
      <c r="E26" s="103">
        <v>8625.3612499999999</v>
      </c>
      <c r="F26" s="39">
        <v>621.34</v>
      </c>
      <c r="G26" s="39"/>
      <c r="H26" s="61">
        <f t="shared" si="3"/>
        <v>4312.680625</v>
      </c>
      <c r="I26" s="61">
        <f t="shared" si="4"/>
        <v>310.67</v>
      </c>
      <c r="J26" s="61">
        <f t="shared" si="5"/>
        <v>0</v>
      </c>
      <c r="K26" s="61">
        <f t="shared" si="6"/>
        <v>495.95827187500004</v>
      </c>
      <c r="L26" s="61"/>
      <c r="M26" s="61">
        <f t="shared" si="7"/>
        <v>3506.0523531250001</v>
      </c>
      <c r="N26" s="11"/>
      <c r="O26" s="94">
        <v>43482</v>
      </c>
    </row>
    <row r="27" spans="1:30" ht="21" customHeight="1" x14ac:dyDescent="0.2">
      <c r="A27" s="78">
        <v>44204</v>
      </c>
      <c r="B27" s="2" t="s">
        <v>150</v>
      </c>
      <c r="C27" s="5"/>
      <c r="D27" s="54" t="s">
        <v>66</v>
      </c>
      <c r="E27" s="103">
        <v>15180.3236</v>
      </c>
      <c r="F27" s="39">
        <v>1585.09</v>
      </c>
      <c r="G27" s="39"/>
      <c r="H27" s="61">
        <f t="shared" si="3"/>
        <v>7590.1617999999999</v>
      </c>
      <c r="I27" s="61">
        <f t="shared" si="4"/>
        <v>792.54499999999996</v>
      </c>
      <c r="J27" s="61">
        <f t="shared" si="5"/>
        <v>0</v>
      </c>
      <c r="K27" s="61">
        <f t="shared" si="6"/>
        <v>872.868607</v>
      </c>
      <c r="L27" s="61"/>
      <c r="M27" s="61">
        <f t="shared" si="7"/>
        <v>5924.7481929999994</v>
      </c>
      <c r="N27" s="11"/>
      <c r="O27" s="94">
        <v>39083</v>
      </c>
    </row>
    <row r="28" spans="1:30" s="51" customFormat="1" ht="29.25" customHeight="1" x14ac:dyDescent="0.2">
      <c r="B28" t="s">
        <v>345</v>
      </c>
      <c r="C28"/>
      <c r="D28" s="63" t="s">
        <v>378</v>
      </c>
      <c r="E28" s="103">
        <v>5630.9507000000003</v>
      </c>
      <c r="F28" s="39">
        <v>32.32</v>
      </c>
      <c r="G28" s="39"/>
      <c r="H28" s="61">
        <f t="shared" si="3"/>
        <v>2815.4753500000002</v>
      </c>
      <c r="I28" s="61">
        <f t="shared" si="4"/>
        <v>16.16</v>
      </c>
      <c r="J28" s="61">
        <f t="shared" si="5"/>
        <v>0</v>
      </c>
      <c r="K28" s="61">
        <f t="shared" si="6"/>
        <v>323.77966525000005</v>
      </c>
      <c r="L28" s="61"/>
      <c r="M28" s="61">
        <f t="shared" si="7"/>
        <v>2475.5356847500002</v>
      </c>
      <c r="N28" s="72"/>
      <c r="O28" s="94">
        <v>44237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51" customFormat="1" ht="29.25" customHeight="1" x14ac:dyDescent="0.2">
      <c r="B29" s="51" t="s">
        <v>173</v>
      </c>
      <c r="C29" s="73"/>
      <c r="D29" s="54" t="s">
        <v>64</v>
      </c>
      <c r="E29" s="103">
        <v>11622.091</v>
      </c>
      <c r="F29" s="39">
        <v>972.68</v>
      </c>
      <c r="G29" s="39"/>
      <c r="H29" s="61">
        <f t="shared" si="3"/>
        <v>5811.0455000000002</v>
      </c>
      <c r="I29" s="61">
        <f t="shared" si="4"/>
        <v>486.34</v>
      </c>
      <c r="J29" s="61">
        <f t="shared" si="5"/>
        <v>0</v>
      </c>
      <c r="K29" s="61">
        <f t="shared" si="6"/>
        <v>668.27023250000002</v>
      </c>
      <c r="L29" s="61"/>
      <c r="M29" s="61">
        <f t="shared" si="7"/>
        <v>4656.4352675</v>
      </c>
      <c r="N29" s="72"/>
      <c r="O29" s="94">
        <v>41835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51" customFormat="1" ht="29.25" customHeight="1" x14ac:dyDescent="0.2">
      <c r="B30" t="s">
        <v>349</v>
      </c>
      <c r="C30"/>
      <c r="D30" s="63" t="s">
        <v>432</v>
      </c>
      <c r="E30" s="103">
        <v>12252.6235</v>
      </c>
      <c r="F30" s="39">
        <v>1073.57</v>
      </c>
      <c r="G30" s="39"/>
      <c r="H30" s="61">
        <f t="shared" si="3"/>
        <v>6126.3117499999998</v>
      </c>
      <c r="I30" s="61">
        <f t="shared" si="4"/>
        <v>536.78499999999997</v>
      </c>
      <c r="J30" s="61">
        <f t="shared" si="5"/>
        <v>0</v>
      </c>
      <c r="K30" s="61">
        <f t="shared" si="6"/>
        <v>704.52585124999996</v>
      </c>
      <c r="L30" s="61"/>
      <c r="M30" s="61">
        <f t="shared" si="7"/>
        <v>4885.0008987500005</v>
      </c>
      <c r="N30" s="72"/>
      <c r="O30" s="94">
        <v>43857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51" customFormat="1" ht="29.25" customHeight="1" x14ac:dyDescent="0.2">
      <c r="B31" s="10" t="s">
        <v>246</v>
      </c>
      <c r="C31" s="48"/>
      <c r="D31" s="54" t="s">
        <v>343</v>
      </c>
      <c r="E31" s="103">
        <v>19433.870200000001</v>
      </c>
      <c r="F31" s="39">
        <v>2483.08</v>
      </c>
      <c r="G31" s="39"/>
      <c r="H31" s="61">
        <f t="shared" si="3"/>
        <v>9716.9351000000006</v>
      </c>
      <c r="I31" s="61">
        <f t="shared" si="4"/>
        <v>1241.54</v>
      </c>
      <c r="J31" s="61">
        <f t="shared" si="5"/>
        <v>0</v>
      </c>
      <c r="K31" s="61">
        <f t="shared" si="6"/>
        <v>1117.4475365000001</v>
      </c>
      <c r="L31" s="61"/>
      <c r="M31" s="61">
        <f t="shared" si="7"/>
        <v>7357.9475635000017</v>
      </c>
      <c r="N31" s="72"/>
      <c r="O31" s="94">
        <v>43693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51" customFormat="1" ht="29.25" customHeight="1" x14ac:dyDescent="0.2">
      <c r="B32" s="2" t="s">
        <v>161</v>
      </c>
      <c r="C32" s="5"/>
      <c r="D32" s="54" t="s">
        <v>260</v>
      </c>
      <c r="E32" s="103">
        <v>15180.32</v>
      </c>
      <c r="F32" s="39">
        <v>1585.09</v>
      </c>
      <c r="G32" s="39"/>
      <c r="H32" s="61">
        <f t="shared" si="3"/>
        <v>7590.16</v>
      </c>
      <c r="I32" s="61">
        <f t="shared" si="4"/>
        <v>792.54499999999996</v>
      </c>
      <c r="J32" s="61">
        <f t="shared" si="5"/>
        <v>0</v>
      </c>
      <c r="K32" s="61">
        <f t="shared" si="6"/>
        <v>872.86840000000007</v>
      </c>
      <c r="L32" s="61"/>
      <c r="M32" s="61">
        <f t="shared" si="7"/>
        <v>5924.7465999999995</v>
      </c>
      <c r="N32" s="72"/>
      <c r="O32" s="94">
        <v>43409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51" customFormat="1" ht="29.25" customHeight="1" x14ac:dyDescent="0.2">
      <c r="B33" s="2" t="s">
        <v>489</v>
      </c>
      <c r="C33" s="5"/>
      <c r="D33" s="54" t="s">
        <v>386</v>
      </c>
      <c r="E33" s="103">
        <v>1950.14</v>
      </c>
      <c r="F33" s="39"/>
      <c r="G33" s="39">
        <v>315.45</v>
      </c>
      <c r="H33" s="61">
        <f t="shared" si="3"/>
        <v>975.07</v>
      </c>
      <c r="I33" s="61">
        <f t="shared" si="4"/>
        <v>0</v>
      </c>
      <c r="J33" s="61">
        <f t="shared" si="5"/>
        <v>157.72499999999999</v>
      </c>
      <c r="K33" s="61">
        <f>+H33*0.115</f>
        <v>112.13305000000001</v>
      </c>
      <c r="L33" s="61"/>
      <c r="M33" s="61">
        <f t="shared" si="7"/>
        <v>1020.66195</v>
      </c>
      <c r="N33" s="72"/>
      <c r="O33" s="94">
        <v>45017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51" customFormat="1" ht="29.25" customHeight="1" x14ac:dyDescent="0.2">
      <c r="B34" s="2" t="s">
        <v>112</v>
      </c>
      <c r="C34"/>
      <c r="D34" s="28" t="s">
        <v>91</v>
      </c>
      <c r="E34" s="103">
        <v>9918.5717000000004</v>
      </c>
      <c r="F34" s="39">
        <v>762.04</v>
      </c>
      <c r="G34" s="39"/>
      <c r="H34" s="61">
        <f t="shared" si="3"/>
        <v>4959.2858500000002</v>
      </c>
      <c r="I34" s="61">
        <f t="shared" si="4"/>
        <v>381.02</v>
      </c>
      <c r="J34" s="61">
        <f t="shared" si="5"/>
        <v>0</v>
      </c>
      <c r="K34" s="61">
        <f t="shared" si="6"/>
        <v>570.31787274999999</v>
      </c>
      <c r="L34" s="61"/>
      <c r="M34" s="61">
        <f t="shared" si="7"/>
        <v>4007.9479772499999</v>
      </c>
      <c r="N34" s="72"/>
      <c r="O34" s="94">
        <v>43374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51" customFormat="1" ht="29.25" customHeight="1" x14ac:dyDescent="0.2">
      <c r="B35" s="2" t="s">
        <v>121</v>
      </c>
      <c r="C35" s="5"/>
      <c r="D35" s="54" t="s">
        <v>388</v>
      </c>
      <c r="E35" s="103">
        <v>13762.45615</v>
      </c>
      <c r="F35" s="39">
        <v>1331.01</v>
      </c>
      <c r="G35" s="39"/>
      <c r="H35" s="61">
        <f t="shared" si="3"/>
        <v>6881.228075</v>
      </c>
      <c r="I35" s="61">
        <f t="shared" si="4"/>
        <v>665.505</v>
      </c>
      <c r="J35" s="61">
        <f t="shared" si="5"/>
        <v>0</v>
      </c>
      <c r="K35" s="61">
        <f t="shared" si="6"/>
        <v>791.34122862499999</v>
      </c>
      <c r="L35" s="61"/>
      <c r="M35" s="61">
        <f t="shared" si="7"/>
        <v>5424.3818463749994</v>
      </c>
      <c r="N35" s="72"/>
      <c r="O35" s="94">
        <v>43416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51" customFormat="1" ht="29.25" customHeight="1" x14ac:dyDescent="0.2">
      <c r="B36" s="51" t="s">
        <v>211</v>
      </c>
      <c r="C36" s="73"/>
      <c r="D36" s="62" t="s">
        <v>14</v>
      </c>
      <c r="E36" s="103">
        <v>6814.1887000000006</v>
      </c>
      <c r="F36" s="39">
        <v>170.75</v>
      </c>
      <c r="G36" s="39"/>
      <c r="H36" s="61">
        <f t="shared" si="3"/>
        <v>3407.0943500000003</v>
      </c>
      <c r="I36" s="61">
        <f t="shared" si="4"/>
        <v>85.375</v>
      </c>
      <c r="J36" s="61">
        <f t="shared" si="5"/>
        <v>0</v>
      </c>
      <c r="K36" s="61">
        <f t="shared" si="6"/>
        <v>391.81585025000004</v>
      </c>
      <c r="L36" s="61"/>
      <c r="M36" s="61">
        <f t="shared" si="7"/>
        <v>2929.9034997500003</v>
      </c>
      <c r="N36" s="72"/>
      <c r="O36" s="94">
        <v>36617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24.95" customHeight="1" x14ac:dyDescent="0.2">
      <c r="A37" s="78">
        <v>44288</v>
      </c>
      <c r="B37" s="2" t="s">
        <v>333</v>
      </c>
      <c r="C37" s="2"/>
      <c r="D37" s="28" t="s">
        <v>334</v>
      </c>
      <c r="E37" s="103">
        <v>7670.085</v>
      </c>
      <c r="F37" s="39">
        <v>517.41</v>
      </c>
      <c r="G37" s="39"/>
      <c r="H37" s="61">
        <f t="shared" si="3"/>
        <v>3835.0425</v>
      </c>
      <c r="I37" s="61">
        <f t="shared" si="4"/>
        <v>258.70499999999998</v>
      </c>
      <c r="J37" s="61">
        <f t="shared" si="5"/>
        <v>0</v>
      </c>
      <c r="K37" s="61">
        <f t="shared" si="6"/>
        <v>441.02988750000003</v>
      </c>
      <c r="L37" s="61"/>
      <c r="M37" s="61">
        <f t="shared" si="7"/>
        <v>3135.3076125000002</v>
      </c>
      <c r="N37" s="11"/>
      <c r="O37" s="94">
        <v>44470</v>
      </c>
    </row>
    <row r="38" spans="1:30" s="51" customFormat="1" ht="29.25" customHeight="1" x14ac:dyDescent="0.2">
      <c r="B38" s="2" t="s">
        <v>444</v>
      </c>
      <c r="C38" s="73"/>
      <c r="D38" s="62" t="s">
        <v>254</v>
      </c>
      <c r="E38" s="103">
        <v>7670.085</v>
      </c>
      <c r="F38" s="39">
        <v>517.41</v>
      </c>
      <c r="G38" s="39"/>
      <c r="H38" s="61">
        <f t="shared" si="3"/>
        <v>3835.0425</v>
      </c>
      <c r="I38" s="61">
        <f t="shared" si="4"/>
        <v>258.70499999999998</v>
      </c>
      <c r="J38" s="61">
        <f t="shared" si="5"/>
        <v>0</v>
      </c>
      <c r="K38" s="61">
        <f t="shared" si="6"/>
        <v>441.02988750000003</v>
      </c>
      <c r="L38" s="61"/>
      <c r="M38" s="61">
        <f t="shared" si="7"/>
        <v>3135.3076125000002</v>
      </c>
      <c r="N38" s="72"/>
      <c r="O38" s="94">
        <v>44670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51" customFormat="1" ht="29.25" customHeight="1" x14ac:dyDescent="0.2">
      <c r="B39" s="2" t="s">
        <v>507</v>
      </c>
      <c r="C39" s="73"/>
      <c r="D39" s="54" t="s">
        <v>386</v>
      </c>
      <c r="E39" s="103">
        <v>1950.14</v>
      </c>
      <c r="F39" s="39"/>
      <c r="G39" s="39">
        <v>315.45</v>
      </c>
      <c r="H39" s="61">
        <f t="shared" si="3"/>
        <v>975.07</v>
      </c>
      <c r="I39" s="61">
        <f t="shared" si="4"/>
        <v>0</v>
      </c>
      <c r="J39" s="61">
        <f t="shared" si="5"/>
        <v>157.72499999999999</v>
      </c>
      <c r="K39" s="61">
        <f>+H39*0.115</f>
        <v>112.13305000000001</v>
      </c>
      <c r="L39" s="61"/>
      <c r="M39" s="61">
        <f t="shared" ref="M39" si="12">+H39-I39+J39-K39-L39</f>
        <v>1020.66195</v>
      </c>
      <c r="N39" s="72"/>
      <c r="O39" s="94">
        <v>45047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ht="24.75" customHeight="1" x14ac:dyDescent="0.2">
      <c r="B40" t="s">
        <v>347</v>
      </c>
      <c r="D40" s="101" t="s">
        <v>253</v>
      </c>
      <c r="E40" s="103">
        <v>8625.3612499999999</v>
      </c>
      <c r="F40" s="39">
        <v>621.34</v>
      </c>
      <c r="G40" s="39"/>
      <c r="H40" s="61">
        <f t="shared" si="3"/>
        <v>4312.680625</v>
      </c>
      <c r="I40" s="61">
        <f t="shared" si="4"/>
        <v>310.67</v>
      </c>
      <c r="J40" s="61">
        <f t="shared" si="5"/>
        <v>0</v>
      </c>
      <c r="K40" s="61">
        <f t="shared" si="6"/>
        <v>495.95827187500004</v>
      </c>
      <c r="L40" s="61"/>
      <c r="M40" s="61">
        <f t="shared" si="7"/>
        <v>3506.0523531250001</v>
      </c>
      <c r="N40" s="11"/>
      <c r="O40" s="94">
        <v>44256</v>
      </c>
    </row>
    <row r="41" spans="1:30" ht="24.75" customHeight="1" x14ac:dyDescent="0.2">
      <c r="B41" s="2" t="s">
        <v>514</v>
      </c>
      <c r="D41" s="101" t="s">
        <v>515</v>
      </c>
      <c r="E41" s="103">
        <v>9918.5717000000004</v>
      </c>
      <c r="F41" s="39">
        <v>762.04</v>
      </c>
      <c r="G41" s="39"/>
      <c r="H41" s="61">
        <f t="shared" si="3"/>
        <v>4959.2858500000002</v>
      </c>
      <c r="I41" s="61">
        <f t="shared" si="4"/>
        <v>381.02</v>
      </c>
      <c r="J41" s="61">
        <f t="shared" si="5"/>
        <v>0</v>
      </c>
      <c r="K41" s="61">
        <f t="shared" ref="K41" si="13">+H41*0.115</f>
        <v>570.31787274999999</v>
      </c>
      <c r="L41" s="61"/>
      <c r="M41" s="61">
        <f t="shared" ref="M41" si="14">+H41-I41+J41-K41-L41</f>
        <v>4007.9479772499999</v>
      </c>
      <c r="N41" s="11"/>
      <c r="O41" s="94">
        <v>45078</v>
      </c>
    </row>
    <row r="42" spans="1:30" ht="24.75" customHeight="1" x14ac:dyDescent="0.2">
      <c r="B42" s="2" t="s">
        <v>513</v>
      </c>
      <c r="D42" s="63" t="s">
        <v>511</v>
      </c>
      <c r="E42" s="103">
        <v>8625.3612499999999</v>
      </c>
      <c r="F42" s="39">
        <v>621.34</v>
      </c>
      <c r="G42" s="39"/>
      <c r="H42" s="61">
        <f t="shared" si="3"/>
        <v>4312.680625</v>
      </c>
      <c r="I42" s="61">
        <f t="shared" si="4"/>
        <v>310.67</v>
      </c>
      <c r="J42" s="61">
        <f t="shared" si="5"/>
        <v>0</v>
      </c>
      <c r="K42" s="61">
        <f t="shared" ref="K42" si="15">+H42*0.115</f>
        <v>495.95827187500004</v>
      </c>
      <c r="L42" s="61"/>
      <c r="M42" s="61">
        <f t="shared" ref="M42" si="16">+H42-I42+J42-K42-L42</f>
        <v>3506.0523531250001</v>
      </c>
      <c r="N42" s="11"/>
      <c r="O42" s="94">
        <v>45078</v>
      </c>
    </row>
    <row r="43" spans="1:30" s="51" customFormat="1" ht="29.25" customHeight="1" x14ac:dyDescent="0.2">
      <c r="B43" s="51" t="s">
        <v>212</v>
      </c>
      <c r="C43" s="73"/>
      <c r="D43" s="62" t="s">
        <v>107</v>
      </c>
      <c r="E43" s="103">
        <v>6445.7480999999998</v>
      </c>
      <c r="F43" s="39">
        <v>130.66</v>
      </c>
      <c r="G43" s="39"/>
      <c r="H43" s="61">
        <f t="shared" si="3"/>
        <v>3222.8740499999999</v>
      </c>
      <c r="I43" s="61">
        <f t="shared" si="4"/>
        <v>65.33</v>
      </c>
      <c r="J43" s="61">
        <f t="shared" si="5"/>
        <v>0</v>
      </c>
      <c r="K43" s="61">
        <f t="shared" si="6"/>
        <v>370.63051575000003</v>
      </c>
      <c r="L43" s="61"/>
      <c r="M43" s="61">
        <f t="shared" si="7"/>
        <v>2786.9135342499999</v>
      </c>
      <c r="N43" s="72"/>
      <c r="O43" s="94">
        <v>43101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21.95" customHeight="1" x14ac:dyDescent="0.2">
      <c r="B44" s="51" t="s">
        <v>209</v>
      </c>
      <c r="C44" s="73"/>
      <c r="D44" s="62" t="s">
        <v>13</v>
      </c>
      <c r="E44" s="103">
        <v>8625.3612499999999</v>
      </c>
      <c r="F44" s="39">
        <v>621.34</v>
      </c>
      <c r="G44" s="39"/>
      <c r="H44" s="61">
        <f t="shared" si="3"/>
        <v>4312.680625</v>
      </c>
      <c r="I44" s="61">
        <f t="shared" si="4"/>
        <v>310.67</v>
      </c>
      <c r="J44" s="61">
        <f t="shared" si="5"/>
        <v>0</v>
      </c>
      <c r="K44" s="61">
        <f t="shared" si="6"/>
        <v>495.95827187500004</v>
      </c>
      <c r="L44" s="61">
        <f>1211.81+95.03</f>
        <v>1306.8399999999999</v>
      </c>
      <c r="M44" s="61">
        <f t="shared" si="7"/>
        <v>2199.2123531249999</v>
      </c>
      <c r="N44" s="11"/>
      <c r="O44" s="94">
        <v>37347</v>
      </c>
    </row>
    <row r="45" spans="1:30" s="51" customFormat="1" ht="29.25" customHeight="1" x14ac:dyDescent="0.2">
      <c r="B45" s="51" t="s">
        <v>210</v>
      </c>
      <c r="C45" s="73"/>
      <c r="D45" s="62" t="s">
        <v>13</v>
      </c>
      <c r="E45" s="103">
        <v>8094.1863999999996</v>
      </c>
      <c r="F45" s="39">
        <v>563.54999999999995</v>
      </c>
      <c r="G45" s="39"/>
      <c r="H45" s="61">
        <f t="shared" si="3"/>
        <v>4047.0931999999998</v>
      </c>
      <c r="I45" s="61">
        <f t="shared" si="4"/>
        <v>281.77499999999998</v>
      </c>
      <c r="J45" s="61">
        <f t="shared" si="5"/>
        <v>0</v>
      </c>
      <c r="K45" s="61">
        <f t="shared" si="6"/>
        <v>465.41571799999997</v>
      </c>
      <c r="L45" s="61"/>
      <c r="M45" s="61">
        <f t="shared" si="7"/>
        <v>3299.9024819999995</v>
      </c>
      <c r="N45" s="72"/>
      <c r="O45" s="94">
        <v>36629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s="51" customFormat="1" ht="29.25" customHeight="1" x14ac:dyDescent="0.2">
      <c r="B46" s="51" t="s">
        <v>499</v>
      </c>
      <c r="C46" s="73"/>
      <c r="D46" s="62" t="s">
        <v>373</v>
      </c>
      <c r="E46" s="103">
        <v>11299.05</v>
      </c>
      <c r="F46" s="39">
        <v>917.08</v>
      </c>
      <c r="G46" s="39"/>
      <c r="H46" s="61">
        <f t="shared" si="3"/>
        <v>5649.5249999999996</v>
      </c>
      <c r="I46" s="61">
        <f t="shared" si="4"/>
        <v>458.54</v>
      </c>
      <c r="J46" s="61">
        <f t="shared" si="5"/>
        <v>0</v>
      </c>
      <c r="K46" s="61">
        <f t="shared" si="6"/>
        <v>649.69537500000001</v>
      </c>
      <c r="L46" s="61"/>
      <c r="M46" s="61">
        <f t="shared" si="7"/>
        <v>4541.2896249999994</v>
      </c>
      <c r="N46" s="72"/>
      <c r="O46" s="94">
        <v>45031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51" customFormat="1" ht="29.25" customHeight="1" x14ac:dyDescent="0.2">
      <c r="B47" t="s">
        <v>370</v>
      </c>
      <c r="C47"/>
      <c r="D47" s="101" t="s">
        <v>253</v>
      </c>
      <c r="E47" s="103">
        <v>8625.3612499999999</v>
      </c>
      <c r="F47" s="39">
        <v>621.34</v>
      </c>
      <c r="G47" s="39"/>
      <c r="H47" s="61">
        <f t="shared" si="3"/>
        <v>4312.680625</v>
      </c>
      <c r="I47" s="61">
        <f t="shared" si="4"/>
        <v>310.67</v>
      </c>
      <c r="J47" s="61">
        <f t="shared" si="5"/>
        <v>0</v>
      </c>
      <c r="K47" s="61">
        <f t="shared" ref="K47:K48" si="17">+H47*0.115</f>
        <v>495.95827187500004</v>
      </c>
      <c r="L47" s="61"/>
      <c r="M47" s="61">
        <f t="shared" ref="M47:M48" si="18">+H47-I47+J47-K47-L47</f>
        <v>3506.0523531250001</v>
      </c>
      <c r="N47" s="72"/>
      <c r="O47" s="94">
        <v>44470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s="51" customFormat="1" ht="29.25" customHeight="1" x14ac:dyDescent="0.2">
      <c r="B48" s="51" t="s">
        <v>516</v>
      </c>
      <c r="C48"/>
      <c r="D48" s="101" t="s">
        <v>517</v>
      </c>
      <c r="E48" s="103">
        <v>9918.5717000000004</v>
      </c>
      <c r="F48" s="39">
        <v>762.04</v>
      </c>
      <c r="G48" s="39"/>
      <c r="H48" s="61">
        <f t="shared" si="3"/>
        <v>4959.2858500000002</v>
      </c>
      <c r="I48" s="61">
        <f t="shared" si="4"/>
        <v>381.02</v>
      </c>
      <c r="J48" s="61">
        <f t="shared" si="5"/>
        <v>0</v>
      </c>
      <c r="K48" s="61">
        <f t="shared" si="17"/>
        <v>570.31787274999999</v>
      </c>
      <c r="L48" s="61"/>
      <c r="M48" s="61">
        <f t="shared" si="18"/>
        <v>4007.9479772499999</v>
      </c>
      <c r="N48" s="72"/>
      <c r="O48" s="94">
        <v>45078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4:30" s="51" customFormat="1" ht="29.25" customHeight="1" x14ac:dyDescent="0.2">
      <c r="D49" s="25" t="s">
        <v>6</v>
      </c>
      <c r="E49" s="41">
        <f>SUM(E6:E48)</f>
        <v>378098.58940000017</v>
      </c>
      <c r="F49" s="41">
        <f>SUM(F6:F48)</f>
        <v>31471.620000000003</v>
      </c>
      <c r="G49" s="41">
        <f>SUM(G6:G48)</f>
        <v>2112.09</v>
      </c>
      <c r="H49" s="26">
        <f>SUM(H6:H48)</f>
        <v>188984.29003333341</v>
      </c>
      <c r="I49" s="26">
        <f t="shared" ref="I49:M49" si="19">SUM(I6:I48)</f>
        <v>15735.810000000001</v>
      </c>
      <c r="J49" s="26">
        <f t="shared" si="19"/>
        <v>1045.53</v>
      </c>
      <c r="K49" s="26">
        <f t="shared" si="19"/>
        <v>21151.770028833336</v>
      </c>
      <c r="L49" s="26">
        <f t="shared" si="19"/>
        <v>2322.84</v>
      </c>
      <c r="M49" s="26">
        <f t="shared" si="19"/>
        <v>150819.4000045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4:30" ht="21.95" customHeight="1" x14ac:dyDescent="0.2">
      <c r="D50" s="25"/>
      <c r="E50" s="41"/>
      <c r="F50" s="41"/>
      <c r="G50" s="41"/>
      <c r="H50" s="26"/>
      <c r="I50" s="26"/>
      <c r="J50" s="26"/>
      <c r="K50" s="26"/>
      <c r="L50" s="26"/>
      <c r="M50" s="26"/>
    </row>
    <row r="51" spans="4:30" ht="21.95" customHeight="1" x14ac:dyDescent="0.2"/>
  </sheetData>
  <autoFilter ref="B1:K51"/>
  <sortState ref="B9:N44">
    <sortCondition ref="B9:B44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0"/>
  <sheetViews>
    <sheetView topLeftCell="B3" zoomScale="80" zoomScaleNormal="80" workbookViewId="0">
      <selection activeCell="P12" sqref="P12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  <col min="16" max="16" width="19.5703125" style="78" bestFit="1" customWidth="1"/>
  </cols>
  <sheetData>
    <row r="1" spans="1:19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9" ht="15" x14ac:dyDescent="0.25">
      <c r="E2" s="15" t="s">
        <v>351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AGOSTO DE 2023</v>
      </c>
    </row>
    <row r="3" spans="1:19" x14ac:dyDescent="0.2">
      <c r="E3" s="16" t="str">
        <f>PRESIDENCIA!E3</f>
        <v>SEGUNDA QUINCENA DE AGOSTO DE 2023</v>
      </c>
      <c r="F3" s="13"/>
      <c r="G3" s="13"/>
      <c r="H3" s="13"/>
      <c r="I3" s="13"/>
      <c r="J3" s="13"/>
      <c r="K3" s="13"/>
      <c r="L3" s="13"/>
      <c r="M3" s="13"/>
    </row>
    <row r="4" spans="1:19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9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247</v>
      </c>
      <c r="K5" s="95" t="s">
        <v>426</v>
      </c>
      <c r="L5" s="106" t="s">
        <v>495</v>
      </c>
      <c r="M5" s="18" t="s">
        <v>4</v>
      </c>
      <c r="N5" s="17" t="s">
        <v>5</v>
      </c>
      <c r="O5" s="37" t="s">
        <v>385</v>
      </c>
      <c r="P5" s="76"/>
    </row>
    <row r="6" spans="1:19" ht="2.25" customHeight="1" x14ac:dyDescent="0.2">
      <c r="E6" s="39"/>
      <c r="F6" s="39"/>
      <c r="G6" s="39"/>
    </row>
    <row r="7" spans="1:19" ht="25.5" customHeight="1" x14ac:dyDescent="0.2">
      <c r="A7" s="9"/>
      <c r="B7" s="2" t="s">
        <v>237</v>
      </c>
      <c r="C7" s="5"/>
      <c r="D7" s="79" t="s">
        <v>352</v>
      </c>
      <c r="E7" s="103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3">
        <v>43374</v>
      </c>
      <c r="Q7" s="26"/>
      <c r="R7" s="26"/>
      <c r="S7" s="26"/>
    </row>
    <row r="8" spans="1:19" ht="25.5" customHeight="1" x14ac:dyDescent="0.2">
      <c r="A8" s="9"/>
      <c r="B8" s="2" t="s">
        <v>440</v>
      </c>
      <c r="C8" s="5"/>
      <c r="D8" s="79" t="s">
        <v>441</v>
      </c>
      <c r="E8" s="103">
        <v>4969.96</v>
      </c>
      <c r="F8" s="39"/>
      <c r="G8" s="39">
        <v>40.22</v>
      </c>
      <c r="H8" s="7">
        <f t="shared" ref="H8:H17" si="0">E8/2</f>
        <v>2484.98</v>
      </c>
      <c r="I8" s="7">
        <f t="shared" ref="I8:I17" si="1">F8/2</f>
        <v>0</v>
      </c>
      <c r="J8" s="7">
        <f t="shared" ref="J8:J17" si="2">+G8/2</f>
        <v>20.11</v>
      </c>
      <c r="K8" s="7"/>
      <c r="L8" s="7"/>
      <c r="M8" s="7">
        <f t="shared" ref="M8:M17" si="3">H8-I8+J8-K8-L8</f>
        <v>2505.09</v>
      </c>
      <c r="N8" s="11"/>
      <c r="O8" s="93">
        <v>44667</v>
      </c>
      <c r="Q8" s="78"/>
      <c r="R8" s="26"/>
      <c r="S8" s="26"/>
    </row>
    <row r="9" spans="1:19" ht="25.5" customHeight="1" x14ac:dyDescent="0.2">
      <c r="A9" s="9"/>
      <c r="B9" s="2" t="s">
        <v>492</v>
      </c>
      <c r="C9" s="5"/>
      <c r="D9" s="79" t="s">
        <v>493</v>
      </c>
      <c r="E9" s="103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93">
        <v>45017</v>
      </c>
      <c r="Q9" s="78"/>
      <c r="R9" s="26"/>
      <c r="S9" s="26"/>
    </row>
    <row r="10" spans="1:19" ht="25.5" customHeight="1" x14ac:dyDescent="0.2">
      <c r="A10" s="9"/>
      <c r="B10" s="2" t="s">
        <v>382</v>
      </c>
      <c r="C10" s="5"/>
      <c r="D10" s="79" t="s">
        <v>384</v>
      </c>
      <c r="E10" s="27">
        <v>11232.57</v>
      </c>
      <c r="F10" s="39">
        <v>910.36</v>
      </c>
      <c r="G10" s="39"/>
      <c r="H10" s="7">
        <f t="shared" si="0"/>
        <v>5616.2849999999999</v>
      </c>
      <c r="I10" s="7">
        <f t="shared" si="1"/>
        <v>455.18</v>
      </c>
      <c r="J10" s="7">
        <f t="shared" si="2"/>
        <v>0</v>
      </c>
      <c r="K10" s="7"/>
      <c r="L10" s="7"/>
      <c r="M10" s="7">
        <f t="shared" si="3"/>
        <v>5161.1049999999996</v>
      </c>
      <c r="N10" s="11"/>
      <c r="O10" s="93">
        <v>44485</v>
      </c>
      <c r="Q10" s="78"/>
      <c r="R10" s="26"/>
      <c r="S10" s="26"/>
    </row>
    <row r="11" spans="1:19" ht="25.5" customHeight="1" x14ac:dyDescent="0.2">
      <c r="A11" s="9"/>
      <c r="B11" s="2" t="s">
        <v>520</v>
      </c>
      <c r="C11" s="5"/>
      <c r="D11" s="79" t="s">
        <v>521</v>
      </c>
      <c r="E11" s="103">
        <v>4427.665</v>
      </c>
      <c r="F11" s="39"/>
      <c r="G11" s="39">
        <v>132.52000000000001</v>
      </c>
      <c r="H11" s="7">
        <f t="shared" si="0"/>
        <v>2213.8325</v>
      </c>
      <c r="I11" s="7">
        <f t="shared" si="1"/>
        <v>0</v>
      </c>
      <c r="J11" s="7">
        <f t="shared" si="2"/>
        <v>66.260000000000005</v>
      </c>
      <c r="K11" s="7">
        <f>+H11*0.115</f>
        <v>254.59073750000002</v>
      </c>
      <c r="L11" s="7"/>
      <c r="M11" s="7">
        <f t="shared" si="3"/>
        <v>2025.5017625000003</v>
      </c>
      <c r="N11" s="11"/>
      <c r="O11" s="93">
        <v>45078</v>
      </c>
      <c r="Q11" s="78"/>
      <c r="R11" s="26"/>
      <c r="S11" s="26"/>
    </row>
    <row r="12" spans="1:19" ht="25.5" customHeight="1" x14ac:dyDescent="0.2">
      <c r="A12" s="9"/>
      <c r="B12" s="2" t="s">
        <v>383</v>
      </c>
      <c r="C12" s="5"/>
      <c r="D12" s="79" t="s">
        <v>384</v>
      </c>
      <c r="E12" s="27">
        <v>11232.57</v>
      </c>
      <c r="F12" s="39">
        <v>910.36</v>
      </c>
      <c r="G12" s="39"/>
      <c r="H12" s="7">
        <f t="shared" si="0"/>
        <v>5616.2849999999999</v>
      </c>
      <c r="I12" s="7">
        <f t="shared" si="1"/>
        <v>455.18</v>
      </c>
      <c r="J12" s="7">
        <f t="shared" si="2"/>
        <v>0</v>
      </c>
      <c r="K12" s="7"/>
      <c r="L12" s="7"/>
      <c r="M12" s="7">
        <f t="shared" si="3"/>
        <v>5161.1049999999996</v>
      </c>
      <c r="N12" s="11"/>
      <c r="O12" s="93">
        <v>44485</v>
      </c>
      <c r="Q12" s="78"/>
      <c r="R12" s="26"/>
      <c r="S12" s="26"/>
    </row>
    <row r="13" spans="1:19" ht="25.5" customHeight="1" x14ac:dyDescent="0.2">
      <c r="A13" s="9"/>
      <c r="B13" s="2" t="s">
        <v>407</v>
      </c>
      <c r="C13" s="5"/>
      <c r="D13" s="79" t="s">
        <v>408</v>
      </c>
      <c r="E13" s="104">
        <v>12524.315549999999</v>
      </c>
      <c r="F13" s="39">
        <v>1117.04</v>
      </c>
      <c r="G13" s="39"/>
      <c r="H13" s="7">
        <f t="shared" si="0"/>
        <v>6262.1577749999997</v>
      </c>
      <c r="I13" s="7">
        <f t="shared" si="1"/>
        <v>558.52</v>
      </c>
      <c r="J13" s="7">
        <f t="shared" si="2"/>
        <v>0</v>
      </c>
      <c r="K13" s="7">
        <f t="shared" ref="K13:K17" si="4">+H13*0.115</f>
        <v>720.14814412500004</v>
      </c>
      <c r="L13" s="7"/>
      <c r="M13" s="7">
        <f t="shared" si="3"/>
        <v>4983.4896308749994</v>
      </c>
      <c r="N13" s="11"/>
      <c r="O13" s="93">
        <v>44531</v>
      </c>
      <c r="Q13" s="26"/>
      <c r="R13" s="26"/>
      <c r="S13" s="26"/>
    </row>
    <row r="14" spans="1:19" ht="25.5" customHeight="1" x14ac:dyDescent="0.2">
      <c r="B14" s="2" t="s">
        <v>477</v>
      </c>
      <c r="C14" s="51"/>
      <c r="D14" s="54" t="s">
        <v>253</v>
      </c>
      <c r="E14" s="103">
        <v>8625.3612499999999</v>
      </c>
      <c r="F14" s="39">
        <v>621.34</v>
      </c>
      <c r="G14" s="39"/>
      <c r="H14" s="7">
        <f t="shared" si="0"/>
        <v>4312.680625</v>
      </c>
      <c r="I14" s="7">
        <f t="shared" si="1"/>
        <v>310.67</v>
      </c>
      <c r="J14" s="7">
        <f t="shared" si="2"/>
        <v>0</v>
      </c>
      <c r="K14" s="7"/>
      <c r="L14" s="7"/>
      <c r="M14" s="7">
        <f t="shared" si="3"/>
        <v>4002.0106249999999</v>
      </c>
      <c r="N14" s="11"/>
      <c r="O14" s="93">
        <v>44927</v>
      </c>
      <c r="P14" s="68"/>
      <c r="Q14" s="78"/>
      <c r="R14" s="24"/>
    </row>
    <row r="15" spans="1:19" ht="25.5" customHeight="1" x14ac:dyDescent="0.2">
      <c r="A15" s="9"/>
      <c r="B15" t="s">
        <v>355</v>
      </c>
      <c r="C15" s="51"/>
      <c r="D15" s="73" t="s">
        <v>356</v>
      </c>
      <c r="E15" s="103">
        <v>16598.157599999999</v>
      </c>
      <c r="F15" s="39">
        <v>1877.37</v>
      </c>
      <c r="G15" s="39"/>
      <c r="H15" s="7">
        <f t="shared" si="0"/>
        <v>8299.0787999999993</v>
      </c>
      <c r="I15" s="7">
        <f t="shared" si="1"/>
        <v>938.68499999999995</v>
      </c>
      <c r="J15" s="7">
        <f t="shared" si="2"/>
        <v>0</v>
      </c>
      <c r="K15" s="7">
        <f t="shared" si="4"/>
        <v>954.39406199999996</v>
      </c>
      <c r="L15" s="7"/>
      <c r="M15" s="7">
        <f t="shared" si="3"/>
        <v>6405.9997379999995</v>
      </c>
      <c r="N15" s="11"/>
      <c r="O15" s="93">
        <v>43865</v>
      </c>
      <c r="Q15" s="13"/>
      <c r="R15" s="13"/>
    </row>
    <row r="16" spans="1:19" s="51" customFormat="1" ht="25.5" customHeight="1" x14ac:dyDescent="0.2">
      <c r="A16" s="9"/>
      <c r="B16" s="51" t="s">
        <v>353</v>
      </c>
      <c r="C16" s="73"/>
      <c r="D16" s="62" t="s">
        <v>354</v>
      </c>
      <c r="E16" s="103">
        <v>11274.556649999999</v>
      </c>
      <c r="F16" s="39">
        <v>917.08</v>
      </c>
      <c r="G16" s="39"/>
      <c r="H16" s="7">
        <f t="shared" si="0"/>
        <v>5637.2783249999993</v>
      </c>
      <c r="I16" s="7">
        <f t="shared" si="1"/>
        <v>458.54</v>
      </c>
      <c r="J16" s="7">
        <f t="shared" si="2"/>
        <v>0</v>
      </c>
      <c r="K16" s="7">
        <f t="shared" si="4"/>
        <v>648.28700737499992</v>
      </c>
      <c r="L16" s="7"/>
      <c r="M16" s="7">
        <f t="shared" si="3"/>
        <v>4530.4513176249993</v>
      </c>
      <c r="N16" s="72"/>
      <c r="O16" s="93">
        <v>44470</v>
      </c>
      <c r="P16" s="76"/>
    </row>
    <row r="17" spans="1:16" s="51" customFormat="1" ht="25.5" customHeight="1" x14ac:dyDescent="0.2">
      <c r="A17" s="9"/>
      <c r="B17" s="51" t="s">
        <v>206</v>
      </c>
      <c r="C17" s="73"/>
      <c r="D17" s="62" t="s">
        <v>253</v>
      </c>
      <c r="E17" s="103">
        <v>9918.5717000000004</v>
      </c>
      <c r="F17" s="39">
        <v>762.04</v>
      </c>
      <c r="G17" s="39"/>
      <c r="H17" s="7">
        <f t="shared" si="0"/>
        <v>4959.2858500000002</v>
      </c>
      <c r="I17" s="7">
        <f t="shared" si="1"/>
        <v>381.02</v>
      </c>
      <c r="J17" s="7">
        <f t="shared" si="2"/>
        <v>0</v>
      </c>
      <c r="K17" s="7">
        <f t="shared" si="4"/>
        <v>570.31787274999999</v>
      </c>
      <c r="L17" s="7"/>
      <c r="M17" s="7">
        <f t="shared" si="3"/>
        <v>4007.9479772499999</v>
      </c>
      <c r="N17" s="72"/>
      <c r="O17" s="93">
        <v>43374</v>
      </c>
      <c r="P17" s="76"/>
    </row>
    <row r="18" spans="1:16" s="51" customFormat="1" ht="29.25" customHeight="1" x14ac:dyDescent="0.2">
      <c r="D18" s="25" t="s">
        <v>6</v>
      </c>
      <c r="E18" s="41">
        <f>SUM(E6:E16)</f>
        <v>112742.17169999999</v>
      </c>
      <c r="F18" s="41">
        <f>SUM(F6:F16)</f>
        <v>10369.289999999999</v>
      </c>
      <c r="G18" s="41">
        <f>SUM(G6:G16)</f>
        <v>172.74</v>
      </c>
      <c r="H18" s="26">
        <f t="shared" ref="H18:M18" si="5">SUM(H6:H17)</f>
        <v>61330.371699999996</v>
      </c>
      <c r="I18" s="26">
        <f t="shared" si="5"/>
        <v>5565.6649999999991</v>
      </c>
      <c r="J18" s="26">
        <f t="shared" si="5"/>
        <v>86.37</v>
      </c>
      <c r="K18" s="26">
        <f t="shared" si="5"/>
        <v>4979.5162236249998</v>
      </c>
      <c r="L18" s="26">
        <f t="shared" si="5"/>
        <v>0</v>
      </c>
      <c r="M18" s="26">
        <f t="shared" si="5"/>
        <v>50871.560476374994</v>
      </c>
      <c r="P18" s="76"/>
    </row>
    <row r="19" spans="1:16" ht="21.95" customHeight="1" x14ac:dyDescent="0.2">
      <c r="D19" s="25"/>
      <c r="E19" s="26"/>
      <c r="F19" s="26"/>
      <c r="G19" s="26"/>
      <c r="H19" s="26"/>
      <c r="I19" s="26"/>
      <c r="J19" s="26"/>
      <c r="K19" s="26"/>
      <c r="L19" s="26"/>
      <c r="M19" s="26"/>
    </row>
    <row r="20" spans="1:16" ht="21.95" customHeight="1" x14ac:dyDescent="0.2"/>
  </sheetData>
  <sortState ref="A15:N17">
    <sortCondition ref="B15:B17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AB60"/>
  <sheetViews>
    <sheetView topLeftCell="B1" zoomScale="90" zoomScaleNormal="90" workbookViewId="0">
      <selection activeCell="B9" sqref="B9:B57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97" bestFit="1" customWidth="1"/>
    <col min="16" max="16" width="21.28515625" bestFit="1" customWidth="1"/>
  </cols>
  <sheetData>
    <row r="1" spans="2:16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16" ht="15" x14ac:dyDescent="0.25">
      <c r="E2" s="59" t="s">
        <v>93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31 DE AGOSTO DE 2023</v>
      </c>
    </row>
    <row r="3" spans="2:16" x14ac:dyDescent="0.2">
      <c r="E3" s="16" t="str">
        <f>PRESIDENCIA!E3</f>
        <v>SEGUNDA QUINCENA DE AGOSTO DE 2023</v>
      </c>
      <c r="F3" s="58"/>
      <c r="G3" s="58"/>
      <c r="H3" s="58"/>
      <c r="I3" s="58"/>
      <c r="J3" s="58"/>
      <c r="K3" s="58"/>
      <c r="L3" s="58"/>
      <c r="M3" s="58"/>
    </row>
    <row r="4" spans="2:16" x14ac:dyDescent="0.2">
      <c r="E4" s="46"/>
      <c r="F4" s="58"/>
      <c r="G4" s="58"/>
      <c r="H4" s="58"/>
      <c r="I4" s="58"/>
      <c r="J4" s="58"/>
      <c r="K4" s="58"/>
      <c r="L4" s="58"/>
      <c r="M4" s="58"/>
    </row>
    <row r="5" spans="2:16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5" t="s">
        <v>426</v>
      </c>
      <c r="L5" s="106" t="s">
        <v>495</v>
      </c>
      <c r="M5" s="18" t="s">
        <v>4</v>
      </c>
      <c r="N5" s="17" t="s">
        <v>5</v>
      </c>
      <c r="O5" s="98" t="s">
        <v>385</v>
      </c>
      <c r="P5" s="37"/>
    </row>
    <row r="6" spans="2:16" ht="1.5" customHeight="1" x14ac:dyDescent="0.2">
      <c r="E6" s="39"/>
      <c r="F6" s="39"/>
      <c r="G6" s="39"/>
    </row>
    <row r="7" spans="2:16" x14ac:dyDescent="0.2">
      <c r="B7" s="10" t="s">
        <v>215</v>
      </c>
      <c r="C7" s="9"/>
      <c r="D7" s="54" t="s">
        <v>357</v>
      </c>
      <c r="E7" s="103">
        <v>26523.14055</v>
      </c>
      <c r="F7" s="39">
        <v>3997.35</v>
      </c>
      <c r="G7" s="110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99">
        <v>42733</v>
      </c>
    </row>
    <row r="8" spans="2:16" ht="45" x14ac:dyDescent="0.2">
      <c r="B8" s="10" t="s">
        <v>391</v>
      </c>
      <c r="C8" s="9"/>
      <c r="D8" s="54" t="s">
        <v>392</v>
      </c>
      <c r="E8" s="111">
        <v>30312.959999999999</v>
      </c>
      <c r="F8" s="39">
        <v>4806.8500000000004</v>
      </c>
      <c r="G8" s="110"/>
      <c r="H8" s="21">
        <f t="shared" ref="H8:H57" si="1">+E8/2</f>
        <v>15156.48</v>
      </c>
      <c r="I8" s="21">
        <f t="shared" ref="I8:I57" si="2">+F8/2</f>
        <v>2403.4250000000002</v>
      </c>
      <c r="J8" s="21">
        <f t="shared" ref="J8:J57" si="3">+G8/2</f>
        <v>0</v>
      </c>
      <c r="K8" s="21"/>
      <c r="L8" s="21"/>
      <c r="M8" s="21">
        <f t="shared" ref="M8:M57" si="4">H8-I8+J8-K8-L8</f>
        <v>12753.055</v>
      </c>
      <c r="N8" s="11"/>
      <c r="O8" s="99">
        <v>44501</v>
      </c>
    </row>
    <row r="9" spans="2:16" ht="24.95" customHeight="1" x14ac:dyDescent="0.2">
      <c r="D9" s="80" t="s">
        <v>22</v>
      </c>
      <c r="E9" s="103">
        <v>13094.849900000001</v>
      </c>
      <c r="F9" s="39">
        <v>1211.3800000000001</v>
      </c>
      <c r="G9" s="103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7" si="5">+H9*0.115</f>
        <v>752.95386925000014</v>
      </c>
      <c r="L9" s="21">
        <v>430</v>
      </c>
      <c r="M9" s="21">
        <f t="shared" si="4"/>
        <v>4758.78108075</v>
      </c>
      <c r="N9" s="11"/>
      <c r="O9" s="99">
        <v>43922</v>
      </c>
    </row>
    <row r="10" spans="2:16" ht="24.95" customHeight="1" x14ac:dyDescent="0.2">
      <c r="B10" s="3"/>
      <c r="C10" s="3"/>
      <c r="D10" s="3" t="s">
        <v>22</v>
      </c>
      <c r="E10" s="103"/>
      <c r="F10" s="39"/>
      <c r="G10" s="103"/>
      <c r="H10" s="21">
        <f t="shared" si="1"/>
        <v>0</v>
      </c>
      <c r="I10" s="21">
        <f t="shared" si="2"/>
        <v>0</v>
      </c>
      <c r="J10" s="21">
        <f t="shared" si="3"/>
        <v>0</v>
      </c>
      <c r="K10" s="21">
        <f t="shared" si="5"/>
        <v>0</v>
      </c>
      <c r="L10" s="21"/>
      <c r="M10" s="21">
        <f t="shared" si="4"/>
        <v>0</v>
      </c>
      <c r="N10" s="11"/>
      <c r="O10" s="99">
        <v>40544</v>
      </c>
    </row>
    <row r="11" spans="2:16" ht="24.95" customHeight="1" x14ac:dyDescent="0.2">
      <c r="B11" s="10"/>
      <c r="C11" s="9"/>
      <c r="D11" s="9" t="s">
        <v>22</v>
      </c>
      <c r="E11" s="103">
        <v>13094.849900000001</v>
      </c>
      <c r="F11" s="39">
        <v>1211.3800000000001</v>
      </c>
      <c r="G11" s="103"/>
      <c r="H11" s="21">
        <f t="shared" si="1"/>
        <v>6547.4249500000005</v>
      </c>
      <c r="I11" s="21">
        <f t="shared" si="2"/>
        <v>605.69000000000005</v>
      </c>
      <c r="J11" s="21">
        <f t="shared" si="3"/>
        <v>0</v>
      </c>
      <c r="K11" s="21">
        <f t="shared" si="5"/>
        <v>752.95386925000014</v>
      </c>
      <c r="L11" s="21">
        <v>1248</v>
      </c>
      <c r="M11" s="21">
        <f t="shared" si="4"/>
        <v>3940.78108075</v>
      </c>
      <c r="N11" s="11"/>
      <c r="O11" s="99">
        <v>42675</v>
      </c>
    </row>
    <row r="12" spans="2:16" ht="24.95" customHeight="1" x14ac:dyDescent="0.2">
      <c r="B12" s="10" t="s">
        <v>468</v>
      </c>
      <c r="C12" s="9"/>
      <c r="D12" s="80" t="s">
        <v>95</v>
      </c>
      <c r="E12" s="103">
        <v>9918.5717000000004</v>
      </c>
      <c r="F12" s="39">
        <v>762.04</v>
      </c>
      <c r="G12" s="103"/>
      <c r="H12" s="21">
        <f t="shared" si="1"/>
        <v>4959.2858500000002</v>
      </c>
      <c r="I12" s="21">
        <f t="shared" si="2"/>
        <v>381.02</v>
      </c>
      <c r="J12" s="21">
        <f t="shared" si="3"/>
        <v>0</v>
      </c>
      <c r="K12" s="21">
        <f t="shared" si="5"/>
        <v>570.31787274999999</v>
      </c>
      <c r="L12" s="21"/>
      <c r="M12" s="21">
        <f t="shared" si="4"/>
        <v>4007.9479772499999</v>
      </c>
      <c r="N12" s="11"/>
      <c r="O12" s="99">
        <v>44806</v>
      </c>
    </row>
    <row r="13" spans="2:16" ht="24.95" customHeight="1" x14ac:dyDescent="0.2">
      <c r="D13" s="80" t="s">
        <v>22</v>
      </c>
      <c r="E13" s="103">
        <v>13094.849900000001</v>
      </c>
      <c r="F13" s="39">
        <v>1211.3800000000001</v>
      </c>
      <c r="G13" s="103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si="5"/>
        <v>752.95386925000014</v>
      </c>
      <c r="L13" s="21"/>
      <c r="M13" s="21">
        <f t="shared" si="4"/>
        <v>5188.78108075</v>
      </c>
      <c r="N13" s="11"/>
      <c r="O13" s="99">
        <v>44242</v>
      </c>
    </row>
    <row r="14" spans="2:16" ht="24.95" customHeight="1" x14ac:dyDescent="0.2">
      <c r="D14" s="80" t="s">
        <v>22</v>
      </c>
      <c r="E14" s="103">
        <v>13094.849900000001</v>
      </c>
      <c r="F14" s="39">
        <v>1211.3800000000001</v>
      </c>
      <c r="G14" s="103"/>
      <c r="H14" s="21">
        <f t="shared" si="1"/>
        <v>6547.4249500000005</v>
      </c>
      <c r="I14" s="21">
        <f t="shared" si="2"/>
        <v>605.69000000000005</v>
      </c>
      <c r="J14" s="21">
        <f t="shared" si="3"/>
        <v>0</v>
      </c>
      <c r="K14" s="21">
        <f t="shared" ref="K14" si="6">+H14*0.115</f>
        <v>752.95386925000014</v>
      </c>
      <c r="L14" s="21"/>
      <c r="M14" s="21">
        <f t="shared" ref="M14" si="7">H14-I14+J14-K14-L14</f>
        <v>5188.78108075</v>
      </c>
      <c r="N14" s="11"/>
      <c r="O14" s="99">
        <v>45108</v>
      </c>
    </row>
    <row r="15" spans="2:16" ht="24.95" customHeight="1" x14ac:dyDescent="0.2">
      <c r="B15" s="3"/>
      <c r="C15" s="3"/>
      <c r="D15" s="9" t="s">
        <v>358</v>
      </c>
      <c r="E15" s="103">
        <v>14471.3843</v>
      </c>
      <c r="F15" s="39">
        <v>1458.05</v>
      </c>
      <c r="G15" s="103"/>
      <c r="H15" s="21">
        <f t="shared" si="1"/>
        <v>7235.6921499999999</v>
      </c>
      <c r="I15" s="21">
        <f t="shared" si="2"/>
        <v>729.02499999999998</v>
      </c>
      <c r="J15" s="21">
        <f t="shared" si="3"/>
        <v>0</v>
      </c>
      <c r="K15" s="21">
        <f t="shared" si="5"/>
        <v>832.10459724999998</v>
      </c>
      <c r="L15" s="21">
        <v>1034</v>
      </c>
      <c r="M15" s="21">
        <f t="shared" si="4"/>
        <v>4640.5625527500006</v>
      </c>
      <c r="N15" s="11"/>
      <c r="O15" s="99">
        <v>40550</v>
      </c>
    </row>
    <row r="16" spans="2:16" ht="24.95" customHeight="1" x14ac:dyDescent="0.2">
      <c r="D16" s="80" t="s">
        <v>22</v>
      </c>
      <c r="E16" s="103">
        <v>13094.849900000001</v>
      </c>
      <c r="F16" s="39">
        <v>1211.3800000000001</v>
      </c>
      <c r="G16" s="103"/>
      <c r="H16" s="21">
        <f t="shared" si="1"/>
        <v>6547.4249500000005</v>
      </c>
      <c r="I16" s="21">
        <f t="shared" si="2"/>
        <v>605.69000000000005</v>
      </c>
      <c r="J16" s="21">
        <f t="shared" si="3"/>
        <v>0</v>
      </c>
      <c r="K16" s="21">
        <f t="shared" si="5"/>
        <v>752.95386925000014</v>
      </c>
      <c r="L16" s="21">
        <v>1248</v>
      </c>
      <c r="M16" s="21">
        <f t="shared" si="4"/>
        <v>3940.78108075</v>
      </c>
      <c r="N16" s="11"/>
      <c r="O16" s="99">
        <v>43770</v>
      </c>
    </row>
    <row r="17" spans="2:15" ht="24.95" customHeight="1" x14ac:dyDescent="0.2">
      <c r="B17" t="s">
        <v>418</v>
      </c>
      <c r="D17" s="80" t="s">
        <v>357</v>
      </c>
      <c r="E17" s="103">
        <v>26523.14055</v>
      </c>
      <c r="F17" s="39">
        <v>3997.35</v>
      </c>
      <c r="G17" s="39"/>
      <c r="H17" s="21">
        <f t="shared" si="1"/>
        <v>13261.570275</v>
      </c>
      <c r="I17" s="21">
        <f t="shared" si="2"/>
        <v>1998.675</v>
      </c>
      <c r="J17" s="21">
        <f t="shared" si="3"/>
        <v>0</v>
      </c>
      <c r="K17" s="21">
        <f>+H17*0.115</f>
        <v>1525.0805816250001</v>
      </c>
      <c r="L17" s="21"/>
      <c r="M17" s="21">
        <f t="shared" si="4"/>
        <v>9737.8146933750013</v>
      </c>
      <c r="N17" s="11"/>
      <c r="O17" s="99">
        <v>44593</v>
      </c>
    </row>
    <row r="18" spans="2:15" ht="24.95" customHeight="1" x14ac:dyDescent="0.2">
      <c r="B18" s="51" t="s">
        <v>454</v>
      </c>
      <c r="D18" s="80" t="s">
        <v>95</v>
      </c>
      <c r="E18" s="103">
        <v>9918.5717000000004</v>
      </c>
      <c r="F18" s="39">
        <v>762.04</v>
      </c>
      <c r="G18" s="103"/>
      <c r="H18" s="21">
        <f t="shared" si="1"/>
        <v>4959.2858500000002</v>
      </c>
      <c r="I18" s="21">
        <f t="shared" si="2"/>
        <v>381.02</v>
      </c>
      <c r="J18" s="21">
        <f t="shared" si="3"/>
        <v>0</v>
      </c>
      <c r="K18" s="21">
        <f t="shared" si="5"/>
        <v>570.31787274999999</v>
      </c>
      <c r="L18" s="21">
        <v>709</v>
      </c>
      <c r="M18" s="21">
        <f t="shared" si="4"/>
        <v>3298.9479772499999</v>
      </c>
      <c r="N18" s="11"/>
      <c r="O18" s="99">
        <v>44730</v>
      </c>
    </row>
    <row r="19" spans="2:15" ht="24.95" customHeight="1" x14ac:dyDescent="0.2">
      <c r="B19" s="91"/>
      <c r="D19" s="80" t="s">
        <v>22</v>
      </c>
      <c r="E19" s="103">
        <v>13094.849900000001</v>
      </c>
      <c r="F19" s="39">
        <v>1211.3800000000001</v>
      </c>
      <c r="G19" s="103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si="5"/>
        <v>752.95386925000014</v>
      </c>
      <c r="L19" s="21">
        <v>1248</v>
      </c>
      <c r="M19" s="21">
        <f t="shared" si="4"/>
        <v>3940.78108075</v>
      </c>
      <c r="N19" s="11"/>
      <c r="O19" s="99">
        <v>44347</v>
      </c>
    </row>
    <row r="20" spans="2:15" ht="24.95" customHeight="1" x14ac:dyDescent="0.2">
      <c r="B20" s="10" t="s">
        <v>218</v>
      </c>
      <c r="C20" s="9"/>
      <c r="D20" s="9" t="s">
        <v>32</v>
      </c>
      <c r="E20" s="103">
        <v>13067.6885</v>
      </c>
      <c r="F20" s="39">
        <v>1206.51</v>
      </c>
      <c r="G20" s="103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99">
        <v>40181</v>
      </c>
    </row>
    <row r="21" spans="2:15" ht="24.95" customHeight="1" x14ac:dyDescent="0.2">
      <c r="B21" s="10" t="s">
        <v>508</v>
      </c>
      <c r="C21" s="9"/>
      <c r="D21" s="80" t="s">
        <v>95</v>
      </c>
      <c r="E21" s="103">
        <v>9918.5717000000004</v>
      </c>
      <c r="F21" s="39">
        <v>762.04</v>
      </c>
      <c r="G21" s="103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8">+H21*0.115</f>
        <v>570.31787274999999</v>
      </c>
      <c r="L21" s="21"/>
      <c r="M21" s="21">
        <f t="shared" si="4"/>
        <v>4007.9479772499999</v>
      </c>
      <c r="N21" s="11"/>
      <c r="O21" s="99">
        <v>44991</v>
      </c>
    </row>
    <row r="22" spans="2:15" ht="24.95" customHeight="1" x14ac:dyDescent="0.2">
      <c r="B22" s="10"/>
      <c r="C22" s="9"/>
      <c r="D22" s="9" t="s">
        <v>94</v>
      </c>
      <c r="E22" s="103">
        <v>14471.3843</v>
      </c>
      <c r="F22" s="39">
        <v>1458.05</v>
      </c>
      <c r="G22" s="103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/>
      <c r="M22" s="21">
        <f t="shared" si="4"/>
        <v>5674.5625527500006</v>
      </c>
      <c r="N22" s="11"/>
      <c r="O22" s="99">
        <v>40197</v>
      </c>
    </row>
    <row r="23" spans="2:15" ht="24.95" customHeight="1" x14ac:dyDescent="0.2">
      <c r="D23" s="80" t="s">
        <v>22</v>
      </c>
      <c r="E23" s="103">
        <v>13094.849900000001</v>
      </c>
      <c r="F23" s="39">
        <v>1211.3800000000001</v>
      </c>
      <c r="G23" s="103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99">
        <v>44120</v>
      </c>
    </row>
    <row r="24" spans="2:15" ht="24.95" customHeight="1" x14ac:dyDescent="0.2">
      <c r="B24" s="10" t="s">
        <v>217</v>
      </c>
      <c r="C24" s="9"/>
      <c r="D24" s="9" t="s">
        <v>32</v>
      </c>
      <c r="E24" s="103">
        <v>13094.849900000001</v>
      </c>
      <c r="F24" s="39">
        <v>1211.3800000000001</v>
      </c>
      <c r="G24" s="103"/>
      <c r="H24" s="21">
        <f t="shared" si="1"/>
        <v>6547.4249500000005</v>
      </c>
      <c r="I24" s="21">
        <f t="shared" si="2"/>
        <v>605.69000000000005</v>
      </c>
      <c r="J24" s="21">
        <f t="shared" si="3"/>
        <v>0</v>
      </c>
      <c r="K24" s="21">
        <f t="shared" si="5"/>
        <v>752.95386925000014</v>
      </c>
      <c r="L24" s="21"/>
      <c r="M24" s="21">
        <f t="shared" si="4"/>
        <v>5188.78108075</v>
      </c>
      <c r="N24" s="11"/>
      <c r="O24" s="99">
        <v>43374</v>
      </c>
    </row>
    <row r="25" spans="2:15" ht="24.95" customHeight="1" x14ac:dyDescent="0.2">
      <c r="B25" t="s">
        <v>360</v>
      </c>
      <c r="D25" s="80" t="s">
        <v>253</v>
      </c>
      <c r="E25" s="103">
        <v>8625.3612499999999</v>
      </c>
      <c r="F25" s="39">
        <v>621.34</v>
      </c>
      <c r="G25" s="103"/>
      <c r="H25" s="21">
        <f t="shared" si="1"/>
        <v>4312.680625</v>
      </c>
      <c r="I25" s="21">
        <f t="shared" si="2"/>
        <v>310.67</v>
      </c>
      <c r="J25" s="21">
        <f t="shared" si="3"/>
        <v>0</v>
      </c>
      <c r="K25" s="21">
        <f t="shared" si="5"/>
        <v>495.95827187500004</v>
      </c>
      <c r="L25" s="21">
        <v>822</v>
      </c>
      <c r="M25" s="21">
        <f t="shared" si="4"/>
        <v>2684.0523531250001</v>
      </c>
      <c r="N25" s="11"/>
      <c r="O25" s="99">
        <v>43571</v>
      </c>
    </row>
    <row r="26" spans="2:15" ht="24.95" customHeight="1" x14ac:dyDescent="0.2">
      <c r="B26" s="74" t="s">
        <v>220</v>
      </c>
      <c r="C26" s="74"/>
      <c r="D26" s="74" t="s">
        <v>32</v>
      </c>
      <c r="E26" s="103">
        <v>13094.849900000001</v>
      </c>
      <c r="F26" s="39">
        <v>1211.3800000000001</v>
      </c>
      <c r="G26" s="103"/>
      <c r="H26" s="21">
        <f t="shared" si="1"/>
        <v>6547.4249500000005</v>
      </c>
      <c r="I26" s="21">
        <f t="shared" si="2"/>
        <v>605.69000000000005</v>
      </c>
      <c r="J26" s="21">
        <f t="shared" si="3"/>
        <v>0</v>
      </c>
      <c r="K26" s="21">
        <f t="shared" si="5"/>
        <v>752.95386925000014</v>
      </c>
      <c r="L26" s="21"/>
      <c r="M26" s="21">
        <f t="shared" si="4"/>
        <v>5188.78108075</v>
      </c>
      <c r="N26" s="11"/>
      <c r="O26" s="99">
        <v>42604</v>
      </c>
    </row>
    <row r="27" spans="2:15" ht="24.95" customHeight="1" x14ac:dyDescent="0.2">
      <c r="B27" s="2"/>
      <c r="C27" s="3"/>
      <c r="D27" s="28" t="s">
        <v>22</v>
      </c>
      <c r="E27" s="103">
        <v>13094.849900000001</v>
      </c>
      <c r="F27" s="39">
        <v>1211.3800000000001</v>
      </c>
      <c r="G27" s="103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99">
        <v>37622</v>
      </c>
    </row>
    <row r="28" spans="2:15" ht="24.95" customHeight="1" x14ac:dyDescent="0.2">
      <c r="B28" s="10" t="s">
        <v>219</v>
      </c>
      <c r="C28" s="9"/>
      <c r="D28" s="9" t="s">
        <v>32</v>
      </c>
      <c r="E28" s="103">
        <v>13067.6885</v>
      </c>
      <c r="F28" s="39">
        <v>1206.51</v>
      </c>
      <c r="G28" s="103"/>
      <c r="H28" s="21">
        <f t="shared" si="1"/>
        <v>6533.8442500000001</v>
      </c>
      <c r="I28" s="21">
        <f t="shared" si="2"/>
        <v>603.255</v>
      </c>
      <c r="J28" s="21">
        <f t="shared" si="3"/>
        <v>0</v>
      </c>
      <c r="K28" s="21">
        <f t="shared" si="5"/>
        <v>751.39208875000008</v>
      </c>
      <c r="L28" s="21"/>
      <c r="M28" s="21">
        <f t="shared" si="4"/>
        <v>5179.1971612500001</v>
      </c>
      <c r="N28" s="11"/>
      <c r="O28" s="99">
        <v>41244</v>
      </c>
    </row>
    <row r="29" spans="2:15" ht="24.95" customHeight="1" x14ac:dyDescent="0.2">
      <c r="B29" s="10" t="s">
        <v>502</v>
      </c>
      <c r="C29" s="9"/>
      <c r="D29" s="80" t="s">
        <v>361</v>
      </c>
      <c r="E29" s="103">
        <v>8625.3612499999999</v>
      </c>
      <c r="F29" s="39">
        <v>621.34</v>
      </c>
      <c r="G29" s="103"/>
      <c r="H29" s="21">
        <f t="shared" si="1"/>
        <v>4312.680625</v>
      </c>
      <c r="I29" s="21">
        <f t="shared" si="2"/>
        <v>310.67</v>
      </c>
      <c r="J29" s="21">
        <f t="shared" si="3"/>
        <v>0</v>
      </c>
      <c r="K29" s="21">
        <f t="shared" ref="K29" si="9">+H29*0.115</f>
        <v>495.95827187500004</v>
      </c>
      <c r="L29" s="21"/>
      <c r="M29" s="21">
        <f t="shared" ref="M29" si="10">H29-I29+J29-K29-L29</f>
        <v>3506.0523531250001</v>
      </c>
      <c r="N29" s="11"/>
      <c r="O29" s="99">
        <v>45047</v>
      </c>
    </row>
    <row r="30" spans="2:15" ht="24.95" customHeight="1" x14ac:dyDescent="0.2">
      <c r="B30" s="10"/>
      <c r="C30" s="9"/>
      <c r="D30" s="80" t="s">
        <v>22</v>
      </c>
      <c r="E30" s="103">
        <v>13094.849900000001</v>
      </c>
      <c r="F30" s="39">
        <v>1211.3800000000001</v>
      </c>
      <c r="G30" s="103"/>
      <c r="H30" s="21">
        <f t="shared" si="1"/>
        <v>6547.4249500000005</v>
      </c>
      <c r="I30" s="21">
        <f t="shared" si="2"/>
        <v>605.69000000000005</v>
      </c>
      <c r="J30" s="21">
        <f t="shared" si="3"/>
        <v>0</v>
      </c>
      <c r="K30" s="21">
        <f t="shared" si="5"/>
        <v>752.95386925000014</v>
      </c>
      <c r="L30" s="21">
        <v>936</v>
      </c>
      <c r="M30" s="21">
        <f t="shared" si="4"/>
        <v>4252.78108075</v>
      </c>
      <c r="N30" s="11"/>
      <c r="O30" s="99">
        <v>44932</v>
      </c>
    </row>
    <row r="31" spans="2:15" ht="24.95" customHeight="1" x14ac:dyDescent="0.2">
      <c r="B31" s="10"/>
      <c r="C31" s="9"/>
      <c r="D31" s="80" t="s">
        <v>22</v>
      </c>
      <c r="E31" s="103">
        <v>13094.849900000001</v>
      </c>
      <c r="F31" s="39">
        <v>1211.3800000000001</v>
      </c>
      <c r="G31" s="103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ref="K31" si="11">+H31*0.115</f>
        <v>752.95386925000014</v>
      </c>
      <c r="L31" s="21"/>
      <c r="M31" s="21">
        <f t="shared" ref="M31" si="12">H31-I31+J31-K31-L31</f>
        <v>5188.78108075</v>
      </c>
      <c r="N31" s="11"/>
      <c r="O31" s="99">
        <v>45078</v>
      </c>
    </row>
    <row r="32" spans="2:15" ht="24.95" customHeight="1" x14ac:dyDescent="0.2">
      <c r="D32" s="80" t="s">
        <v>22</v>
      </c>
      <c r="E32" s="103">
        <v>13094.849900000001</v>
      </c>
      <c r="F32" s="39">
        <v>1211.3800000000001</v>
      </c>
      <c r="G32" s="103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si="5"/>
        <v>752.95386925000014</v>
      </c>
      <c r="L32" s="21">
        <v>936</v>
      </c>
      <c r="M32" s="21">
        <f t="shared" si="4"/>
        <v>4252.78108075</v>
      </c>
      <c r="N32" s="11"/>
      <c r="O32" s="99">
        <v>43845</v>
      </c>
    </row>
    <row r="33" spans="2:28" ht="24.95" customHeight="1" x14ac:dyDescent="0.2">
      <c r="B33" s="10"/>
      <c r="C33" s="9"/>
      <c r="D33" s="80" t="s">
        <v>22</v>
      </c>
      <c r="E33" s="103">
        <v>13094.849900000001</v>
      </c>
      <c r="F33" s="39">
        <v>1211.3800000000001</v>
      </c>
      <c r="G33" s="103"/>
      <c r="H33" s="21">
        <f t="shared" si="1"/>
        <v>6547.4249500000005</v>
      </c>
      <c r="I33" s="21">
        <f t="shared" si="2"/>
        <v>605.69000000000005</v>
      </c>
      <c r="J33" s="21">
        <f t="shared" si="3"/>
        <v>0</v>
      </c>
      <c r="K33" s="21">
        <f t="shared" ref="K33:K34" si="13">+H33*0.115</f>
        <v>752.95386925000014</v>
      </c>
      <c r="L33" s="21"/>
      <c r="M33" s="21">
        <f t="shared" ref="M33:M34" si="14">H33-I33+J33-K33-L33</f>
        <v>5188.78108075</v>
      </c>
      <c r="N33" s="11"/>
      <c r="O33" s="99">
        <v>44896</v>
      </c>
    </row>
    <row r="34" spans="2:28" ht="24.95" customHeight="1" x14ac:dyDescent="0.2">
      <c r="B34" s="10" t="s">
        <v>534</v>
      </c>
      <c r="C34" s="9"/>
      <c r="D34" s="80" t="s">
        <v>535</v>
      </c>
      <c r="E34" s="103">
        <v>11274.56</v>
      </c>
      <c r="F34" s="39">
        <v>917.08</v>
      </c>
      <c r="G34" s="103"/>
      <c r="H34" s="21">
        <f t="shared" si="1"/>
        <v>5637.28</v>
      </c>
      <c r="I34" s="21">
        <f t="shared" si="2"/>
        <v>458.54</v>
      </c>
      <c r="J34" s="21">
        <f t="shared" si="3"/>
        <v>0</v>
      </c>
      <c r="K34" s="21">
        <f t="shared" si="13"/>
        <v>648.28719999999998</v>
      </c>
      <c r="L34" s="21"/>
      <c r="M34" s="21">
        <f t="shared" si="14"/>
        <v>4530.4528</v>
      </c>
      <c r="N34" s="11"/>
      <c r="O34" s="99"/>
    </row>
    <row r="35" spans="2:28" ht="24.95" customHeight="1" x14ac:dyDescent="0.2">
      <c r="B35" s="10"/>
      <c r="C35" s="9"/>
      <c r="D35" s="80" t="s">
        <v>22</v>
      </c>
      <c r="E35" s="103">
        <v>13094.849900000001</v>
      </c>
      <c r="F35" s="39">
        <v>1211.3800000000001</v>
      </c>
      <c r="G35" s="103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ref="K35" si="15">+H35*0.115</f>
        <v>752.95386925000014</v>
      </c>
      <c r="L35" s="21"/>
      <c r="M35" s="21">
        <f t="shared" ref="M35" si="16">H35-I35+J35-K35-L35</f>
        <v>5188.78108075</v>
      </c>
      <c r="N35" s="11"/>
      <c r="O35" s="99">
        <v>45061</v>
      </c>
    </row>
    <row r="36" spans="2:28" ht="24.95" customHeight="1" x14ac:dyDescent="0.2">
      <c r="B36" s="3"/>
      <c r="C36" s="3"/>
      <c r="D36" s="3" t="s">
        <v>22</v>
      </c>
      <c r="E36" s="103">
        <v>13094.849900000001</v>
      </c>
      <c r="F36" s="39">
        <v>1211.3800000000001</v>
      </c>
      <c r="G36" s="103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99">
        <v>38261</v>
      </c>
    </row>
    <row r="37" spans="2:28" ht="24.95" customHeight="1" x14ac:dyDescent="0.2">
      <c r="B37" s="3"/>
      <c r="C37" s="3"/>
      <c r="D37" s="28" t="s">
        <v>22</v>
      </c>
      <c r="E37" s="103"/>
      <c r="F37" s="39"/>
      <c r="G37" s="103"/>
      <c r="H37" s="21">
        <f t="shared" si="1"/>
        <v>0</v>
      </c>
      <c r="I37" s="21">
        <f t="shared" si="2"/>
        <v>0</v>
      </c>
      <c r="J37" s="21">
        <f t="shared" si="3"/>
        <v>0</v>
      </c>
      <c r="K37" s="21">
        <f t="shared" si="5"/>
        <v>0</v>
      </c>
      <c r="L37" s="21"/>
      <c r="M37" s="21">
        <f t="shared" si="4"/>
        <v>0</v>
      </c>
      <c r="N37" s="11"/>
      <c r="O37" s="99">
        <v>38944</v>
      </c>
    </row>
    <row r="38" spans="2:28" ht="24.95" customHeight="1" x14ac:dyDescent="0.2">
      <c r="B38" s="10" t="s">
        <v>390</v>
      </c>
      <c r="C38" s="9"/>
      <c r="D38" s="9" t="s">
        <v>32</v>
      </c>
      <c r="E38" s="103">
        <v>13094.849900000001</v>
      </c>
      <c r="F38" s="39">
        <v>1211.3800000000001</v>
      </c>
      <c r="G38" s="103"/>
      <c r="H38" s="21">
        <f t="shared" si="1"/>
        <v>6547.4249500000005</v>
      </c>
      <c r="I38" s="21">
        <f t="shared" si="2"/>
        <v>605.69000000000005</v>
      </c>
      <c r="J38" s="21">
        <f t="shared" si="3"/>
        <v>0</v>
      </c>
      <c r="K38" s="21">
        <f t="shared" si="5"/>
        <v>752.95386925000014</v>
      </c>
      <c r="L38" s="21">
        <v>1248</v>
      </c>
      <c r="M38" s="21">
        <f t="shared" si="4"/>
        <v>3940.78108075</v>
      </c>
      <c r="N38" s="11"/>
      <c r="O38" s="99">
        <v>44501</v>
      </c>
    </row>
    <row r="39" spans="2:28" ht="24.95" customHeight="1" x14ac:dyDescent="0.2">
      <c r="B39" t="s">
        <v>394</v>
      </c>
      <c r="D39" s="80" t="s">
        <v>361</v>
      </c>
      <c r="E39" s="103">
        <v>8625.3612499999999</v>
      </c>
      <c r="F39" s="39">
        <v>621.34</v>
      </c>
      <c r="G39" s="103"/>
      <c r="H39" s="21">
        <f t="shared" si="1"/>
        <v>4312.680625</v>
      </c>
      <c r="I39" s="21">
        <f t="shared" si="2"/>
        <v>310.67</v>
      </c>
      <c r="J39" s="21">
        <f t="shared" si="3"/>
        <v>0</v>
      </c>
      <c r="K39" s="21">
        <f t="shared" si="5"/>
        <v>495.95827187500004</v>
      </c>
      <c r="L39" s="21"/>
      <c r="M39" s="21">
        <f t="shared" si="4"/>
        <v>3506.0523531250001</v>
      </c>
      <c r="N39" s="11"/>
      <c r="O39" s="99">
        <v>44501</v>
      </c>
    </row>
    <row r="40" spans="2:28" s="51" customFormat="1" ht="24.95" customHeight="1" x14ac:dyDescent="0.2">
      <c r="B40" s="3"/>
      <c r="C40" s="3"/>
      <c r="D40" s="3" t="s">
        <v>22</v>
      </c>
      <c r="E40" s="103">
        <v>13094.849900000001</v>
      </c>
      <c r="F40" s="39">
        <v>1211.3800000000001</v>
      </c>
      <c r="G40" s="103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/>
      <c r="M40" s="21">
        <f t="shared" si="4"/>
        <v>5188.78108075</v>
      </c>
      <c r="N40" s="72"/>
      <c r="O40" s="99">
        <v>40286</v>
      </c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2:28" s="51" customFormat="1" ht="24.95" customHeight="1" x14ac:dyDescent="0.2">
      <c r="B41" s="3" t="s">
        <v>523</v>
      </c>
      <c r="C41" s="3"/>
      <c r="D41" s="80" t="s">
        <v>361</v>
      </c>
      <c r="E41" s="103">
        <v>8625.3612499999999</v>
      </c>
      <c r="F41" s="39">
        <v>621.34</v>
      </c>
      <c r="G41" s="103"/>
      <c r="H41" s="21">
        <f t="shared" si="1"/>
        <v>4312.680625</v>
      </c>
      <c r="I41" s="21">
        <f t="shared" si="2"/>
        <v>310.67</v>
      </c>
      <c r="J41" s="21">
        <f t="shared" si="3"/>
        <v>0</v>
      </c>
      <c r="K41" s="21">
        <f t="shared" ref="K41" si="17">+H41*0.115</f>
        <v>495.95827187500004</v>
      </c>
      <c r="L41" s="21"/>
      <c r="M41" s="21">
        <f t="shared" ref="M41" si="18">H41-I41+J41-K41-L41</f>
        <v>3506.0523531250001</v>
      </c>
      <c r="N41" s="72"/>
      <c r="O41" s="99">
        <v>45097</v>
      </c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2:28" s="51" customFormat="1" ht="24.95" customHeight="1" x14ac:dyDescent="0.2">
      <c r="B42" s="3"/>
      <c r="C42" s="3"/>
      <c r="D42" s="3" t="s">
        <v>22</v>
      </c>
      <c r="E42" s="103">
        <v>13094.849900000001</v>
      </c>
      <c r="F42" s="39">
        <v>1211.3800000000001</v>
      </c>
      <c r="G42" s="103"/>
      <c r="H42" s="21">
        <f t="shared" si="1"/>
        <v>6547.4249500000005</v>
      </c>
      <c r="I42" s="21">
        <f t="shared" si="2"/>
        <v>605.69000000000005</v>
      </c>
      <c r="J42" s="21">
        <f t="shared" si="3"/>
        <v>0</v>
      </c>
      <c r="K42" s="21">
        <f t="shared" si="5"/>
        <v>752.95386925000014</v>
      </c>
      <c r="L42" s="21">
        <v>1248</v>
      </c>
      <c r="M42" s="21">
        <f t="shared" si="4"/>
        <v>3940.78108075</v>
      </c>
      <c r="N42" s="72"/>
      <c r="O42" s="99">
        <v>44652</v>
      </c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2:28" s="51" customFormat="1" ht="24.95" customHeight="1" x14ac:dyDescent="0.2">
      <c r="B43" s="3" t="s">
        <v>470</v>
      </c>
      <c r="C43" s="3"/>
      <c r="D43" s="80" t="s">
        <v>361</v>
      </c>
      <c r="E43" s="103">
        <v>8625.3612499999999</v>
      </c>
      <c r="F43" s="39">
        <v>621.34</v>
      </c>
      <c r="G43" s="103"/>
      <c r="H43" s="21">
        <f t="shared" si="1"/>
        <v>4312.680625</v>
      </c>
      <c r="I43" s="21">
        <f t="shared" si="2"/>
        <v>310.67</v>
      </c>
      <c r="J43" s="21">
        <f t="shared" si="3"/>
        <v>0</v>
      </c>
      <c r="K43" s="21">
        <f t="shared" si="5"/>
        <v>495.95827187500004</v>
      </c>
      <c r="L43" s="21"/>
      <c r="M43" s="21">
        <f t="shared" si="4"/>
        <v>3506.0523531250001</v>
      </c>
      <c r="N43" s="72"/>
      <c r="O43" s="99">
        <v>44835</v>
      </c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2:28" ht="24.95" customHeight="1" x14ac:dyDescent="0.2">
      <c r="B44" s="80"/>
      <c r="D44" s="3" t="s">
        <v>22</v>
      </c>
      <c r="E44" s="103">
        <v>13094.849900000001</v>
      </c>
      <c r="F44" s="39">
        <v>1211.3800000000001</v>
      </c>
      <c r="G44" s="103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ref="K44" si="19">+H44*0.115</f>
        <v>752.95386925000014</v>
      </c>
      <c r="L44" s="21"/>
      <c r="M44" s="21">
        <f t="shared" ref="M44" si="20">H44-I44+J44-K44-L44</f>
        <v>5188.78108075</v>
      </c>
      <c r="N44" s="11"/>
      <c r="O44" s="99">
        <v>44866</v>
      </c>
    </row>
    <row r="45" spans="2:28" s="51" customFormat="1" ht="24.95" customHeight="1" x14ac:dyDescent="0.2">
      <c r="B45" s="3"/>
      <c r="C45" s="3"/>
      <c r="D45" s="3" t="s">
        <v>22</v>
      </c>
      <c r="E45" s="103">
        <v>13094.849900000001</v>
      </c>
      <c r="F45" s="39">
        <v>1211.3800000000001</v>
      </c>
      <c r="G45" s="103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>
        <v>936</v>
      </c>
      <c r="M45" s="21">
        <f t="shared" si="4"/>
        <v>4252.78108075</v>
      </c>
      <c r="N45" s="72"/>
      <c r="O45" s="99">
        <v>44806</v>
      </c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2:28" ht="24.95" customHeight="1" x14ac:dyDescent="0.2">
      <c r="D46" s="80" t="s">
        <v>22</v>
      </c>
      <c r="E46" s="103"/>
      <c r="F46" s="39"/>
      <c r="G46" s="103"/>
      <c r="H46" s="21">
        <f t="shared" si="1"/>
        <v>0</v>
      </c>
      <c r="I46" s="21">
        <f t="shared" si="2"/>
        <v>0</v>
      </c>
      <c r="J46" s="21">
        <f t="shared" si="3"/>
        <v>0</v>
      </c>
      <c r="K46" s="21">
        <f t="shared" si="5"/>
        <v>0</v>
      </c>
      <c r="L46" s="21"/>
      <c r="M46" s="21">
        <f t="shared" si="4"/>
        <v>0</v>
      </c>
      <c r="N46" s="11"/>
      <c r="O46" s="99">
        <v>43678</v>
      </c>
    </row>
    <row r="47" spans="2:28" ht="24.95" customHeight="1" x14ac:dyDescent="0.2">
      <c r="B47" s="3"/>
      <c r="C47" s="3"/>
      <c r="D47" s="28" t="s">
        <v>22</v>
      </c>
      <c r="E47" s="103">
        <v>13094.849900000001</v>
      </c>
      <c r="F47" s="39">
        <v>1211.3800000000001</v>
      </c>
      <c r="G47" s="103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/>
      <c r="M47" s="21">
        <f t="shared" si="4"/>
        <v>5188.78108075</v>
      </c>
      <c r="N47" s="11"/>
      <c r="O47" s="99">
        <v>38517</v>
      </c>
    </row>
    <row r="48" spans="2:28" ht="24.95" customHeight="1" x14ac:dyDescent="0.2">
      <c r="B48" s="3"/>
      <c r="C48" s="3"/>
      <c r="D48" s="28" t="s">
        <v>22</v>
      </c>
      <c r="E48" s="103">
        <v>13094.849900000001</v>
      </c>
      <c r="F48" s="39">
        <v>1211.3800000000001</v>
      </c>
      <c r="G48" s="103"/>
      <c r="H48" s="21">
        <f t="shared" si="1"/>
        <v>6547.4249500000005</v>
      </c>
      <c r="I48" s="21">
        <f t="shared" si="2"/>
        <v>605.69000000000005</v>
      </c>
      <c r="J48" s="21">
        <f t="shared" si="3"/>
        <v>0</v>
      </c>
      <c r="K48" s="21">
        <f t="shared" si="5"/>
        <v>752.95386925000014</v>
      </c>
      <c r="L48" s="21">
        <v>1248</v>
      </c>
      <c r="M48" s="21">
        <f t="shared" si="4"/>
        <v>3940.78108075</v>
      </c>
      <c r="N48" s="11"/>
      <c r="O48" s="99">
        <v>41508</v>
      </c>
    </row>
    <row r="49" spans="2:15" ht="24.95" customHeight="1" x14ac:dyDescent="0.2">
      <c r="B49" s="3" t="s">
        <v>359</v>
      </c>
      <c r="D49" s="28" t="s">
        <v>95</v>
      </c>
      <c r="E49" s="103">
        <v>9918.5717000000004</v>
      </c>
      <c r="F49" s="39">
        <v>762.04</v>
      </c>
      <c r="G49" s="103"/>
      <c r="H49" s="21">
        <f t="shared" si="1"/>
        <v>4959.2858500000002</v>
      </c>
      <c r="I49" s="21">
        <f t="shared" si="2"/>
        <v>381.02</v>
      </c>
      <c r="J49" s="21">
        <f t="shared" si="3"/>
        <v>0</v>
      </c>
      <c r="K49" s="21">
        <f t="shared" si="5"/>
        <v>570.31787274999999</v>
      </c>
      <c r="L49" s="21"/>
      <c r="M49" s="21">
        <f t="shared" si="4"/>
        <v>4007.9479772499999</v>
      </c>
      <c r="N49" s="11"/>
      <c r="O49" s="99">
        <v>44470</v>
      </c>
    </row>
    <row r="50" spans="2:15" ht="24.95" customHeight="1" x14ac:dyDescent="0.2">
      <c r="B50" s="10" t="s">
        <v>222</v>
      </c>
      <c r="C50" s="48"/>
      <c r="D50" s="54" t="s">
        <v>95</v>
      </c>
      <c r="E50" s="103">
        <v>9918.5717000000004</v>
      </c>
      <c r="F50" s="39">
        <v>762.04</v>
      </c>
      <c r="G50" s="103"/>
      <c r="H50" s="21">
        <f t="shared" si="1"/>
        <v>4959.2858500000002</v>
      </c>
      <c r="I50" s="21">
        <f t="shared" si="2"/>
        <v>381.02</v>
      </c>
      <c r="J50" s="21">
        <f t="shared" si="3"/>
        <v>0</v>
      </c>
      <c r="K50" s="21">
        <f t="shared" si="5"/>
        <v>570.31787274999999</v>
      </c>
      <c r="L50" s="21"/>
      <c r="M50" s="21">
        <f t="shared" si="4"/>
        <v>4007.9479772499999</v>
      </c>
      <c r="N50" s="11"/>
      <c r="O50" s="99">
        <v>42278</v>
      </c>
    </row>
    <row r="51" spans="2:15" ht="24.95" customHeight="1" x14ac:dyDescent="0.2">
      <c r="B51" s="10"/>
      <c r="C51" s="48"/>
      <c r="D51" s="9" t="s">
        <v>22</v>
      </c>
      <c r="E51" s="103">
        <v>13094.849900000001</v>
      </c>
      <c r="F51" s="39">
        <v>1211.3800000000001</v>
      </c>
      <c r="G51" s="103"/>
      <c r="H51" s="21">
        <f t="shared" si="1"/>
        <v>6547.4249500000005</v>
      </c>
      <c r="I51" s="21">
        <f t="shared" si="2"/>
        <v>605.69000000000005</v>
      </c>
      <c r="J51" s="21">
        <f t="shared" si="3"/>
        <v>0</v>
      </c>
      <c r="K51" s="21">
        <f t="shared" ref="K51" si="21">+H51*0.115</f>
        <v>752.95386925000014</v>
      </c>
      <c r="L51" s="21"/>
      <c r="M51" s="21">
        <f t="shared" ref="M51" si="22">H51-I51+J51-K51-L51</f>
        <v>5188.78108075</v>
      </c>
      <c r="N51" s="11"/>
      <c r="O51" s="99">
        <v>45093</v>
      </c>
    </row>
    <row r="52" spans="2:15" ht="24.95" customHeight="1" x14ac:dyDescent="0.2">
      <c r="B52" t="s">
        <v>363</v>
      </c>
      <c r="D52" s="80" t="s">
        <v>364</v>
      </c>
      <c r="E52" s="103">
        <v>13762.45615</v>
      </c>
      <c r="F52" s="39">
        <v>1331.01</v>
      </c>
      <c r="G52" s="103"/>
      <c r="H52" s="21">
        <f t="shared" si="1"/>
        <v>6881.228075</v>
      </c>
      <c r="I52" s="21">
        <f t="shared" si="2"/>
        <v>665.505</v>
      </c>
      <c r="J52" s="21">
        <f t="shared" si="3"/>
        <v>0</v>
      </c>
      <c r="K52" s="21">
        <f t="shared" si="5"/>
        <v>791.34122862499999</v>
      </c>
      <c r="L52" s="21"/>
      <c r="M52" s="21">
        <f t="shared" si="4"/>
        <v>5424.3818463749994</v>
      </c>
      <c r="N52" s="11"/>
      <c r="O52" s="99">
        <v>44470</v>
      </c>
    </row>
    <row r="53" spans="2:15" ht="24.95" customHeight="1" x14ac:dyDescent="0.2">
      <c r="B53" s="10"/>
      <c r="C53" s="9"/>
      <c r="D53" s="9" t="s">
        <v>22</v>
      </c>
      <c r="E53" s="104"/>
      <c r="F53" s="39"/>
      <c r="G53" s="104"/>
      <c r="H53" s="21">
        <f t="shared" si="1"/>
        <v>0</v>
      </c>
      <c r="I53" s="21">
        <f t="shared" si="2"/>
        <v>0</v>
      </c>
      <c r="J53" s="21">
        <f t="shared" si="3"/>
        <v>0</v>
      </c>
      <c r="K53" s="21">
        <f t="shared" si="5"/>
        <v>0</v>
      </c>
      <c r="L53" s="21"/>
      <c r="M53" s="21">
        <f t="shared" si="4"/>
        <v>0</v>
      </c>
      <c r="N53" s="11"/>
      <c r="O53" s="99">
        <v>41258</v>
      </c>
    </row>
    <row r="54" spans="2:15" ht="24.95" customHeight="1" x14ac:dyDescent="0.2">
      <c r="B54" s="10"/>
      <c r="C54" s="9"/>
      <c r="D54" s="9" t="s">
        <v>22</v>
      </c>
      <c r="E54" s="103">
        <v>13094.849900000001</v>
      </c>
      <c r="F54" s="39">
        <v>1211.3800000000001</v>
      </c>
      <c r="G54" s="103"/>
      <c r="H54" s="21">
        <f t="shared" si="1"/>
        <v>6547.4249500000005</v>
      </c>
      <c r="I54" s="21">
        <f t="shared" si="2"/>
        <v>605.69000000000005</v>
      </c>
      <c r="J54" s="21">
        <f t="shared" si="3"/>
        <v>0</v>
      </c>
      <c r="K54" s="21">
        <f t="shared" si="5"/>
        <v>752.95386925000014</v>
      </c>
      <c r="L54" s="21"/>
      <c r="M54" s="21">
        <f t="shared" si="4"/>
        <v>5188.78108075</v>
      </c>
      <c r="N54" s="11"/>
      <c r="O54" s="99">
        <v>43695</v>
      </c>
    </row>
    <row r="55" spans="2:15" ht="24.95" customHeight="1" x14ac:dyDescent="0.2">
      <c r="B55" s="3"/>
      <c r="C55" s="3"/>
      <c r="D55" s="28" t="s">
        <v>22</v>
      </c>
      <c r="E55" s="103">
        <v>13094.849900000001</v>
      </c>
      <c r="F55" s="39">
        <v>1211.3800000000001</v>
      </c>
      <c r="G55" s="103"/>
      <c r="H55" s="21">
        <f t="shared" si="1"/>
        <v>6547.4249500000005</v>
      </c>
      <c r="I55" s="21">
        <f t="shared" si="2"/>
        <v>605.69000000000005</v>
      </c>
      <c r="J55" s="21">
        <f t="shared" si="3"/>
        <v>0</v>
      </c>
      <c r="K55" s="21">
        <f t="shared" si="5"/>
        <v>752.95386925000014</v>
      </c>
      <c r="L55" s="21">
        <v>1248</v>
      </c>
      <c r="M55" s="21">
        <f t="shared" si="4"/>
        <v>3940.78108075</v>
      </c>
      <c r="N55" s="11"/>
      <c r="O55" s="99">
        <v>41647</v>
      </c>
    </row>
    <row r="56" spans="2:15" ht="24.95" customHeight="1" x14ac:dyDescent="0.2">
      <c r="B56" s="3" t="s">
        <v>501</v>
      </c>
      <c r="C56" s="3"/>
      <c r="D56" s="28" t="s">
        <v>95</v>
      </c>
      <c r="E56" s="103">
        <v>9918.5717000000004</v>
      </c>
      <c r="F56" s="39">
        <v>762.04</v>
      </c>
      <c r="G56" s="103"/>
      <c r="H56" s="21">
        <f t="shared" si="1"/>
        <v>4959.2858500000002</v>
      </c>
      <c r="I56" s="21">
        <f t="shared" si="2"/>
        <v>381.02</v>
      </c>
      <c r="J56" s="21">
        <f t="shared" si="3"/>
        <v>0</v>
      </c>
      <c r="K56" s="21">
        <f t="shared" ref="K56" si="23">+H56*0.115</f>
        <v>570.31787274999999</v>
      </c>
      <c r="L56" s="21"/>
      <c r="M56" s="21">
        <f t="shared" ref="M56" si="24">H56-I56+J56-K56-L56</f>
        <v>4007.9479772499999</v>
      </c>
      <c r="N56" s="11"/>
      <c r="O56" s="99">
        <v>45047</v>
      </c>
    </row>
    <row r="57" spans="2:15" ht="24.95" customHeight="1" x14ac:dyDescent="0.2">
      <c r="D57" s="80" t="s">
        <v>22</v>
      </c>
      <c r="E57" s="103">
        <v>13094.849900000001</v>
      </c>
      <c r="F57" s="39">
        <v>1211.3800000000001</v>
      </c>
      <c r="G57" s="103"/>
      <c r="H57" s="21">
        <f t="shared" si="1"/>
        <v>6547.4249500000005</v>
      </c>
      <c r="I57" s="21">
        <f t="shared" si="2"/>
        <v>605.69000000000005</v>
      </c>
      <c r="J57" s="21">
        <f t="shared" si="3"/>
        <v>0</v>
      </c>
      <c r="K57" s="21">
        <f t="shared" si="5"/>
        <v>752.95386925000014</v>
      </c>
      <c r="L57" s="21">
        <v>1248</v>
      </c>
      <c r="M57" s="21">
        <f t="shared" si="4"/>
        <v>3940.78108075</v>
      </c>
      <c r="N57" s="11"/>
      <c r="O57" s="99">
        <v>44089</v>
      </c>
    </row>
    <row r="58" spans="2:15" x14ac:dyDescent="0.2">
      <c r="D58" s="25" t="s">
        <v>6</v>
      </c>
      <c r="E58" s="60">
        <f t="shared" ref="E58:M58" si="25">SUM(E7:E57)</f>
        <v>619673.58660000027</v>
      </c>
      <c r="F58" s="60">
        <f t="shared" si="25"/>
        <v>60764.959999999955</v>
      </c>
      <c r="G58" s="60">
        <f t="shared" si="25"/>
        <v>0</v>
      </c>
      <c r="H58" s="60">
        <f t="shared" si="25"/>
        <v>309836.79330000014</v>
      </c>
      <c r="I58" s="60">
        <f t="shared" si="25"/>
        <v>30382.479999999978</v>
      </c>
      <c r="J58" s="60">
        <f t="shared" si="25"/>
        <v>0</v>
      </c>
      <c r="K58" s="60">
        <f t="shared" si="25"/>
        <v>33888.236029499989</v>
      </c>
      <c r="L58" s="60">
        <f t="shared" si="25"/>
        <v>17968</v>
      </c>
      <c r="M58" s="60">
        <f t="shared" si="25"/>
        <v>227598.07727050001</v>
      </c>
    </row>
    <row r="59" spans="2:15" x14ac:dyDescent="0.2">
      <c r="D59" s="25"/>
      <c r="E59" s="41"/>
      <c r="F59" s="41"/>
      <c r="G59" s="41"/>
      <c r="H59" s="26"/>
      <c r="I59" s="26"/>
      <c r="J59" s="26"/>
      <c r="K59" s="26"/>
      <c r="L59" s="26"/>
      <c r="M59" s="26"/>
    </row>
    <row r="60" spans="2:15" x14ac:dyDescent="0.2">
      <c r="E60" s="39"/>
      <c r="F60" s="39"/>
      <c r="G60" s="39"/>
    </row>
  </sheetData>
  <autoFilter ref="B1:O60"/>
  <sortState ref="A9:N54">
    <sortCondition ref="B9:B54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R69"/>
  <sheetViews>
    <sheetView zoomScale="80" zoomScaleNormal="80" workbookViewId="0">
      <selection activeCell="C33" sqref="C33"/>
    </sheetView>
  </sheetViews>
  <sheetFormatPr baseColWidth="10" defaultRowHeight="12.75" x14ac:dyDescent="0.2"/>
  <cols>
    <col min="1" max="1" width="1.140625" style="55" customWidth="1"/>
    <col min="2" max="2" width="28" style="55" customWidth="1"/>
    <col min="3" max="3" width="6.140625" style="55" customWidth="1"/>
    <col min="4" max="4" width="20.5703125" style="55" customWidth="1"/>
    <col min="5" max="5" width="11.140625" style="55" customWidth="1"/>
    <col min="6" max="6" width="7.5703125" style="55" customWidth="1"/>
    <col min="7" max="7" width="6.28515625" style="55" customWidth="1"/>
    <col min="8" max="8" width="6.140625" style="55" customWidth="1"/>
    <col min="9" max="9" width="12.28515625" style="55" bestFit="1" customWidth="1"/>
    <col min="10" max="10" width="25.140625" style="55" customWidth="1"/>
    <col min="11" max="11" width="20.7109375" style="55" bestFit="1" customWidth="1"/>
    <col min="12" max="16384" width="11.42578125" style="55"/>
  </cols>
  <sheetData>
    <row r="1" spans="1:17" ht="18" x14ac:dyDescent="0.25">
      <c r="A1" s="55" t="s">
        <v>26</v>
      </c>
      <c r="E1" s="12" t="s">
        <v>0</v>
      </c>
      <c r="F1" s="64"/>
      <c r="G1" s="64"/>
      <c r="H1" s="64"/>
      <c r="I1" s="64"/>
      <c r="J1" s="65" t="s">
        <v>1</v>
      </c>
    </row>
    <row r="2" spans="1:17" ht="15" x14ac:dyDescent="0.25">
      <c r="E2" s="15" t="s">
        <v>33</v>
      </c>
      <c r="F2" s="64"/>
      <c r="G2" s="64"/>
      <c r="H2" s="64"/>
      <c r="I2" s="64"/>
      <c r="J2" s="16" t="str">
        <f>PRESIDENCIA!N2</f>
        <v>31 DE AGOSTO DE 2023</v>
      </c>
    </row>
    <row r="3" spans="1:17" x14ac:dyDescent="0.2">
      <c r="B3" s="2"/>
      <c r="E3" s="16" t="str">
        <f>PRESIDENCIA!E3</f>
        <v>SEGUNDA QUINCENA DE AGOSTO DE 2023</v>
      </c>
      <c r="F3" s="64"/>
      <c r="G3" s="64"/>
      <c r="H3" s="64"/>
      <c r="I3" s="64"/>
    </row>
    <row r="4" spans="1:17" x14ac:dyDescent="0.2">
      <c r="B4" s="66" t="s">
        <v>2</v>
      </c>
      <c r="C4" s="66"/>
      <c r="D4" s="66" t="s">
        <v>8</v>
      </c>
      <c r="E4" s="20" t="s">
        <v>3</v>
      </c>
      <c r="F4" s="20" t="s">
        <v>27</v>
      </c>
      <c r="G4" s="45" t="s">
        <v>31</v>
      </c>
      <c r="H4" s="20" t="s">
        <v>23</v>
      </c>
      <c r="I4" s="20" t="s">
        <v>4</v>
      </c>
      <c r="J4" s="66" t="s">
        <v>5</v>
      </c>
      <c r="K4" s="37" t="s">
        <v>385</v>
      </c>
    </row>
    <row r="5" spans="1:17" customFormat="1" x14ac:dyDescent="0.2">
      <c r="B5" s="10" t="s">
        <v>172</v>
      </c>
      <c r="C5" s="48"/>
      <c r="D5" s="75" t="s">
        <v>18</v>
      </c>
      <c r="E5" s="7">
        <f>8374.32*0.63/2</f>
        <v>2637.9108000000001</v>
      </c>
      <c r="F5" s="7"/>
      <c r="G5" s="7"/>
      <c r="H5" s="2"/>
      <c r="I5" s="89">
        <f>+E5</f>
        <v>2637.9108000000001</v>
      </c>
      <c r="J5" s="11"/>
      <c r="K5" s="121">
        <v>36913</v>
      </c>
      <c r="N5" s="13"/>
    </row>
    <row r="6" spans="1:17" ht="23.25" customHeight="1" x14ac:dyDescent="0.2">
      <c r="B6" s="10" t="s">
        <v>164</v>
      </c>
      <c r="C6" s="65"/>
      <c r="D6" s="54" t="s">
        <v>15</v>
      </c>
      <c r="E6" s="61">
        <v>3036.48</v>
      </c>
      <c r="F6" s="69"/>
      <c r="G6" s="70"/>
      <c r="H6" s="69"/>
      <c r="I6" s="7">
        <f t="shared" ref="I6:I20" si="0">E6-F6+G6-H6</f>
        <v>3036.48</v>
      </c>
      <c r="J6" s="55" t="s">
        <v>29</v>
      </c>
      <c r="K6" s="121">
        <v>34274</v>
      </c>
    </row>
    <row r="7" spans="1:17" ht="24.75" customHeight="1" x14ac:dyDescent="0.2">
      <c r="B7" s="2" t="s">
        <v>192</v>
      </c>
      <c r="C7" s="5"/>
      <c r="D7" s="28" t="s">
        <v>78</v>
      </c>
      <c r="E7" s="4">
        <v>3048.99</v>
      </c>
      <c r="F7" s="7"/>
      <c r="G7" s="7"/>
      <c r="H7" s="7"/>
      <c r="I7" s="7">
        <f t="shared" si="0"/>
        <v>3048.99</v>
      </c>
      <c r="J7" s="55" t="s">
        <v>29</v>
      </c>
      <c r="K7" s="121">
        <v>36192</v>
      </c>
      <c r="L7" s="64"/>
    </row>
    <row r="8" spans="1:17" customFormat="1" ht="24.95" customHeight="1" x14ac:dyDescent="0.2">
      <c r="B8" s="2" t="s">
        <v>189</v>
      </c>
      <c r="C8" s="5"/>
      <c r="D8" s="28" t="s">
        <v>242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5" t="s">
        <v>29</v>
      </c>
      <c r="K8" s="121">
        <v>36161</v>
      </c>
      <c r="L8" s="64"/>
      <c r="M8" s="64"/>
      <c r="N8" s="64"/>
      <c r="O8" s="64"/>
      <c r="P8" s="64"/>
      <c r="Q8" s="64"/>
    </row>
    <row r="9" spans="1:17" customFormat="1" ht="24.95" customHeight="1" x14ac:dyDescent="0.2">
      <c r="B9" s="2" t="s">
        <v>158</v>
      </c>
      <c r="C9" s="5"/>
      <c r="D9" s="75" t="s">
        <v>248</v>
      </c>
      <c r="E9" s="7">
        <f>9190.56*0.66/2</f>
        <v>3032.8847999999998</v>
      </c>
      <c r="F9" s="7"/>
      <c r="G9" s="7"/>
      <c r="H9" s="7"/>
      <c r="I9" s="7">
        <f t="shared" ref="I9" si="2">E9-F9+G9-H9</f>
        <v>3032.8847999999998</v>
      </c>
      <c r="J9" s="55" t="s">
        <v>29</v>
      </c>
      <c r="K9" s="121"/>
      <c r="L9" s="64"/>
      <c r="M9" s="64"/>
      <c r="N9" s="64"/>
      <c r="O9" s="64"/>
      <c r="P9" s="64"/>
      <c r="Q9" s="64"/>
    </row>
    <row r="10" spans="1:17" customFormat="1" ht="24.95" customHeight="1" x14ac:dyDescent="0.2">
      <c r="B10" s="2" t="s">
        <v>190</v>
      </c>
      <c r="C10" s="5"/>
      <c r="D10" s="54" t="s">
        <v>77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5" t="s">
        <v>29</v>
      </c>
      <c r="K10" s="121">
        <v>35521</v>
      </c>
      <c r="L10" s="64"/>
      <c r="M10" s="64"/>
      <c r="N10" s="64"/>
      <c r="O10" s="64"/>
      <c r="P10" s="64"/>
      <c r="Q10" s="64"/>
    </row>
    <row r="11" spans="1:17" customFormat="1" x14ac:dyDescent="0.2">
      <c r="B11" s="2" t="s">
        <v>170</v>
      </c>
      <c r="C11" s="5"/>
      <c r="D11" s="28" t="s">
        <v>17</v>
      </c>
      <c r="E11" s="7">
        <f>11241.24*0.75/2</f>
        <v>4215.4650000000001</v>
      </c>
      <c r="F11" s="7"/>
      <c r="G11" s="7"/>
      <c r="H11" s="7"/>
      <c r="I11" s="89">
        <f>+E11</f>
        <v>4215.4650000000001</v>
      </c>
      <c r="J11" s="11"/>
      <c r="K11" s="121">
        <v>35431</v>
      </c>
      <c r="L11" s="64"/>
      <c r="M11" s="64"/>
      <c r="N11" s="64"/>
      <c r="O11" s="64"/>
      <c r="P11" s="64"/>
      <c r="Q11" s="64"/>
    </row>
    <row r="12" spans="1:17" ht="24.75" customHeight="1" x14ac:dyDescent="0.2">
      <c r="B12" s="10" t="s">
        <v>138</v>
      </c>
      <c r="C12" s="48"/>
      <c r="D12" s="54" t="s">
        <v>62</v>
      </c>
      <c r="E12" s="7">
        <v>4117.78</v>
      </c>
      <c r="F12" s="27"/>
      <c r="G12" s="27"/>
      <c r="H12" s="7"/>
      <c r="I12" s="7">
        <f t="shared" si="0"/>
        <v>4117.78</v>
      </c>
      <c r="J12" s="55" t="s">
        <v>29</v>
      </c>
      <c r="K12" s="121">
        <v>33604</v>
      </c>
      <c r="L12" s="64"/>
      <c r="M12" s="64"/>
      <c r="N12" s="64"/>
      <c r="O12" s="64"/>
      <c r="P12" s="64"/>
      <c r="Q12" s="64"/>
    </row>
    <row r="13" spans="1:17" ht="24.75" customHeight="1" x14ac:dyDescent="0.2">
      <c r="B13" s="2" t="s">
        <v>151</v>
      </c>
      <c r="C13" s="5"/>
      <c r="D13" s="28" t="s">
        <v>67</v>
      </c>
      <c r="E13" s="7">
        <f>11559.6/2</f>
        <v>5779.8</v>
      </c>
      <c r="F13" s="7"/>
      <c r="G13" s="7"/>
      <c r="H13" s="7"/>
      <c r="I13" s="7">
        <f t="shared" si="0"/>
        <v>5779.8</v>
      </c>
      <c r="J13" s="55" t="s">
        <v>29</v>
      </c>
      <c r="K13" s="121">
        <v>32509</v>
      </c>
      <c r="L13" s="64"/>
      <c r="M13" s="64"/>
      <c r="N13" s="64"/>
      <c r="O13" s="64"/>
      <c r="P13" s="64"/>
      <c r="Q13" s="64"/>
    </row>
    <row r="14" spans="1:17" ht="24.75" customHeight="1" x14ac:dyDescent="0.2">
      <c r="B14" s="2" t="s">
        <v>156</v>
      </c>
      <c r="C14" s="2"/>
      <c r="D14" s="54" t="s">
        <v>248</v>
      </c>
      <c r="E14" s="7">
        <v>1894.27</v>
      </c>
      <c r="F14" s="7"/>
      <c r="G14" s="7"/>
      <c r="H14" s="7"/>
      <c r="I14" s="7">
        <f t="shared" ref="I14:I17" si="3">E14-F14+G14-H14</f>
        <v>1894.27</v>
      </c>
      <c r="J14" s="55" t="s">
        <v>29</v>
      </c>
      <c r="K14" s="121">
        <v>35796</v>
      </c>
      <c r="L14" s="64"/>
      <c r="M14" s="64"/>
      <c r="N14" s="64"/>
      <c r="O14" s="64"/>
      <c r="P14" s="64"/>
      <c r="Q14" s="64"/>
    </row>
    <row r="15" spans="1:17" ht="24.75" customHeight="1" x14ac:dyDescent="0.2">
      <c r="B15" s="2" t="s">
        <v>117</v>
      </c>
      <c r="C15" s="5"/>
      <c r="D15" t="s">
        <v>50</v>
      </c>
      <c r="E15" s="7">
        <f>6875.93*0.63/2</f>
        <v>2165.91795</v>
      </c>
      <c r="F15" s="7"/>
      <c r="G15" s="7"/>
      <c r="H15" s="7"/>
      <c r="I15" s="7">
        <f t="shared" si="3"/>
        <v>2165.91795</v>
      </c>
      <c r="J15" s="55" t="s">
        <v>29</v>
      </c>
      <c r="K15" s="121">
        <v>36831</v>
      </c>
      <c r="L15" s="64"/>
      <c r="M15" s="64"/>
      <c r="N15" s="64"/>
      <c r="O15" s="64"/>
      <c r="P15" s="64"/>
      <c r="Q15" s="64"/>
    </row>
    <row r="16" spans="1:17" ht="24.75" customHeight="1" x14ac:dyDescent="0.2">
      <c r="B16" s="10" t="s">
        <v>165</v>
      </c>
      <c r="C16" s="48"/>
      <c r="D16" s="54" t="s">
        <v>20</v>
      </c>
      <c r="E16" s="7">
        <v>1745.8</v>
      </c>
      <c r="F16" s="7"/>
      <c r="G16" s="7"/>
      <c r="H16" s="7"/>
      <c r="I16" s="7">
        <f t="shared" si="3"/>
        <v>1745.8</v>
      </c>
      <c r="J16" s="55" t="s">
        <v>29</v>
      </c>
      <c r="K16" s="121">
        <v>35470</v>
      </c>
      <c r="L16" s="64"/>
      <c r="M16" s="64"/>
      <c r="N16" s="64"/>
      <c r="O16" s="64"/>
      <c r="P16" s="64"/>
      <c r="Q16" s="64"/>
    </row>
    <row r="17" spans="1:18" customFormat="1" ht="24.95" customHeight="1" x14ac:dyDescent="0.2">
      <c r="B17" s="2" t="s">
        <v>186</v>
      </c>
      <c r="C17" s="5"/>
      <c r="D17" s="54" t="s">
        <v>74</v>
      </c>
      <c r="E17" s="7">
        <f>19626.6*0.6/2</f>
        <v>5887.98</v>
      </c>
      <c r="F17" s="27"/>
      <c r="G17" s="7"/>
      <c r="H17" s="7">
        <f t="shared" ref="H17" si="4">+F17/2</f>
        <v>0</v>
      </c>
      <c r="I17" s="7">
        <f t="shared" si="3"/>
        <v>5887.98</v>
      </c>
      <c r="J17" s="55" t="s">
        <v>29</v>
      </c>
      <c r="K17" s="121">
        <v>37018</v>
      </c>
      <c r="L17" s="64"/>
      <c r="M17" s="64"/>
      <c r="N17" s="64"/>
      <c r="O17" s="64"/>
      <c r="P17" s="64"/>
      <c r="Q17" s="64"/>
    </row>
    <row r="18" spans="1:18" ht="24.75" customHeight="1" x14ac:dyDescent="0.2">
      <c r="B18" s="10" t="s">
        <v>139</v>
      </c>
      <c r="C18" s="48"/>
      <c r="D18" s="54" t="s">
        <v>63</v>
      </c>
      <c r="E18" s="7">
        <v>4209.68</v>
      </c>
      <c r="F18" s="7"/>
      <c r="G18" s="7"/>
      <c r="H18" s="7"/>
      <c r="I18" s="7">
        <f t="shared" si="0"/>
        <v>4209.68</v>
      </c>
      <c r="J18" s="55" t="s">
        <v>29</v>
      </c>
      <c r="K18" s="121">
        <v>36192</v>
      </c>
      <c r="L18" s="64"/>
      <c r="M18" s="64"/>
      <c r="N18" s="64"/>
      <c r="O18" s="64"/>
      <c r="P18" s="64"/>
      <c r="Q18" s="64"/>
    </row>
    <row r="19" spans="1:18" ht="24.75" customHeight="1" x14ac:dyDescent="0.2">
      <c r="B19" s="2" t="s">
        <v>227</v>
      </c>
      <c r="C19" s="5"/>
      <c r="D19" s="3" t="s">
        <v>10</v>
      </c>
      <c r="E19" s="7">
        <v>2668.84</v>
      </c>
      <c r="F19" s="27"/>
      <c r="G19" s="27"/>
      <c r="H19" s="7"/>
      <c r="I19" s="7">
        <f t="shared" si="0"/>
        <v>2668.84</v>
      </c>
      <c r="J19" s="55" t="s">
        <v>29</v>
      </c>
      <c r="K19" s="121">
        <v>35217</v>
      </c>
      <c r="L19" s="64"/>
      <c r="M19" s="64"/>
      <c r="N19" s="64"/>
      <c r="O19" s="64"/>
      <c r="P19" s="64"/>
      <c r="Q19" s="64"/>
    </row>
    <row r="20" spans="1:18" customFormat="1" ht="24.95" customHeight="1" x14ac:dyDescent="0.2">
      <c r="B20" s="123" t="s">
        <v>201</v>
      </c>
      <c r="C20" s="5"/>
      <c r="D20" s="28" t="s">
        <v>87</v>
      </c>
      <c r="E20" s="7">
        <v>3278.55</v>
      </c>
      <c r="F20" s="7"/>
      <c r="G20" s="7"/>
      <c r="H20" s="7"/>
      <c r="I20" s="7">
        <f t="shared" si="0"/>
        <v>3278.55</v>
      </c>
      <c r="J20" s="55" t="s">
        <v>29</v>
      </c>
      <c r="K20" s="121">
        <v>36581</v>
      </c>
      <c r="L20" s="64"/>
      <c r="M20" s="64"/>
      <c r="N20" s="64"/>
      <c r="O20" s="64"/>
      <c r="P20" s="64"/>
      <c r="Q20" s="64"/>
    </row>
    <row r="21" spans="1:18" ht="24.75" customHeight="1" x14ac:dyDescent="0.2">
      <c r="A21" s="51"/>
      <c r="B21" s="2" t="s">
        <v>187</v>
      </c>
      <c r="C21" s="5"/>
      <c r="D21" s="54" t="s">
        <v>75</v>
      </c>
      <c r="E21" s="7">
        <v>4121.25</v>
      </c>
      <c r="F21" s="7"/>
      <c r="G21" s="7"/>
      <c r="H21" s="7"/>
      <c r="I21" s="7">
        <f>+E21</f>
        <v>4121.25</v>
      </c>
      <c r="J21" s="55" t="s">
        <v>29</v>
      </c>
      <c r="K21" s="121">
        <v>35796</v>
      </c>
      <c r="L21" s="64"/>
      <c r="M21" s="64"/>
      <c r="N21" s="64"/>
      <c r="O21" s="64"/>
      <c r="P21" s="64"/>
      <c r="Q21" s="64"/>
      <c r="R21" s="51"/>
    </row>
    <row r="22" spans="1:18" ht="24.75" customHeight="1" x14ac:dyDescent="0.2">
      <c r="B22" s="2" t="s">
        <v>225</v>
      </c>
      <c r="C22" s="5"/>
      <c r="D22" s="3" t="s">
        <v>19</v>
      </c>
      <c r="E22" s="7">
        <v>2301.7399999999998</v>
      </c>
      <c r="F22" s="27"/>
      <c r="G22" s="27"/>
      <c r="H22" s="7"/>
      <c r="I22" s="7">
        <f>E22-F22+G22-H22</f>
        <v>2301.7399999999998</v>
      </c>
      <c r="J22" s="55" t="s">
        <v>29</v>
      </c>
      <c r="K22" s="121">
        <v>35796</v>
      </c>
      <c r="L22" s="64"/>
      <c r="M22" s="64"/>
      <c r="N22" s="64"/>
      <c r="O22" s="64"/>
      <c r="P22" s="64"/>
      <c r="Q22" s="64"/>
    </row>
    <row r="23" spans="1:18" customFormat="1" ht="21.95" customHeight="1" x14ac:dyDescent="0.2">
      <c r="B23" s="10" t="s">
        <v>140</v>
      </c>
      <c r="C23" s="48"/>
      <c r="D23" s="54" t="s">
        <v>63</v>
      </c>
      <c r="E23" s="7">
        <f>9167*0.9/2</f>
        <v>4125.1500000000005</v>
      </c>
      <c r="F23" s="27"/>
      <c r="G23" s="27"/>
      <c r="H23" s="7"/>
      <c r="I23" s="7">
        <f>E23-F23+G23-H23</f>
        <v>4125.1500000000005</v>
      </c>
      <c r="J23" s="55" t="s">
        <v>29</v>
      </c>
      <c r="K23" s="121">
        <v>34121</v>
      </c>
      <c r="L23" s="64"/>
      <c r="M23" s="64"/>
      <c r="N23" s="64"/>
      <c r="O23" s="64"/>
      <c r="P23" s="64"/>
      <c r="Q23" s="64"/>
    </row>
    <row r="24" spans="1:18" ht="24.75" customHeight="1" x14ac:dyDescent="0.2">
      <c r="B24" s="2" t="s">
        <v>224</v>
      </c>
      <c r="C24" s="5"/>
      <c r="D24" s="3" t="s">
        <v>10</v>
      </c>
      <c r="E24" s="7">
        <v>4216.53</v>
      </c>
      <c r="F24" s="7"/>
      <c r="G24" s="7"/>
      <c r="H24" s="7"/>
      <c r="I24" s="7">
        <f>E24-F24+G24-H24</f>
        <v>4216.53</v>
      </c>
      <c r="J24" s="55" t="s">
        <v>29</v>
      </c>
      <c r="K24" s="122"/>
      <c r="L24" s="64"/>
      <c r="M24" s="64"/>
      <c r="N24" s="64"/>
      <c r="O24" s="64"/>
      <c r="P24" s="64"/>
      <c r="Q24" s="64"/>
    </row>
    <row r="25" spans="1:18" ht="24.75" customHeight="1" x14ac:dyDescent="0.2">
      <c r="A25" s="51"/>
      <c r="B25" s="2" t="s">
        <v>229</v>
      </c>
      <c r="C25" s="5"/>
      <c r="D25" s="28" t="s">
        <v>12</v>
      </c>
      <c r="E25" s="4">
        <v>1661.17</v>
      </c>
      <c r="F25" s="7"/>
      <c r="G25" s="7"/>
      <c r="H25" s="7"/>
      <c r="I25" s="7">
        <f>+E25</f>
        <v>1661.17</v>
      </c>
      <c r="J25" s="55" t="s">
        <v>29</v>
      </c>
      <c r="K25" s="121">
        <v>35432</v>
      </c>
      <c r="L25" s="64"/>
      <c r="M25" s="64"/>
      <c r="N25" s="64"/>
      <c r="O25" s="64"/>
      <c r="P25" s="64"/>
      <c r="Q25" s="64"/>
      <c r="R25" s="51"/>
    </row>
    <row r="26" spans="1:18" ht="24.75" customHeight="1" x14ac:dyDescent="0.2">
      <c r="A26" s="51"/>
      <c r="B26" s="2"/>
      <c r="C26" s="3"/>
      <c r="D26" s="28" t="s">
        <v>22</v>
      </c>
      <c r="E26" s="21">
        <f>11744.26*0.6/2</f>
        <v>3523.2779999999998</v>
      </c>
      <c r="F26" s="7"/>
      <c r="G26" s="7"/>
      <c r="H26" s="7"/>
      <c r="I26" s="7">
        <f>+E26</f>
        <v>3523.2779999999998</v>
      </c>
      <c r="J26" s="55" t="s">
        <v>29</v>
      </c>
      <c r="K26" s="121">
        <v>36892</v>
      </c>
      <c r="L26" s="64"/>
      <c r="M26" s="64"/>
      <c r="N26" s="64"/>
      <c r="O26" s="64"/>
      <c r="P26" s="64"/>
      <c r="Q26" s="64"/>
      <c r="R26" s="51"/>
    </row>
    <row r="27" spans="1:18" customFormat="1" ht="24.95" customHeight="1" x14ac:dyDescent="0.2">
      <c r="B27" s="2" t="s">
        <v>199</v>
      </c>
      <c r="C27" s="5"/>
      <c r="D27" s="28" t="s">
        <v>85</v>
      </c>
      <c r="E27" s="7">
        <f>12600*0.66/2</f>
        <v>4158</v>
      </c>
      <c r="F27" s="7"/>
      <c r="G27" s="7"/>
      <c r="H27" s="7"/>
      <c r="I27" s="7">
        <f>+E27</f>
        <v>4158</v>
      </c>
      <c r="J27" s="55" t="s">
        <v>29</v>
      </c>
      <c r="K27" s="121">
        <v>36543</v>
      </c>
      <c r="L27" s="64"/>
      <c r="M27" s="64"/>
      <c r="N27" s="64"/>
      <c r="O27" s="64"/>
      <c r="P27" s="64"/>
      <c r="Q27" s="64"/>
    </row>
    <row r="28" spans="1:18" customFormat="1" ht="21.95" customHeight="1" x14ac:dyDescent="0.2">
      <c r="B28" s="2" t="s">
        <v>204</v>
      </c>
      <c r="C28" s="5"/>
      <c r="D28" s="75" t="s">
        <v>106</v>
      </c>
      <c r="E28" s="7">
        <v>3113.55</v>
      </c>
      <c r="F28" s="24"/>
      <c r="G28" s="22"/>
      <c r="I28" s="7">
        <f>+E28</f>
        <v>3113.55</v>
      </c>
      <c r="J28" s="55" t="s">
        <v>29</v>
      </c>
      <c r="K28" s="121">
        <v>40179</v>
      </c>
      <c r="L28" s="64"/>
      <c r="M28" s="64"/>
      <c r="N28" s="64"/>
      <c r="O28" s="64"/>
      <c r="P28" s="64"/>
      <c r="Q28" s="64"/>
    </row>
    <row r="29" spans="1:18" ht="24.75" customHeight="1" x14ac:dyDescent="0.2">
      <c r="B29" s="10" t="s">
        <v>142</v>
      </c>
      <c r="C29" s="48"/>
      <c r="D29" s="54" t="s">
        <v>63</v>
      </c>
      <c r="E29" s="7">
        <f>14210.7/2</f>
        <v>7105.35</v>
      </c>
      <c r="F29" s="7"/>
      <c r="G29" s="7"/>
      <c r="H29" s="7"/>
      <c r="I29" s="7">
        <f t="shared" ref="I29:I42" si="5">E29-F29+G29-H29</f>
        <v>7105.35</v>
      </c>
      <c r="J29" s="55" t="s">
        <v>29</v>
      </c>
      <c r="K29" s="121">
        <v>32540</v>
      </c>
      <c r="L29" s="64"/>
      <c r="M29" s="64"/>
      <c r="N29" s="64"/>
      <c r="O29" s="64"/>
      <c r="P29" s="64"/>
      <c r="Q29" s="64"/>
    </row>
    <row r="30" spans="1:18" ht="24.75" customHeight="1" x14ac:dyDescent="0.2">
      <c r="B30" s="2" t="s">
        <v>226</v>
      </c>
      <c r="C30" s="5"/>
      <c r="D30" s="3" t="s">
        <v>21</v>
      </c>
      <c r="E30" s="7">
        <v>3208.72</v>
      </c>
      <c r="F30" s="27"/>
      <c r="G30" s="27"/>
      <c r="H30" s="7"/>
      <c r="I30" s="7">
        <f t="shared" si="5"/>
        <v>3208.72</v>
      </c>
      <c r="J30" s="55" t="s">
        <v>29</v>
      </c>
      <c r="K30" s="121">
        <v>35796</v>
      </c>
      <c r="L30" s="64"/>
      <c r="M30" s="64"/>
      <c r="N30" s="64"/>
      <c r="O30" s="64"/>
      <c r="P30" s="64"/>
      <c r="Q30" s="64"/>
    </row>
    <row r="31" spans="1:18" ht="24.75" customHeight="1" x14ac:dyDescent="0.2">
      <c r="B31" s="2" t="s">
        <v>228</v>
      </c>
      <c r="C31" s="5"/>
      <c r="D31" s="3" t="s">
        <v>10</v>
      </c>
      <c r="E31" s="7">
        <v>3690.67</v>
      </c>
      <c r="F31" s="27"/>
      <c r="G31" s="27"/>
      <c r="H31" s="7"/>
      <c r="I31" s="7">
        <f t="shared" si="5"/>
        <v>3690.67</v>
      </c>
      <c r="J31" s="55" t="s">
        <v>29</v>
      </c>
      <c r="K31" s="121">
        <v>34079</v>
      </c>
      <c r="L31" s="64"/>
      <c r="M31" s="64"/>
      <c r="N31" s="64"/>
      <c r="O31" s="64"/>
      <c r="P31" s="64"/>
      <c r="Q31" s="64"/>
    </row>
    <row r="32" spans="1:18" s="51" customFormat="1" ht="24.95" customHeight="1" x14ac:dyDescent="0.2">
      <c r="A32"/>
      <c r="B32" s="2" t="s">
        <v>267</v>
      </c>
      <c r="C32" s="5"/>
      <c r="D32" t="s">
        <v>49</v>
      </c>
      <c r="E32" s="7">
        <f>16407.1*0.6/2</f>
        <v>4922.1299999999992</v>
      </c>
      <c r="F32" s="7"/>
      <c r="G32" s="7"/>
      <c r="H32" s="7"/>
      <c r="I32" s="7">
        <f t="shared" ref="I32" si="6">E32-F32+G32-H32</f>
        <v>4922.1299999999992</v>
      </c>
      <c r="J32" s="55" t="s">
        <v>29</v>
      </c>
      <c r="K32" s="121">
        <v>36923</v>
      </c>
      <c r="L32" s="64"/>
      <c r="M32" s="64"/>
      <c r="N32" s="64"/>
      <c r="O32" s="64"/>
      <c r="P32" s="64"/>
      <c r="Q32" s="64"/>
      <c r="R32"/>
    </row>
    <row r="33" spans="1:18" s="51" customFormat="1" ht="24.95" customHeight="1" x14ac:dyDescent="0.2">
      <c r="A33" s="55"/>
      <c r="B33" s="2" t="s">
        <v>198</v>
      </c>
      <c r="C33" s="5"/>
      <c r="D33" s="28" t="s">
        <v>83</v>
      </c>
      <c r="E33" s="4">
        <v>3884.1</v>
      </c>
      <c r="F33" s="7"/>
      <c r="G33" s="7"/>
      <c r="H33" s="7"/>
      <c r="I33" s="7">
        <f t="shared" si="5"/>
        <v>3884.1</v>
      </c>
      <c r="J33" s="55" t="s">
        <v>29</v>
      </c>
      <c r="K33" s="121">
        <v>35796</v>
      </c>
      <c r="L33" s="64"/>
      <c r="M33" s="64"/>
      <c r="N33" s="64"/>
      <c r="O33" s="64"/>
      <c r="P33" s="64"/>
      <c r="Q33" s="64"/>
      <c r="R33" s="55"/>
    </row>
    <row r="34" spans="1:18" customFormat="1" ht="24.95" customHeight="1" x14ac:dyDescent="0.2">
      <c r="B34" s="2" t="s">
        <v>262</v>
      </c>
      <c r="C34" s="5"/>
      <c r="D34" s="3" t="s">
        <v>261</v>
      </c>
      <c r="E34" s="4">
        <f>12203.1*0.6/2</f>
        <v>3660.93</v>
      </c>
      <c r="F34" s="7"/>
      <c r="G34" s="4"/>
      <c r="H34" s="4"/>
      <c r="I34" s="7">
        <f>+E34</f>
        <v>3660.93</v>
      </c>
      <c r="J34" s="11"/>
      <c r="K34" s="121">
        <v>36892</v>
      </c>
      <c r="L34" s="64"/>
      <c r="M34" s="64"/>
      <c r="N34" s="64"/>
      <c r="O34" s="64"/>
      <c r="P34" s="64"/>
      <c r="Q34" s="64"/>
    </row>
    <row r="35" spans="1:18" customFormat="1" ht="24.95" customHeight="1" x14ac:dyDescent="0.2">
      <c r="B35" s="10" t="s">
        <v>141</v>
      </c>
      <c r="C35" s="48"/>
      <c r="D35" s="54" t="s">
        <v>63</v>
      </c>
      <c r="E35" s="7">
        <f>9167*0.63/2</f>
        <v>2887.605</v>
      </c>
      <c r="F35" s="7"/>
      <c r="G35" s="4"/>
      <c r="H35" s="4"/>
      <c r="I35" s="7">
        <f>+E35</f>
        <v>2887.605</v>
      </c>
      <c r="J35" s="11"/>
      <c r="K35" s="121"/>
      <c r="L35" s="64"/>
      <c r="M35" s="64"/>
      <c r="N35" s="64"/>
      <c r="O35" s="64"/>
      <c r="P35" s="64"/>
      <c r="Q35" s="64"/>
    </row>
    <row r="36" spans="1:18" s="51" customFormat="1" ht="29.25" customHeight="1" x14ac:dyDescent="0.2">
      <c r="B36" s="51" t="s">
        <v>208</v>
      </c>
      <c r="C36" s="73"/>
      <c r="D36" s="62" t="s">
        <v>92</v>
      </c>
      <c r="E36" s="7">
        <v>2783.32</v>
      </c>
      <c r="F36" s="71"/>
      <c r="G36" s="71"/>
      <c r="H36" s="61"/>
      <c r="I36" s="7">
        <f t="shared" si="5"/>
        <v>2783.32</v>
      </c>
      <c r="J36" s="55" t="s">
        <v>29</v>
      </c>
      <c r="K36" s="121">
        <v>36465</v>
      </c>
      <c r="L36" s="64"/>
      <c r="M36" s="64"/>
      <c r="N36" s="64"/>
      <c r="O36" s="64"/>
      <c r="P36" s="64"/>
      <c r="Q36" s="64"/>
    </row>
    <row r="37" spans="1:18" s="51" customFormat="1" ht="29.25" customHeight="1" x14ac:dyDescent="0.2">
      <c r="B37" s="2" t="s">
        <v>128</v>
      </c>
      <c r="C37" s="5"/>
      <c r="D37" s="52" t="s">
        <v>57</v>
      </c>
      <c r="E37" s="7">
        <f>10000*0.6/2</f>
        <v>3000</v>
      </c>
      <c r="F37" s="71"/>
      <c r="G37" s="71"/>
      <c r="H37" s="61"/>
      <c r="I37" s="7">
        <f t="shared" si="5"/>
        <v>3000</v>
      </c>
      <c r="J37" s="55" t="s">
        <v>29</v>
      </c>
      <c r="K37" s="121">
        <v>36892</v>
      </c>
      <c r="L37" s="64"/>
      <c r="M37" s="64"/>
      <c r="N37" s="64"/>
      <c r="O37" s="64"/>
      <c r="P37" s="64"/>
      <c r="Q37" s="64"/>
    </row>
    <row r="38" spans="1:18" s="51" customFormat="1" ht="24.95" customHeight="1" x14ac:dyDescent="0.2">
      <c r="A38" s="55"/>
      <c r="B38" s="2" t="s">
        <v>245</v>
      </c>
      <c r="C38" s="5"/>
      <c r="D38" s="100" t="s">
        <v>244</v>
      </c>
      <c r="E38" s="7">
        <f>33214.2*0.72/2</f>
        <v>11957.111999999999</v>
      </c>
      <c r="F38" s="7"/>
      <c r="G38" s="7"/>
      <c r="H38" s="7"/>
      <c r="I38" s="7">
        <f t="shared" ref="I38" si="7">E38-F38+G38-H38</f>
        <v>11957.111999999999</v>
      </c>
      <c r="J38" s="55" t="s">
        <v>29</v>
      </c>
      <c r="K38" s="121">
        <v>35674</v>
      </c>
      <c r="L38" s="64"/>
      <c r="M38" s="64"/>
      <c r="N38" s="64"/>
      <c r="O38" s="64"/>
      <c r="P38" s="64"/>
      <c r="Q38" s="64"/>
      <c r="R38" s="55"/>
    </row>
    <row r="39" spans="1:18" s="51" customFormat="1" ht="24.95" customHeight="1" x14ac:dyDescent="0.2">
      <c r="A39" s="55"/>
      <c r="B39" s="51" t="s">
        <v>202</v>
      </c>
      <c r="C39" s="73"/>
      <c r="D39" s="83" t="s">
        <v>88</v>
      </c>
      <c r="E39" s="61">
        <f>10949.94*0.8/2</f>
        <v>4379.9760000000006</v>
      </c>
      <c r="F39" s="7"/>
      <c r="G39" s="7"/>
      <c r="H39" s="7"/>
      <c r="I39" s="7">
        <f t="shared" ref="I39" si="8">E39-F39+G39-H39</f>
        <v>4379.9760000000006</v>
      </c>
      <c r="J39" s="55" t="s">
        <v>29</v>
      </c>
      <c r="K39" s="121"/>
      <c r="L39" s="64"/>
      <c r="M39" s="64"/>
      <c r="N39" s="64"/>
      <c r="O39" s="64"/>
      <c r="P39" s="64"/>
      <c r="Q39" s="64"/>
      <c r="R39" s="55"/>
    </row>
    <row r="40" spans="1:18" s="51" customFormat="1" ht="24.95" customHeight="1" x14ac:dyDescent="0.2">
      <c r="A40" s="55"/>
      <c r="B40" s="2" t="s">
        <v>413</v>
      </c>
      <c r="C40" s="5"/>
      <c r="D40" s="28" t="s">
        <v>414</v>
      </c>
      <c r="E40" s="4">
        <f>12087.6*0.69/2</f>
        <v>4170.2219999999998</v>
      </c>
      <c r="F40" s="7"/>
      <c r="G40" s="7"/>
      <c r="H40" s="7"/>
      <c r="I40" s="7">
        <f t="shared" ref="I40" si="9">E40-F40+G40-H40</f>
        <v>4170.2219999999998</v>
      </c>
      <c r="J40" s="55" t="s">
        <v>29</v>
      </c>
      <c r="K40" s="121"/>
      <c r="L40" s="64"/>
      <c r="M40" s="64"/>
      <c r="N40" s="64"/>
      <c r="O40" s="64"/>
      <c r="P40" s="64"/>
      <c r="Q40" s="64"/>
      <c r="R40" s="55"/>
    </row>
    <row r="41" spans="1:18" s="51" customFormat="1" ht="24.95" customHeight="1" x14ac:dyDescent="0.2">
      <c r="A41" s="55"/>
      <c r="B41" s="2" t="s">
        <v>223</v>
      </c>
      <c r="C41" s="5"/>
      <c r="D41" s="3" t="s">
        <v>16</v>
      </c>
      <c r="E41" s="7">
        <v>4341.84</v>
      </c>
      <c r="F41" s="7"/>
      <c r="G41" s="7"/>
      <c r="H41" s="7"/>
      <c r="I41" s="7">
        <f t="shared" si="5"/>
        <v>4341.84</v>
      </c>
      <c r="J41" s="55" t="s">
        <v>29</v>
      </c>
      <c r="K41" s="122"/>
      <c r="L41" s="64"/>
      <c r="M41" s="64"/>
      <c r="N41" s="64"/>
      <c r="O41" s="64"/>
      <c r="P41" s="64"/>
      <c r="Q41" s="64"/>
      <c r="R41" s="55"/>
    </row>
    <row r="42" spans="1:18" s="51" customFormat="1" ht="24.95" customHeight="1" x14ac:dyDescent="0.2">
      <c r="A42" s="55"/>
      <c r="B42" s="2" t="s">
        <v>144</v>
      </c>
      <c r="C42" s="5"/>
      <c r="D42" s="28" t="s">
        <v>65</v>
      </c>
      <c r="E42" s="7">
        <v>6991</v>
      </c>
      <c r="F42" s="7"/>
      <c r="G42" s="7"/>
      <c r="H42" s="7"/>
      <c r="I42" s="7">
        <f t="shared" si="5"/>
        <v>6991</v>
      </c>
      <c r="J42" s="55" t="s">
        <v>29</v>
      </c>
      <c r="K42" s="121">
        <v>32540</v>
      </c>
      <c r="L42" s="64"/>
      <c r="M42" s="64"/>
      <c r="N42" s="64"/>
      <c r="O42" s="64"/>
      <c r="P42" s="64"/>
      <c r="Q42" s="64"/>
      <c r="R42" s="55"/>
    </row>
    <row r="43" spans="1:18" s="8" customFormat="1" ht="24.75" customHeight="1" x14ac:dyDescent="0.2">
      <c r="D43" s="8" t="s">
        <v>6</v>
      </c>
      <c r="E43" s="67">
        <f>SUM(E5:E42)</f>
        <v>149960.90155000004</v>
      </c>
      <c r="F43" s="67">
        <f t="shared" ref="F43:I43" si="10">SUM(F5:F42)</f>
        <v>0</v>
      </c>
      <c r="G43" s="67">
        <f t="shared" si="10"/>
        <v>0</v>
      </c>
      <c r="H43" s="67">
        <f t="shared" si="10"/>
        <v>0</v>
      </c>
      <c r="I43" s="67">
        <f t="shared" si="10"/>
        <v>149960.90155000004</v>
      </c>
      <c r="L43" s="64"/>
      <c r="M43" s="64"/>
      <c r="N43" s="64"/>
      <c r="O43" s="64"/>
      <c r="P43" s="64"/>
      <c r="Q43" s="64"/>
    </row>
    <row r="44" spans="1:18" ht="24.75" customHeight="1" x14ac:dyDescent="0.2">
      <c r="L44" s="64"/>
      <c r="M44" s="64"/>
      <c r="N44" s="64"/>
      <c r="O44" s="64"/>
      <c r="P44" s="64"/>
      <c r="Q44" s="64"/>
    </row>
    <row r="45" spans="1:18" ht="24.75" customHeight="1" x14ac:dyDescent="0.2">
      <c r="L45" s="64"/>
      <c r="M45" s="64"/>
      <c r="N45" s="64"/>
      <c r="O45" s="64"/>
      <c r="P45" s="64"/>
      <c r="Q45" s="64"/>
    </row>
    <row r="46" spans="1:18" ht="24.75" customHeight="1" x14ac:dyDescent="0.2">
      <c r="L46" s="64"/>
      <c r="M46" s="64"/>
      <c r="N46" s="64"/>
      <c r="O46" s="64"/>
      <c r="P46" s="64"/>
      <c r="Q46" s="64"/>
    </row>
    <row r="47" spans="1:18" ht="24.75" customHeight="1" x14ac:dyDescent="0.2">
      <c r="L47" s="64"/>
      <c r="M47" s="64"/>
      <c r="N47" s="64"/>
      <c r="O47" s="64"/>
      <c r="P47" s="64"/>
      <c r="Q47" s="64"/>
    </row>
    <row r="48" spans="1:1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</sheetData>
  <sortState ref="A6:K29">
    <sortCondition ref="B6:B29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tabSelected="1" workbookViewId="0">
      <selection activeCell="G35" sqref="G35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14" t="str">
        <f>+PRESIDENCIA!E1</f>
        <v>MUNICIPIO IXTLAHUACAN DEL RIO, JALISCO.</v>
      </c>
      <c r="B2" s="114"/>
      <c r="C2" s="114"/>
      <c r="D2" s="114"/>
      <c r="E2" s="114"/>
      <c r="F2" s="114"/>
      <c r="G2" s="114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14" t="str">
        <f>+PRESIDENCIA!E3</f>
        <v>SEGUNDA QUINCENA DE AGOSTO DE 2023</v>
      </c>
      <c r="B4" s="114"/>
      <c r="C4" s="114"/>
      <c r="D4" s="114"/>
      <c r="E4" s="114"/>
      <c r="F4" s="114"/>
      <c r="G4" s="114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3</v>
      </c>
      <c r="C8" s="31" t="s">
        <v>27</v>
      </c>
      <c r="D8" s="31" t="s">
        <v>31</v>
      </c>
      <c r="E8" s="105" t="s">
        <v>426</v>
      </c>
      <c r="F8" s="106" t="s">
        <v>495</v>
      </c>
      <c r="G8" s="31" t="s">
        <v>4</v>
      </c>
    </row>
    <row r="9" spans="1:7" x14ac:dyDescent="0.2">
      <c r="A9" s="32" t="s">
        <v>98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36</v>
      </c>
      <c r="B10" s="33">
        <f>+PRESIDENCIA!H20</f>
        <v>105446.61152499999</v>
      </c>
      <c r="C10" s="33">
        <f>+PRESIDENCIA!I20</f>
        <v>13396.030000000002</v>
      </c>
      <c r="D10" s="33">
        <f>+PRESIDENCIA!J20</f>
        <v>0</v>
      </c>
      <c r="E10" s="33">
        <f>+PRESIDENCIA!K20</f>
        <v>9266.3390753750009</v>
      </c>
      <c r="F10" s="33">
        <f>+PRESIDENCIA!L20</f>
        <v>2400</v>
      </c>
      <c r="G10" s="33">
        <f>+PRESIDENCIA!M20</f>
        <v>80384.242449624988</v>
      </c>
    </row>
    <row r="11" spans="1:7" x14ac:dyDescent="0.2">
      <c r="A11" s="32" t="s">
        <v>99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0</v>
      </c>
      <c r="G11" s="33">
        <f>+CONTRALORIA!L9</f>
        <v>6120.4210499999999</v>
      </c>
    </row>
    <row r="12" spans="1:7" x14ac:dyDescent="0.2">
      <c r="A12" s="32" t="s">
        <v>37</v>
      </c>
      <c r="B12" s="33">
        <f>+'SECRETARIA GENERAL'!H27</f>
        <v>97016.210699999996</v>
      </c>
      <c r="C12" s="33">
        <f>+'SECRETARIA GENERAL'!I27</f>
        <v>8297.23</v>
      </c>
      <c r="D12" s="33">
        <f>+'SECRETARIA GENERAL'!J27</f>
        <v>427.19000000000005</v>
      </c>
      <c r="E12" s="33">
        <f>+'SECRETARIA GENERAL'!K27</f>
        <v>10778.169517999999</v>
      </c>
      <c r="F12" s="33">
        <f>+'SECRETARIA GENERAL'!L27</f>
        <v>2698</v>
      </c>
      <c r="G12" s="33">
        <f>+'SECRETARIA GENERAL'!M27</f>
        <v>75670.001182000007</v>
      </c>
    </row>
    <row r="13" spans="1:7" x14ac:dyDescent="0.2">
      <c r="A13" s="32" t="s">
        <v>100</v>
      </c>
      <c r="B13" s="33">
        <f>+SINDICATURA!H16</f>
        <v>65823.691175</v>
      </c>
      <c r="C13" s="33">
        <f>+SINDICATURA!I16</f>
        <v>6883.46</v>
      </c>
      <c r="D13" s="33">
        <f>+SINDICATURA!J16</f>
        <v>66.260000000000005</v>
      </c>
      <c r="E13" s="33">
        <f>+SINDICATURA!K16</f>
        <v>5826.7292851250004</v>
      </c>
      <c r="F13" s="33">
        <f>+SINDICATURA!L16</f>
        <v>0</v>
      </c>
      <c r="G13" s="33">
        <f>+SINDICATURA!M16</f>
        <v>53179.761889874993</v>
      </c>
    </row>
    <row r="14" spans="1:7" x14ac:dyDescent="0.2">
      <c r="A14" s="32" t="s">
        <v>55</v>
      </c>
      <c r="B14" s="33">
        <f>+'COORDINACION DE GABINETE'!H12</f>
        <v>19629.535</v>
      </c>
      <c r="C14" s="33">
        <f>+'COORDINACION DE GABINETE'!I12</f>
        <v>2231.0650000000001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17398.47</v>
      </c>
    </row>
    <row r="15" spans="1:7" x14ac:dyDescent="0.2">
      <c r="A15" s="32" t="s">
        <v>38</v>
      </c>
      <c r="B15" s="33">
        <f>+H.MPAL!H21</f>
        <v>88192.244650000008</v>
      </c>
      <c r="C15" s="33">
        <f>+H.MPAL!I21</f>
        <v>8654.635000000002</v>
      </c>
      <c r="D15" s="33">
        <f>+H.MPAL!J21</f>
        <v>177.83499999999998</v>
      </c>
      <c r="E15" s="33">
        <f>+H.MPAL!K21</f>
        <v>9856.3354347500008</v>
      </c>
      <c r="F15" s="33">
        <f>+H.MPAL!L21</f>
        <v>0</v>
      </c>
      <c r="G15" s="33">
        <f>+H.MPAL!M21</f>
        <v>69859.109215249991</v>
      </c>
    </row>
    <row r="16" spans="1:7" x14ac:dyDescent="0.2">
      <c r="A16" s="32" t="s">
        <v>101</v>
      </c>
      <c r="B16" s="33">
        <f>+'COORDINACION SERVICIOS PUBLICOS'!H80</f>
        <v>324246.25147499976</v>
      </c>
      <c r="C16" s="33">
        <f>+'COORDINACION SERVICIOS PUBLICOS'!I80</f>
        <v>24209.21000000001</v>
      </c>
      <c r="D16" s="33">
        <f>+'COORDINACION SERVICIOS PUBLICOS'!J80</f>
        <v>1855.2449999999997</v>
      </c>
      <c r="E16" s="33">
        <f>+'COORDINACION SERVICIOS PUBLICOS'!K80</f>
        <v>36058.274319625016</v>
      </c>
      <c r="F16" s="33">
        <f>+'COORDINACION SERVICIOS PUBLICOS'!L80</f>
        <v>3335</v>
      </c>
      <c r="G16" s="33">
        <f>+'COORDINACION SERVICIOS PUBLICOS'!M80</f>
        <v>262499.01215537509</v>
      </c>
    </row>
    <row r="17" spans="1:7" x14ac:dyDescent="0.2">
      <c r="A17" s="32" t="s">
        <v>102</v>
      </c>
      <c r="B17" s="33">
        <f>+'C. D ECONOMICO'!H27</f>
        <v>104320.25507499998</v>
      </c>
      <c r="C17" s="33">
        <f>+'C. D ECONOMICO'!I27</f>
        <v>9114.8955879999994</v>
      </c>
      <c r="D17" s="33">
        <f>+'C. D ECONOMICO'!J27</f>
        <v>0</v>
      </c>
      <c r="E17" s="33">
        <f>+'C. D ECONOMICO'!K27</f>
        <v>11063.162158625</v>
      </c>
      <c r="F17" s="33">
        <f>+'C. D ECONOMICO'!L27</f>
        <v>0</v>
      </c>
      <c r="G17" s="33">
        <f>+'C. D ECONOMICO'!M27</f>
        <v>84142.197328374968</v>
      </c>
    </row>
    <row r="18" spans="1:7" x14ac:dyDescent="0.2">
      <c r="A18" s="32" t="s">
        <v>103</v>
      </c>
      <c r="B18" s="33">
        <f>+'C. GESTION INTEGRAL op'!G43</f>
        <v>201155.57355000003</v>
      </c>
      <c r="C18" s="33">
        <f>+'C. GESTION INTEGRAL op'!H43</f>
        <v>17997.12</v>
      </c>
      <c r="D18" s="33">
        <f>+'C. GESTION INTEGRAL op'!I43</f>
        <v>0</v>
      </c>
      <c r="E18" s="33">
        <f>+'C. GESTION INTEGRAL op'!J43</f>
        <v>23132.890958250002</v>
      </c>
      <c r="F18" s="33">
        <f>+'C. GESTION INTEGRAL op'!K43</f>
        <v>5246</v>
      </c>
      <c r="G18" s="33">
        <f>+'C. GESTION INTEGRAL op'!L43</f>
        <v>154779.56259175003</v>
      </c>
    </row>
    <row r="19" spans="1:7" x14ac:dyDescent="0.2">
      <c r="A19" s="32" t="s">
        <v>104</v>
      </c>
      <c r="B19" s="33">
        <f>+'C. GRAL CONSTRUC.'!H49</f>
        <v>188984.29003333341</v>
      </c>
      <c r="C19" s="33">
        <f>+'C. GRAL CONSTRUC.'!I49</f>
        <v>15735.810000000001</v>
      </c>
      <c r="D19" s="33">
        <f>+'C. GRAL CONSTRUC.'!J49</f>
        <v>1045.53</v>
      </c>
      <c r="E19" s="33">
        <f>+'C. GRAL CONSTRUC.'!K49</f>
        <v>21151.770028833336</v>
      </c>
      <c r="F19" s="33">
        <f>+'C. GRAL CONSTRUC.'!L49</f>
        <v>2322.84</v>
      </c>
      <c r="G19" s="33">
        <f>+'C. GRAL CONSTRUC.'!M49</f>
        <v>150819.4000045</v>
      </c>
    </row>
    <row r="20" spans="1:7" x14ac:dyDescent="0.2">
      <c r="A20" s="77" t="s">
        <v>365</v>
      </c>
      <c r="B20" s="33">
        <f>+'UNIDAD DE GESTION DE PROYECTOS'!H18</f>
        <v>61330.371699999996</v>
      </c>
      <c r="C20" s="33">
        <f>+'UNIDAD DE GESTION DE PROYECTOS'!I18</f>
        <v>5565.6649999999991</v>
      </c>
      <c r="D20" s="33">
        <f>+'UNIDAD DE GESTION DE PROYECTOS'!J18</f>
        <v>86.37</v>
      </c>
      <c r="E20" s="33">
        <f>+'UNIDAD DE GESTION DE PROYECTOS'!K18</f>
        <v>4979.5162236249998</v>
      </c>
      <c r="F20" s="33">
        <f>+'UNIDAD DE GESTION DE PROYECTOS'!L18</f>
        <v>0</v>
      </c>
      <c r="G20" s="33">
        <f>+'UNIDAD DE GESTION DE PROYECTOS'!M18</f>
        <v>50871.560476374994</v>
      </c>
    </row>
    <row r="21" spans="1:7" x14ac:dyDescent="0.2">
      <c r="A21" s="34" t="s">
        <v>43</v>
      </c>
      <c r="B21" s="35">
        <f>SUM(B9:B20)</f>
        <v>1382005.1120833333</v>
      </c>
      <c r="C21" s="35">
        <f t="shared" ref="C21:G21" si="0">SUM(C9:C20)</f>
        <v>130628.865588</v>
      </c>
      <c r="D21" s="35">
        <f t="shared" si="0"/>
        <v>3658.4299999999994</v>
      </c>
      <c r="E21" s="35">
        <f t="shared" si="0"/>
        <v>145219.31060520833</v>
      </c>
      <c r="F21" s="35">
        <f t="shared" si="0"/>
        <v>16001.84</v>
      </c>
      <c r="G21" s="35">
        <f t="shared" si="0"/>
        <v>1093813.5258901252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105</v>
      </c>
      <c r="B23" s="33">
        <f>+SEG.CIUDADANA.!H58</f>
        <v>309836.79330000014</v>
      </c>
      <c r="C23" s="33">
        <f>+SEG.CIUDADANA.!I58</f>
        <v>30382.479999999978</v>
      </c>
      <c r="D23" s="33">
        <f>+SEG.CIUDADANA.!J58</f>
        <v>0</v>
      </c>
      <c r="E23" s="33">
        <f>+SEG.CIUDADANA.!K58</f>
        <v>33888.236029499989</v>
      </c>
      <c r="F23" s="33">
        <f>+SEG.CIUDADANA.!L58</f>
        <v>17968</v>
      </c>
      <c r="G23" s="33">
        <f>B23-C23+D23-E23-F23</f>
        <v>227598.07727050016</v>
      </c>
    </row>
    <row r="24" spans="1:7" x14ac:dyDescent="0.2">
      <c r="A24" s="34" t="s">
        <v>40</v>
      </c>
      <c r="B24" s="35">
        <f t="shared" ref="B24:G24" si="1">SUM(B23:B23)</f>
        <v>309836.79330000014</v>
      </c>
      <c r="C24" s="35">
        <f t="shared" si="1"/>
        <v>30382.479999999978</v>
      </c>
      <c r="D24" s="35">
        <f t="shared" si="1"/>
        <v>0</v>
      </c>
      <c r="E24" s="35">
        <f t="shared" si="1"/>
        <v>33888.236029499989</v>
      </c>
      <c r="F24" s="35">
        <f t="shared" si="1"/>
        <v>17968</v>
      </c>
      <c r="G24" s="35">
        <f t="shared" si="1"/>
        <v>227598.07727050016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+jubilados!E43</f>
        <v>149960.90155000004</v>
      </c>
      <c r="C26" s="33">
        <f>+jubilados!F43</f>
        <v>0</v>
      </c>
      <c r="D26" s="33">
        <f>+jubilados!G43</f>
        <v>0</v>
      </c>
      <c r="E26" s="33">
        <f>+jubilados!H43</f>
        <v>0</v>
      </c>
      <c r="F26" s="33"/>
      <c r="G26" s="33">
        <f>B26-C26+D26-E26</f>
        <v>149960.90155000004</v>
      </c>
    </row>
    <row r="27" spans="1:7" x14ac:dyDescent="0.2">
      <c r="A27" s="34" t="s">
        <v>39</v>
      </c>
      <c r="B27" s="35">
        <f t="shared" ref="B27:G27" si="2">+B21+B26</f>
        <v>1531966.0136333334</v>
      </c>
      <c r="C27" s="35">
        <f t="shared" si="2"/>
        <v>130628.865588</v>
      </c>
      <c r="D27" s="35">
        <f t="shared" si="2"/>
        <v>3658.4299999999994</v>
      </c>
      <c r="E27" s="35">
        <f t="shared" si="2"/>
        <v>145219.31060520833</v>
      </c>
      <c r="F27" s="35">
        <f t="shared" si="2"/>
        <v>16001.84</v>
      </c>
      <c r="G27" s="35">
        <f t="shared" si="2"/>
        <v>1243774.4274401253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1841802.8069333336</v>
      </c>
      <c r="C30" s="35">
        <f t="shared" si="3"/>
        <v>161011.34558799997</v>
      </c>
      <c r="D30" s="35">
        <f t="shared" si="3"/>
        <v>3658.4299999999994</v>
      </c>
      <c r="E30" s="35">
        <f t="shared" si="3"/>
        <v>179107.54663470833</v>
      </c>
      <c r="F30" s="35">
        <f t="shared" si="3"/>
        <v>33969.839999999997</v>
      </c>
      <c r="G30" s="35">
        <f t="shared" si="3"/>
        <v>1471372.5047106254</v>
      </c>
    </row>
    <row r="32" spans="1:7" x14ac:dyDescent="0.2">
      <c r="A32" s="29"/>
      <c r="B32" s="31" t="s">
        <v>428</v>
      </c>
      <c r="C32" s="31" t="s">
        <v>429</v>
      </c>
      <c r="D32" s="31" t="s">
        <v>430</v>
      </c>
      <c r="E32" s="115" t="s">
        <v>431</v>
      </c>
      <c r="F32" s="116"/>
      <c r="G32" s="117"/>
    </row>
    <row r="33" spans="1:7" x14ac:dyDescent="0.2">
      <c r="A33" s="34" t="s">
        <v>427</v>
      </c>
      <c r="B33" s="33">
        <f>+B21+B24</f>
        <v>1691841.9053833336</v>
      </c>
      <c r="C33" s="33">
        <f>+E30</f>
        <v>179107.54663470833</v>
      </c>
      <c r="D33" s="33">
        <f>+C33/11.5*20.5</f>
        <v>319278.67008795834</v>
      </c>
      <c r="E33" s="118">
        <f>+C33+D33</f>
        <v>498386.21672266664</v>
      </c>
      <c r="F33" s="119"/>
      <c r="G33" s="120"/>
    </row>
    <row r="34" spans="1:7" x14ac:dyDescent="0.2">
      <c r="D34" s="107" t="s">
        <v>500</v>
      </c>
      <c r="G34" s="6">
        <f>+F30</f>
        <v>33969.839999999997</v>
      </c>
    </row>
    <row r="35" spans="1:7" x14ac:dyDescent="0.2">
      <c r="G35" s="1">
        <f>35217.84-1248</f>
        <v>33969.839999999997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2023-08-29T17:54:17Z</cp:lastPrinted>
  <dcterms:created xsi:type="dcterms:W3CDTF">2004-03-09T14:35:28Z</dcterms:created>
  <dcterms:modified xsi:type="dcterms:W3CDTF">2023-09-08T16:37:13Z</dcterms:modified>
</cp:coreProperties>
</file>