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8FF34276-1E22-4750-9357-5D96611BE495}" xr6:coauthVersionLast="45" xr6:coauthVersionMax="45" xr10:uidLastSave="{00000000-0000-0000-0000-000000000000}"/>
  <bookViews>
    <workbookView xWindow="-120" yWindow="-120" windowWidth="24240" windowHeight="13140" firstSheet="10" activeTab="15" xr2:uid="{00000000-000D-0000-FFFF-FFFF00000000}"/>
  </bookViews>
  <sheets>
    <sheet name="DIETAS" sheetId="21" r:id="rId1"/>
    <sheet name="PRESIDENCIA" sheetId="1" r:id="rId2"/>
    <sheet name="CONTRALORIA" sheetId="36" r:id="rId3"/>
    <sheet name="SECRETARIA GENERAL" sheetId="22" r:id="rId4"/>
    <sheet name="SINDICATURA" sheetId="25" r:id="rId5"/>
    <sheet name="COORDINACION DE GABINETE" sheetId="24" r:id="rId6"/>
    <sheet name="H.MPAL" sheetId="8" r:id="rId7"/>
    <sheet name="COORDINACION SERVICIOS PUBLICOS" sheetId="28" r:id="rId8"/>
    <sheet name="C. D ECONOMICO" sheetId="34" r:id="rId9"/>
    <sheet name="C. GESTION INTEGRAL" sheetId="7" r:id="rId10"/>
    <sheet name="C. GRAL CONSTRUC." sheetId="9" r:id="rId11"/>
    <sheet name="SEG.CIUDADANA." sheetId="10" r:id="rId12"/>
    <sheet name="DEPTO MOVILIDAD" sheetId="15" r:id="rId13"/>
    <sheet name="SERV MEDICOS" sheetId="38" r:id="rId14"/>
    <sheet name="PROTECCION CIVIL" sheetId="31" r:id="rId15"/>
    <sheet name="OLVIDADOS" sheetId="40" r:id="rId16"/>
    <sheet name="OLVIDADOS (2)" sheetId="41" r:id="rId17"/>
    <sheet name="jubilados" sheetId="20" r:id="rId18"/>
    <sheet name="Hoja1" sheetId="33" r:id="rId19"/>
  </sheets>
  <definedNames>
    <definedName name="_xlnm.Print_Area" localSheetId="8">'C. D ECONOMICO'!$B$1:$L$14</definedName>
    <definedName name="_xlnm.Print_Area" localSheetId="9">'C. GESTION INTEGRAL'!$B$1:$L$38</definedName>
    <definedName name="_xlnm.Print_Area" localSheetId="10">'C. GRAL CONSTRUC.'!$B$1:$M$27</definedName>
    <definedName name="_xlnm.Print_Area" localSheetId="2">CONTRALORIA!$B$1:$L$9</definedName>
    <definedName name="_xlnm.Print_Area" localSheetId="5">'COORDINACION DE GABINETE'!$B$1:$M$12</definedName>
    <definedName name="_xlnm.Print_Area" localSheetId="7">'COORDINACION SERVICIOS PUBLICOS'!$B$1:$M$58</definedName>
    <definedName name="_xlnm.Print_Area" localSheetId="12">'DEPTO MOVILIDAD'!$B$1:$L$9</definedName>
    <definedName name="_xlnm.Print_Area" localSheetId="0">DIETAS!$B$1:$L$17</definedName>
    <definedName name="_xlnm.Print_Area" localSheetId="6">H.MPAL!$B$1:$L$17</definedName>
    <definedName name="_xlnm.Print_Area" localSheetId="17">jubilados!$B$1:$J$14</definedName>
    <definedName name="_xlnm.Print_Area" localSheetId="15">OLVIDADOS!$B$1:$M$31</definedName>
    <definedName name="_xlnm.Print_Area" localSheetId="16">'OLVIDADOS (2)'!$B$1:$M$15</definedName>
    <definedName name="_xlnm.Print_Area" localSheetId="1">PRESIDENCIA!$B$1:$L$18</definedName>
    <definedName name="_xlnm.Print_Area" localSheetId="14">'PROTECCION CIVIL'!$B$1:$M$15</definedName>
    <definedName name="_xlnm.Print_Area" localSheetId="3">'SECRETARIA GENERAL'!$B$1:$M$22</definedName>
    <definedName name="_xlnm.Print_Area" localSheetId="11">SEG.CIUDADANA.!$B$1:$L$33</definedName>
    <definedName name="_xlnm.Print_Area" localSheetId="13">'SERV MEDICOS'!$B$1:$L$12</definedName>
    <definedName name="_xlnm.Print_Area" localSheetId="4">SINDICATURA!$B$1:$M$16</definedName>
    <definedName name="_xlnm.Print_Titles" localSheetId="9">'C. GESTION INTEGRAL'!$1:$5</definedName>
    <definedName name="_xlnm.Print_Titles" localSheetId="7">'COORDINACION SERVICIOS PUBLICOS'!$1:$4</definedName>
  </definedNames>
  <calcPr calcId="181029"/>
</workbook>
</file>

<file path=xl/calcChain.xml><?xml version="1.0" encoding="utf-8"?>
<calcChain xmlns="http://schemas.openxmlformats.org/spreadsheetml/2006/main">
  <c r="K15" i="41" l="1"/>
  <c r="E22" i="33" s="1"/>
  <c r="G15" i="41"/>
  <c r="F15" i="41"/>
  <c r="J11" i="41"/>
  <c r="I11" i="41"/>
  <c r="H11" i="41"/>
  <c r="J10" i="41"/>
  <c r="I10" i="41"/>
  <c r="H10" i="41"/>
  <c r="J9" i="41"/>
  <c r="I9" i="41"/>
  <c r="H9" i="41"/>
  <c r="J8" i="41"/>
  <c r="I8" i="41"/>
  <c r="H8" i="41"/>
  <c r="J7" i="41"/>
  <c r="I7" i="41"/>
  <c r="H7" i="41"/>
  <c r="J6" i="41"/>
  <c r="I6" i="41"/>
  <c r="H6" i="41"/>
  <c r="J5" i="41"/>
  <c r="I5" i="41"/>
  <c r="H5" i="41"/>
  <c r="E3" i="41"/>
  <c r="M2" i="41"/>
  <c r="H15" i="41" l="1"/>
  <c r="B22" i="33" s="1"/>
  <c r="J15" i="41"/>
  <c r="D22" i="33" s="1"/>
  <c r="L7" i="41"/>
  <c r="L9" i="41"/>
  <c r="L11" i="41"/>
  <c r="I15" i="41"/>
  <c r="C22" i="33" s="1"/>
  <c r="L6" i="41"/>
  <c r="L8" i="41"/>
  <c r="L10" i="41"/>
  <c r="E15" i="41"/>
  <c r="L5" i="41"/>
  <c r="L15" i="41" l="1"/>
  <c r="F22" i="33" s="1"/>
  <c r="E11" i="20" l="1"/>
  <c r="K31" i="40" l="1"/>
  <c r="E21" i="33" s="1"/>
  <c r="I27" i="40"/>
  <c r="H27" i="40"/>
  <c r="I25" i="40"/>
  <c r="H25" i="40"/>
  <c r="I23" i="40"/>
  <c r="H23" i="40"/>
  <c r="I22" i="40"/>
  <c r="H22" i="40"/>
  <c r="H6" i="40"/>
  <c r="I6" i="40"/>
  <c r="J6" i="40"/>
  <c r="H7" i="40"/>
  <c r="I7" i="40"/>
  <c r="J7" i="40"/>
  <c r="H8" i="40"/>
  <c r="I8" i="40"/>
  <c r="J8" i="40"/>
  <c r="H9" i="40"/>
  <c r="I9" i="40"/>
  <c r="J9" i="40"/>
  <c r="H10" i="40"/>
  <c r="I10" i="40"/>
  <c r="J10" i="40"/>
  <c r="H11" i="40"/>
  <c r="I11" i="40"/>
  <c r="J11" i="40"/>
  <c r="H12" i="40"/>
  <c r="I12" i="40"/>
  <c r="J12" i="40"/>
  <c r="H13" i="40"/>
  <c r="I13" i="40"/>
  <c r="J13" i="40"/>
  <c r="H14" i="40"/>
  <c r="I14" i="40"/>
  <c r="J14" i="40"/>
  <c r="H15" i="40"/>
  <c r="I15" i="40"/>
  <c r="J15" i="40"/>
  <c r="H16" i="40"/>
  <c r="I16" i="40"/>
  <c r="J16" i="40"/>
  <c r="H17" i="40"/>
  <c r="I17" i="40"/>
  <c r="J17" i="40"/>
  <c r="H18" i="40"/>
  <c r="I18" i="40"/>
  <c r="J18" i="40"/>
  <c r="H19" i="40"/>
  <c r="I19" i="40"/>
  <c r="J19" i="40"/>
  <c r="H20" i="40"/>
  <c r="I20" i="40"/>
  <c r="J20" i="40"/>
  <c r="H21" i="40"/>
  <c r="I21" i="40"/>
  <c r="J21" i="40"/>
  <c r="J22" i="40"/>
  <c r="L22" i="40" s="1"/>
  <c r="J23" i="40"/>
  <c r="H24" i="40"/>
  <c r="I24" i="40"/>
  <c r="J24" i="40"/>
  <c r="J25" i="40"/>
  <c r="I26" i="40"/>
  <c r="J26" i="40"/>
  <c r="J5" i="40"/>
  <c r="J31" i="40" s="1"/>
  <c r="D21" i="33" s="1"/>
  <c r="I5" i="40"/>
  <c r="H5" i="40"/>
  <c r="L5" i="40" s="1"/>
  <c r="E26" i="40"/>
  <c r="H26" i="40" s="1"/>
  <c r="L26" i="40" l="1"/>
  <c r="L17" i="40"/>
  <c r="L15" i="40"/>
  <c r="L13" i="40"/>
  <c r="L11" i="40"/>
  <c r="L24" i="40"/>
  <c r="L20" i="40"/>
  <c r="L16" i="40"/>
  <c r="L14" i="40"/>
  <c r="L12" i="40"/>
  <c r="L8" i="40"/>
  <c r="L6" i="40"/>
  <c r="L21" i="40"/>
  <c r="L19" i="40"/>
  <c r="I31" i="40"/>
  <c r="C21" i="33" s="1"/>
  <c r="L7" i="40"/>
  <c r="L23" i="40"/>
  <c r="L25" i="40"/>
  <c r="L27" i="40"/>
  <c r="H31" i="40"/>
  <c r="B21" i="33" s="1"/>
  <c r="L18" i="40"/>
  <c r="L10" i="40"/>
  <c r="L9" i="40"/>
  <c r="L31" i="40" l="1"/>
  <c r="F21" i="33" s="1"/>
  <c r="G31" i="40"/>
  <c r="F31" i="40"/>
  <c r="E31" i="40"/>
  <c r="E3" i="40"/>
  <c r="M2" i="40"/>
  <c r="I11" i="20"/>
  <c r="E13" i="20"/>
  <c r="I13" i="20" s="1"/>
  <c r="E12" i="20"/>
  <c r="I12" i="20" s="1"/>
  <c r="E10" i="20"/>
  <c r="I10" i="20" s="1"/>
  <c r="E9" i="20"/>
  <c r="E14" i="20" l="1"/>
  <c r="B24" i="33" s="1"/>
  <c r="I9" i="20"/>
  <c r="H22" i="7"/>
  <c r="G22" i="7"/>
  <c r="I50" i="28"/>
  <c r="H50" i="28"/>
  <c r="H12" i="1" l="1"/>
  <c r="G12" i="1"/>
  <c r="K12" i="1" l="1"/>
  <c r="I12" i="31" l="1"/>
  <c r="H12" i="31"/>
  <c r="L12" i="31" s="1"/>
  <c r="I11" i="31"/>
  <c r="H11" i="31"/>
  <c r="I10" i="31"/>
  <c r="H10" i="31"/>
  <c r="L10" i="31" s="1"/>
  <c r="I9" i="31"/>
  <c r="H9" i="31"/>
  <c r="I8" i="31"/>
  <c r="H8" i="31"/>
  <c r="L8" i="31" s="1"/>
  <c r="I7" i="31"/>
  <c r="H7" i="31"/>
  <c r="I6" i="31"/>
  <c r="H6" i="31"/>
  <c r="L6" i="31" s="1"/>
  <c r="I5" i="31"/>
  <c r="H5" i="31"/>
  <c r="J7" i="31"/>
  <c r="J12" i="38"/>
  <c r="E28" i="33" s="1"/>
  <c r="I12" i="38"/>
  <c r="D28" i="33" s="1"/>
  <c r="H11" i="38"/>
  <c r="G11" i="38"/>
  <c r="H10" i="38"/>
  <c r="G10" i="38"/>
  <c r="H9" i="38"/>
  <c r="G9" i="38"/>
  <c r="H8" i="38"/>
  <c r="G8" i="38"/>
  <c r="H7" i="38"/>
  <c r="H12" i="38" s="1"/>
  <c r="C28" i="33" s="1"/>
  <c r="G7" i="38"/>
  <c r="G12" i="38" s="1"/>
  <c r="B28" i="33" s="1"/>
  <c r="J9" i="15"/>
  <c r="E27" i="33" s="1"/>
  <c r="I9" i="15"/>
  <c r="D27" i="33" s="1"/>
  <c r="H8" i="15"/>
  <c r="G8" i="15"/>
  <c r="H7" i="15"/>
  <c r="H9" i="15" s="1"/>
  <c r="C27" i="33" s="1"/>
  <c r="G7" i="15"/>
  <c r="G9" i="15" s="1"/>
  <c r="B27" i="33" s="1"/>
  <c r="F12" i="38"/>
  <c r="E12" i="38"/>
  <c r="E3" i="38"/>
  <c r="L2" i="38"/>
  <c r="J33" i="10"/>
  <c r="E26" i="33" s="1"/>
  <c r="H31" i="10"/>
  <c r="G31" i="10"/>
  <c r="H30" i="10"/>
  <c r="G30" i="10"/>
  <c r="H29" i="10"/>
  <c r="G29" i="10"/>
  <c r="H28" i="10"/>
  <c r="G28" i="10"/>
  <c r="H27" i="10"/>
  <c r="G27" i="10"/>
  <c r="H26" i="10"/>
  <c r="G26" i="10"/>
  <c r="H25" i="10"/>
  <c r="G25" i="10"/>
  <c r="H24" i="10"/>
  <c r="G24" i="10"/>
  <c r="H23" i="10"/>
  <c r="G23" i="10"/>
  <c r="H22" i="10"/>
  <c r="G22" i="10"/>
  <c r="H21" i="10"/>
  <c r="G21" i="10"/>
  <c r="H20" i="10"/>
  <c r="G20" i="10"/>
  <c r="H19" i="10"/>
  <c r="G19" i="10"/>
  <c r="H18" i="10"/>
  <c r="G18" i="10"/>
  <c r="H17" i="10"/>
  <c r="G17" i="10"/>
  <c r="H16" i="10"/>
  <c r="G16" i="10"/>
  <c r="H15" i="10"/>
  <c r="G15" i="10"/>
  <c r="H14" i="10"/>
  <c r="G14" i="10"/>
  <c r="H13" i="10"/>
  <c r="G13" i="10"/>
  <c r="H12" i="10"/>
  <c r="G12" i="10"/>
  <c r="H11" i="10"/>
  <c r="G11" i="10"/>
  <c r="H10" i="10"/>
  <c r="G10" i="10"/>
  <c r="H9" i="10"/>
  <c r="G9" i="10"/>
  <c r="H8" i="10"/>
  <c r="G8" i="10"/>
  <c r="H7" i="10"/>
  <c r="H33" i="10" s="1"/>
  <c r="C26" i="33" s="1"/>
  <c r="G7" i="10"/>
  <c r="G33" i="10" s="1"/>
  <c r="B26" i="33" s="1"/>
  <c r="K27" i="9"/>
  <c r="E19" i="33" s="1"/>
  <c r="J25" i="9"/>
  <c r="I25" i="9"/>
  <c r="H25" i="9"/>
  <c r="J24" i="9"/>
  <c r="I24" i="9"/>
  <c r="H24" i="9"/>
  <c r="L24" i="9" s="1"/>
  <c r="J23" i="9"/>
  <c r="I23" i="9"/>
  <c r="L23" i="9" s="1"/>
  <c r="H23" i="9"/>
  <c r="J22" i="9"/>
  <c r="I22" i="9"/>
  <c r="H22" i="9"/>
  <c r="L22" i="9" s="1"/>
  <c r="J21" i="9"/>
  <c r="I21" i="9"/>
  <c r="L21" i="9" s="1"/>
  <c r="H21" i="9"/>
  <c r="J20" i="9"/>
  <c r="I20" i="9"/>
  <c r="H20" i="9"/>
  <c r="L20" i="9" s="1"/>
  <c r="J19" i="9"/>
  <c r="I19" i="9"/>
  <c r="H19" i="9"/>
  <c r="J18" i="9"/>
  <c r="I18" i="9"/>
  <c r="H18" i="9"/>
  <c r="J17" i="9"/>
  <c r="I17" i="9"/>
  <c r="H17" i="9"/>
  <c r="J16" i="9"/>
  <c r="I16" i="9"/>
  <c r="H16" i="9"/>
  <c r="L16" i="9" s="1"/>
  <c r="J15" i="9"/>
  <c r="I15" i="9"/>
  <c r="L15" i="9" s="1"/>
  <c r="H15" i="9"/>
  <c r="J14" i="9"/>
  <c r="I14" i="9"/>
  <c r="H14" i="9"/>
  <c r="L14" i="9" s="1"/>
  <c r="J13" i="9"/>
  <c r="I13" i="9"/>
  <c r="L13" i="9" s="1"/>
  <c r="H13" i="9"/>
  <c r="J12" i="9"/>
  <c r="I12" i="9"/>
  <c r="H12" i="9"/>
  <c r="L12" i="9" s="1"/>
  <c r="J11" i="9"/>
  <c r="I11" i="9"/>
  <c r="H11" i="9"/>
  <c r="J10" i="9"/>
  <c r="I10" i="9"/>
  <c r="H10" i="9"/>
  <c r="J9" i="9"/>
  <c r="I9" i="9"/>
  <c r="L9" i="9" s="1"/>
  <c r="H9" i="9"/>
  <c r="J8" i="9"/>
  <c r="I8" i="9"/>
  <c r="H8" i="9"/>
  <c r="J7" i="9"/>
  <c r="I7" i="9"/>
  <c r="H7" i="9"/>
  <c r="J38" i="7"/>
  <c r="E18" i="33" s="1"/>
  <c r="I38" i="7"/>
  <c r="D18" i="33" s="1"/>
  <c r="H37" i="7"/>
  <c r="G37" i="7"/>
  <c r="H36" i="7"/>
  <c r="G36" i="7"/>
  <c r="H35" i="7"/>
  <c r="G35" i="7"/>
  <c r="H34" i="7"/>
  <c r="G34" i="7"/>
  <c r="H33" i="7"/>
  <c r="G33" i="7"/>
  <c r="H32" i="7"/>
  <c r="G32" i="7"/>
  <c r="H31" i="7"/>
  <c r="G31" i="7"/>
  <c r="H30" i="7"/>
  <c r="G30" i="7"/>
  <c r="H29" i="7"/>
  <c r="G29" i="7"/>
  <c r="H28" i="7"/>
  <c r="G28" i="7"/>
  <c r="H27" i="7"/>
  <c r="G27" i="7"/>
  <c r="H26" i="7"/>
  <c r="G26" i="7"/>
  <c r="H25" i="7"/>
  <c r="G25" i="7"/>
  <c r="H24" i="7"/>
  <c r="G24" i="7"/>
  <c r="H23" i="7"/>
  <c r="G23" i="7"/>
  <c r="H21" i="7"/>
  <c r="G21" i="7"/>
  <c r="H19" i="7"/>
  <c r="G19" i="7"/>
  <c r="H17" i="7"/>
  <c r="G17" i="7"/>
  <c r="H16" i="7"/>
  <c r="G16" i="7"/>
  <c r="H15" i="7"/>
  <c r="G15" i="7"/>
  <c r="H14" i="7"/>
  <c r="G14" i="7"/>
  <c r="H13" i="7"/>
  <c r="G13" i="7"/>
  <c r="H12" i="7"/>
  <c r="G12" i="7"/>
  <c r="H11" i="7"/>
  <c r="G11" i="7"/>
  <c r="H10" i="7"/>
  <c r="G10" i="7"/>
  <c r="H9" i="7"/>
  <c r="G9" i="7"/>
  <c r="H8" i="7"/>
  <c r="G8" i="7"/>
  <c r="H7" i="7"/>
  <c r="G7" i="7"/>
  <c r="H13" i="34"/>
  <c r="G13" i="34"/>
  <c r="H12" i="34"/>
  <c r="G12" i="34"/>
  <c r="H11" i="34"/>
  <c r="G11" i="34"/>
  <c r="H10" i="34"/>
  <c r="G10" i="34"/>
  <c r="H9" i="34"/>
  <c r="G9" i="34"/>
  <c r="H8" i="34"/>
  <c r="K8" i="34" s="1"/>
  <c r="G8" i="34"/>
  <c r="H7" i="34"/>
  <c r="G7" i="34"/>
  <c r="O26" i="28"/>
  <c r="O25" i="28"/>
  <c r="J56" i="28"/>
  <c r="I56" i="28"/>
  <c r="H56" i="28"/>
  <c r="J55" i="28"/>
  <c r="I55" i="28"/>
  <c r="H55" i="28"/>
  <c r="J54" i="28"/>
  <c r="I54" i="28"/>
  <c r="H54" i="28"/>
  <c r="J53" i="28"/>
  <c r="I53" i="28"/>
  <c r="H53" i="28"/>
  <c r="J52" i="28"/>
  <c r="I52" i="28"/>
  <c r="H52" i="28"/>
  <c r="J51" i="28"/>
  <c r="I51" i="28"/>
  <c r="H51" i="28"/>
  <c r="J50" i="28"/>
  <c r="L50" i="28" s="1"/>
  <c r="J49" i="28"/>
  <c r="I49" i="28"/>
  <c r="H49" i="28"/>
  <c r="J48" i="28"/>
  <c r="I48" i="28"/>
  <c r="H48" i="28"/>
  <c r="J47" i="28"/>
  <c r="I47" i="28"/>
  <c r="H47" i="28"/>
  <c r="J46" i="28"/>
  <c r="I46" i="28"/>
  <c r="H46" i="28"/>
  <c r="J45" i="28"/>
  <c r="I45" i="28"/>
  <c r="H45" i="28"/>
  <c r="J44" i="28"/>
  <c r="I44" i="28"/>
  <c r="H44" i="28"/>
  <c r="J43" i="28"/>
  <c r="I43" i="28"/>
  <c r="H43" i="28"/>
  <c r="J42" i="28"/>
  <c r="I42" i="28"/>
  <c r="H42" i="28"/>
  <c r="J41" i="28"/>
  <c r="I41" i="28"/>
  <c r="H41" i="28"/>
  <c r="J40" i="28"/>
  <c r="I40" i="28"/>
  <c r="H40" i="28"/>
  <c r="J39" i="28"/>
  <c r="I39" i="28"/>
  <c r="H39" i="28"/>
  <c r="J38" i="28"/>
  <c r="I38" i="28"/>
  <c r="H38" i="28"/>
  <c r="J37" i="28"/>
  <c r="I37" i="28"/>
  <c r="H37" i="28"/>
  <c r="J36" i="28"/>
  <c r="I36" i="28"/>
  <c r="H36" i="28"/>
  <c r="J35" i="28"/>
  <c r="I35" i="28"/>
  <c r="H35" i="28"/>
  <c r="J34" i="28"/>
  <c r="I34" i="28"/>
  <c r="H34" i="28"/>
  <c r="J33" i="28"/>
  <c r="I33" i="28"/>
  <c r="H33" i="28"/>
  <c r="J32" i="28"/>
  <c r="I32" i="28"/>
  <c r="H32" i="28"/>
  <c r="J31" i="28"/>
  <c r="I31" i="28"/>
  <c r="H31" i="28"/>
  <c r="J30" i="28"/>
  <c r="I30" i="28"/>
  <c r="H30" i="28"/>
  <c r="J29" i="28"/>
  <c r="I29" i="28"/>
  <c r="H29" i="28"/>
  <c r="J28" i="28"/>
  <c r="I28" i="28"/>
  <c r="H28" i="28"/>
  <c r="J27" i="28"/>
  <c r="I27" i="28"/>
  <c r="H27" i="28"/>
  <c r="J26" i="28"/>
  <c r="I26" i="28"/>
  <c r="H26" i="28"/>
  <c r="J25" i="28"/>
  <c r="I25" i="28"/>
  <c r="H25" i="28"/>
  <c r="J24" i="28"/>
  <c r="I24" i="28"/>
  <c r="H24" i="28"/>
  <c r="J23" i="28"/>
  <c r="I23" i="28"/>
  <c r="H23" i="28"/>
  <c r="J22" i="28"/>
  <c r="I22" i="28"/>
  <c r="H22" i="28"/>
  <c r="J21" i="28"/>
  <c r="I21" i="28"/>
  <c r="H21" i="28"/>
  <c r="J20" i="28"/>
  <c r="I20" i="28"/>
  <c r="H20" i="28"/>
  <c r="J19" i="28"/>
  <c r="I19" i="28"/>
  <c r="H19" i="28"/>
  <c r="J18" i="28"/>
  <c r="I18" i="28"/>
  <c r="H18" i="28"/>
  <c r="J17" i="28"/>
  <c r="I17" i="28"/>
  <c r="H17" i="28"/>
  <c r="J16" i="28"/>
  <c r="I16" i="28"/>
  <c r="H16" i="28"/>
  <c r="J15" i="28"/>
  <c r="I15" i="28"/>
  <c r="H15" i="28"/>
  <c r="J14" i="28"/>
  <c r="I14" i="28"/>
  <c r="H14" i="28"/>
  <c r="J13" i="28"/>
  <c r="I13" i="28"/>
  <c r="H13" i="28"/>
  <c r="J12" i="28"/>
  <c r="I12" i="28"/>
  <c r="H12" i="28"/>
  <c r="J11" i="28"/>
  <c r="I11" i="28"/>
  <c r="H11" i="28"/>
  <c r="J10" i="28"/>
  <c r="I10" i="28"/>
  <c r="H10" i="28"/>
  <c r="J9" i="28"/>
  <c r="I9" i="28"/>
  <c r="H9" i="28"/>
  <c r="J8" i="28"/>
  <c r="I8" i="28"/>
  <c r="H8" i="28"/>
  <c r="J7" i="28"/>
  <c r="I7" i="28"/>
  <c r="H7" i="28"/>
  <c r="J6" i="28"/>
  <c r="I6" i="28"/>
  <c r="H6" i="28"/>
  <c r="J5" i="28"/>
  <c r="I5" i="28"/>
  <c r="H5" i="28"/>
  <c r="O24" i="28"/>
  <c r="O23" i="28"/>
  <c r="O22" i="28"/>
  <c r="O21" i="28"/>
  <c r="O20" i="28"/>
  <c r="O19" i="28"/>
  <c r="O18" i="28"/>
  <c r="O17" i="28"/>
  <c r="O16" i="28"/>
  <c r="K15" i="10" l="1"/>
  <c r="K17" i="10"/>
  <c r="K19" i="10"/>
  <c r="K21" i="10"/>
  <c r="K23" i="10"/>
  <c r="K25" i="10"/>
  <c r="K27" i="10"/>
  <c r="K29" i="10"/>
  <c r="K31" i="10"/>
  <c r="L7" i="31"/>
  <c r="L9" i="31"/>
  <c r="L11" i="31"/>
  <c r="F28" i="33"/>
  <c r="C29" i="33"/>
  <c r="K8" i="15"/>
  <c r="B29" i="33"/>
  <c r="K9" i="7"/>
  <c r="K11" i="7"/>
  <c r="K13" i="7"/>
  <c r="K17" i="7"/>
  <c r="K19" i="7"/>
  <c r="K21" i="7"/>
  <c r="K23" i="7"/>
  <c r="K28" i="7"/>
  <c r="K32" i="7"/>
  <c r="K36" i="7"/>
  <c r="K37" i="7"/>
  <c r="K9" i="34"/>
  <c r="L55" i="28"/>
  <c r="L18" i="9"/>
  <c r="L6" i="28"/>
  <c r="L16" i="28"/>
  <c r="L18" i="28"/>
  <c r="L20" i="28"/>
  <c r="L22" i="28"/>
  <c r="L24" i="28"/>
  <c r="L26" i="28"/>
  <c r="L28" i="28"/>
  <c r="L32" i="28"/>
  <c r="L34" i="28"/>
  <c r="L38" i="28"/>
  <c r="L40" i="28"/>
  <c r="L42" i="28"/>
  <c r="L44" i="28"/>
  <c r="L46" i="28"/>
  <c r="K11" i="34"/>
  <c r="K12" i="34"/>
  <c r="K13" i="34"/>
  <c r="L10" i="9"/>
  <c r="J27" i="9"/>
  <c r="D19" i="33" s="1"/>
  <c r="L17" i="9"/>
  <c r="L19" i="9"/>
  <c r="L25" i="9"/>
  <c r="K8" i="10"/>
  <c r="K9" i="10"/>
  <c r="K10" i="10"/>
  <c r="K11" i="10"/>
  <c r="K13" i="10"/>
  <c r="K14" i="10"/>
  <c r="K16" i="10"/>
  <c r="K18" i="10"/>
  <c r="K20" i="10"/>
  <c r="K22" i="10"/>
  <c r="K24" i="10"/>
  <c r="K26" i="10"/>
  <c r="K28" i="10"/>
  <c r="K30" i="10"/>
  <c r="E29" i="33"/>
  <c r="L7" i="28"/>
  <c r="L9" i="28"/>
  <c r="L13" i="28"/>
  <c r="L15" i="28"/>
  <c r="L17" i="28"/>
  <c r="L19" i="28"/>
  <c r="L21" i="28"/>
  <c r="L23" i="28"/>
  <c r="L25" i="28"/>
  <c r="L29" i="28"/>
  <c r="L33" i="28"/>
  <c r="L35" i="28"/>
  <c r="L37" i="28"/>
  <c r="L39" i="28"/>
  <c r="L41" i="28"/>
  <c r="L43" i="28"/>
  <c r="L45" i="28"/>
  <c r="L49" i="28"/>
  <c r="L52" i="28"/>
  <c r="L56" i="28"/>
  <c r="H27" i="9"/>
  <c r="B19" i="33" s="1"/>
  <c r="I27" i="9"/>
  <c r="C19" i="33" s="1"/>
  <c r="L11" i="9"/>
  <c r="K7" i="38"/>
  <c r="K9" i="38"/>
  <c r="K10" i="38"/>
  <c r="K8" i="38"/>
  <c r="K11" i="38"/>
  <c r="K12" i="10"/>
  <c r="L8" i="9"/>
  <c r="K34" i="7"/>
  <c r="K25" i="7"/>
  <c r="K27" i="7"/>
  <c r="K15" i="7"/>
  <c r="K8" i="7"/>
  <c r="K10" i="7"/>
  <c r="K12" i="7"/>
  <c r="K14" i="7"/>
  <c r="K16" i="7"/>
  <c r="K22" i="7"/>
  <c r="K24" i="7"/>
  <c r="K26" i="7"/>
  <c r="K29" i="7"/>
  <c r="K31" i="7"/>
  <c r="K33" i="7"/>
  <c r="K35" i="7"/>
  <c r="K10" i="34"/>
  <c r="L53" i="28"/>
  <c r="L54" i="28"/>
  <c r="L51" i="28"/>
  <c r="L48" i="28"/>
  <c r="L47" i="28"/>
  <c r="L36" i="28"/>
  <c r="L31" i="28"/>
  <c r="L30" i="28"/>
  <c r="L27" i="28"/>
  <c r="L14" i="28"/>
  <c r="L12" i="28"/>
  <c r="L11" i="28"/>
  <c r="L10" i="28"/>
  <c r="L8" i="28"/>
  <c r="H12" i="8"/>
  <c r="G12" i="8"/>
  <c r="I17" i="8"/>
  <c r="D15" i="33" s="1"/>
  <c r="J17" i="8"/>
  <c r="E15" i="33" s="1"/>
  <c r="K16" i="8"/>
  <c r="H15" i="8"/>
  <c r="G15" i="8"/>
  <c r="H14" i="8"/>
  <c r="G14" i="8"/>
  <c r="K14" i="8" s="1"/>
  <c r="H13" i="8"/>
  <c r="G13" i="8"/>
  <c r="K13" i="8" s="1"/>
  <c r="H11" i="8"/>
  <c r="G11" i="8"/>
  <c r="H10" i="8"/>
  <c r="G10" i="8"/>
  <c r="K10" i="8" s="1"/>
  <c r="H9" i="8"/>
  <c r="G9" i="8"/>
  <c r="K9" i="8" s="1"/>
  <c r="H8" i="8"/>
  <c r="G8" i="8"/>
  <c r="H7" i="8"/>
  <c r="G7" i="8"/>
  <c r="G17" i="8" s="1"/>
  <c r="B15" i="33" s="1"/>
  <c r="J10" i="24"/>
  <c r="J9" i="24"/>
  <c r="J8" i="24"/>
  <c r="J7" i="24"/>
  <c r="I7" i="24"/>
  <c r="H7" i="24"/>
  <c r="I10" i="24"/>
  <c r="H10" i="24"/>
  <c r="I9" i="24"/>
  <c r="H9" i="24"/>
  <c r="I8" i="24"/>
  <c r="H8" i="24"/>
  <c r="K16" i="25"/>
  <c r="E13" i="33" s="1"/>
  <c r="J7" i="25"/>
  <c r="I7" i="25"/>
  <c r="H7" i="25"/>
  <c r="J14" i="25"/>
  <c r="I14" i="25"/>
  <c r="H14" i="25"/>
  <c r="J13" i="25"/>
  <c r="I13" i="25"/>
  <c r="H13" i="25"/>
  <c r="J12" i="25"/>
  <c r="I12" i="25"/>
  <c r="H12" i="25"/>
  <c r="J11" i="25"/>
  <c r="I11" i="25"/>
  <c r="H11" i="25"/>
  <c r="J10" i="25"/>
  <c r="I10" i="25"/>
  <c r="H10" i="25"/>
  <c r="J9" i="25"/>
  <c r="I9" i="25"/>
  <c r="H9" i="25"/>
  <c r="J8" i="25"/>
  <c r="I8" i="25"/>
  <c r="H8" i="25"/>
  <c r="J10" i="22"/>
  <c r="J9" i="22"/>
  <c r="J8" i="22"/>
  <c r="J7" i="22"/>
  <c r="J12" i="22"/>
  <c r="J13" i="22"/>
  <c r="J14" i="22"/>
  <c r="J15" i="22"/>
  <c r="J16" i="22"/>
  <c r="L14" i="25" l="1"/>
  <c r="H17" i="8"/>
  <c r="C15" i="33" s="1"/>
  <c r="L10" i="24"/>
  <c r="L11" i="25"/>
  <c r="L13" i="25"/>
  <c r="L9" i="25"/>
  <c r="L8" i="25"/>
  <c r="L10" i="25"/>
  <c r="L12" i="25"/>
  <c r="I16" i="25"/>
  <c r="C13" i="33" s="1"/>
  <c r="H16" i="25"/>
  <c r="B13" i="33" s="1"/>
  <c r="J16" i="25"/>
  <c r="D13" i="33" s="1"/>
  <c r="K12" i="8"/>
  <c r="K12" i="38"/>
  <c r="K30" i="7"/>
  <c r="K11" i="8"/>
  <c r="K15" i="8"/>
  <c r="K8" i="8"/>
  <c r="L9" i="24"/>
  <c r="L8" i="24"/>
  <c r="J11" i="22" l="1"/>
  <c r="J22" i="22" s="1"/>
  <c r="D12" i="33" s="1"/>
  <c r="I16" i="22"/>
  <c r="H16" i="22"/>
  <c r="I15" i="22"/>
  <c r="H15" i="22"/>
  <c r="I14" i="22"/>
  <c r="H14" i="22"/>
  <c r="I13" i="22"/>
  <c r="H13" i="22"/>
  <c r="I12" i="22"/>
  <c r="H12" i="22"/>
  <c r="I11" i="22"/>
  <c r="H11" i="22"/>
  <c r="I10" i="22"/>
  <c r="H10" i="22"/>
  <c r="I9" i="22"/>
  <c r="H9" i="22"/>
  <c r="I8" i="22"/>
  <c r="H8" i="22"/>
  <c r="I7" i="22"/>
  <c r="I22" i="22" s="1"/>
  <c r="C12" i="33" s="1"/>
  <c r="H7" i="22"/>
  <c r="H22" i="22" s="1"/>
  <c r="B12" i="33" s="1"/>
  <c r="H8" i="36"/>
  <c r="G8" i="36"/>
  <c r="H7" i="36"/>
  <c r="G7" i="36"/>
  <c r="J9" i="36"/>
  <c r="E11" i="33" s="1"/>
  <c r="I9" i="36"/>
  <c r="D11" i="33" s="1"/>
  <c r="F9" i="36"/>
  <c r="E9" i="36"/>
  <c r="H9" i="36"/>
  <c r="C11" i="33" s="1"/>
  <c r="G9" i="36"/>
  <c r="B11" i="33" s="1"/>
  <c r="E3" i="36"/>
  <c r="L2" i="36"/>
  <c r="H15" i="1"/>
  <c r="G15" i="1"/>
  <c r="H14" i="1"/>
  <c r="G14" i="1"/>
  <c r="H13" i="1"/>
  <c r="G13" i="1"/>
  <c r="H11" i="1"/>
  <c r="G11" i="1"/>
  <c r="H10" i="1"/>
  <c r="G10" i="1"/>
  <c r="H9" i="1"/>
  <c r="G9" i="1"/>
  <c r="H8" i="1"/>
  <c r="G8" i="1"/>
  <c r="H7" i="1"/>
  <c r="G7" i="1"/>
  <c r="H15" i="21"/>
  <c r="G15" i="21"/>
  <c r="H14" i="21"/>
  <c r="G14" i="21"/>
  <c r="H13" i="21"/>
  <c r="G13" i="21"/>
  <c r="H12" i="21"/>
  <c r="G12" i="21"/>
  <c r="H11" i="21"/>
  <c r="G11" i="21"/>
  <c r="H10" i="21"/>
  <c r="G10" i="21"/>
  <c r="H9" i="21"/>
  <c r="G9" i="21"/>
  <c r="H8" i="21"/>
  <c r="G8" i="21"/>
  <c r="H7" i="21"/>
  <c r="G7" i="21"/>
  <c r="L11" i="22" l="1"/>
  <c r="L15" i="22"/>
  <c r="L16" i="22"/>
  <c r="K8" i="1"/>
  <c r="K15" i="1"/>
  <c r="L8" i="22"/>
  <c r="L9" i="22"/>
  <c r="L10" i="22"/>
  <c r="L12" i="22"/>
  <c r="L13" i="22"/>
  <c r="L14" i="22"/>
  <c r="K8" i="36"/>
  <c r="K7" i="36"/>
  <c r="K9" i="36" s="1"/>
  <c r="F11" i="33" s="1"/>
  <c r="K9" i="1"/>
  <c r="K10" i="1"/>
  <c r="K11" i="1"/>
  <c r="K13" i="1"/>
  <c r="K14" i="1"/>
  <c r="H16" i="21" l="1"/>
  <c r="G16" i="21"/>
  <c r="N10" i="7" l="1"/>
  <c r="P10" i="7" s="1"/>
  <c r="M10" i="7"/>
  <c r="O10" i="7" s="1"/>
  <c r="Q10" i="7" l="1"/>
  <c r="P24" i="9" l="1"/>
  <c r="O24" i="9"/>
  <c r="N24" i="9"/>
  <c r="Q24" i="9" l="1"/>
  <c r="F18" i="7" l="1"/>
  <c r="E18" i="7"/>
  <c r="F20" i="7"/>
  <c r="H20" i="7" s="1"/>
  <c r="E20" i="7"/>
  <c r="G20" i="7" s="1"/>
  <c r="G18" i="7" l="1"/>
  <c r="G38" i="7" s="1"/>
  <c r="B18" i="33" s="1"/>
  <c r="E38" i="7"/>
  <c r="H18" i="7"/>
  <c r="H38" i="7" s="1"/>
  <c r="C18" i="33" s="1"/>
  <c r="F38" i="7"/>
  <c r="K20" i="7"/>
  <c r="K18" i="7" l="1"/>
  <c r="H58" i="28" l="1"/>
  <c r="B16" i="33" s="1"/>
  <c r="J14" i="34" l="1"/>
  <c r="E17" i="33" s="1"/>
  <c r="I14" i="34"/>
  <c r="D17" i="33" s="1"/>
  <c r="F14" i="34"/>
  <c r="E14" i="34"/>
  <c r="H14" i="34"/>
  <c r="C17" i="33" s="1"/>
  <c r="G14" i="34"/>
  <c r="B17" i="33" s="1"/>
  <c r="K7" i="34" l="1"/>
  <c r="K14" i="34" s="1"/>
  <c r="F17" i="33" s="1"/>
  <c r="A4" i="33" l="1"/>
  <c r="A2" i="33"/>
  <c r="G18" i="1" l="1"/>
  <c r="B10" i="33" s="1"/>
  <c r="G17" i="21"/>
  <c r="B9" i="33" s="1"/>
  <c r="F27" i="33" l="1"/>
  <c r="I15" i="31" l="1"/>
  <c r="C20" i="33" s="1"/>
  <c r="K15" i="31"/>
  <c r="E20" i="33" s="1"/>
  <c r="H15" i="31"/>
  <c r="B20" i="33" s="1"/>
  <c r="K16" i="21"/>
  <c r="K58" i="28" l="1"/>
  <c r="E16" i="33" s="1"/>
  <c r="K7" i="15" l="1"/>
  <c r="K9" i="15" s="1"/>
  <c r="F9" i="15" l="1"/>
  <c r="E9" i="15"/>
  <c r="J58" i="28" l="1"/>
  <c r="D16" i="33" s="1"/>
  <c r="H18" i="1" l="1"/>
  <c r="C10" i="33" s="1"/>
  <c r="I58" i="28"/>
  <c r="C16" i="33" s="1"/>
  <c r="L2" i="21" l="1"/>
  <c r="E3" i="21"/>
  <c r="L5" i="28" l="1"/>
  <c r="G15" i="31"/>
  <c r="F15" i="31"/>
  <c r="E15" i="31"/>
  <c r="J5" i="31"/>
  <c r="J15" i="31" s="1"/>
  <c r="D20" i="33" s="1"/>
  <c r="E3" i="31"/>
  <c r="M2" i="31"/>
  <c r="G58" i="28"/>
  <c r="F58" i="28"/>
  <c r="E58" i="28"/>
  <c r="E3" i="28"/>
  <c r="G16" i="25"/>
  <c r="F16" i="25"/>
  <c r="E16" i="25"/>
  <c r="E3" i="25"/>
  <c r="M2" i="25"/>
  <c r="K12" i="24"/>
  <c r="E14" i="33" s="1"/>
  <c r="J12" i="24"/>
  <c r="D14" i="33" s="1"/>
  <c r="F12" i="24"/>
  <c r="E12" i="24"/>
  <c r="L7" i="24"/>
  <c r="I12" i="24"/>
  <c r="C14" i="33" s="1"/>
  <c r="H12" i="24"/>
  <c r="B14" i="33" s="1"/>
  <c r="B23" i="33" s="1"/>
  <c r="B25" i="33" s="1"/>
  <c r="B31" i="33" s="1"/>
  <c r="E3" i="24"/>
  <c r="M2" i="24"/>
  <c r="K22" i="22"/>
  <c r="E12" i="33" s="1"/>
  <c r="F22" i="22"/>
  <c r="E22" i="22"/>
  <c r="E3" i="22"/>
  <c r="M2" i="22"/>
  <c r="H17" i="21"/>
  <c r="C9" i="33" s="1"/>
  <c r="J17" i="21"/>
  <c r="E9" i="33" s="1"/>
  <c r="I17" i="21"/>
  <c r="D9" i="33" s="1"/>
  <c r="F17" i="21"/>
  <c r="E17" i="21"/>
  <c r="K15" i="21"/>
  <c r="K14" i="21"/>
  <c r="K13" i="21"/>
  <c r="K12" i="21"/>
  <c r="K11" i="21"/>
  <c r="K10" i="21"/>
  <c r="K9" i="21"/>
  <c r="K8" i="21"/>
  <c r="K7" i="21"/>
  <c r="C23" i="33" l="1"/>
  <c r="L58" i="28"/>
  <c r="F16" i="33" s="1"/>
  <c r="K17" i="21"/>
  <c r="F9" i="33" s="1"/>
  <c r="L5" i="31"/>
  <c r="L7" i="25"/>
  <c r="L16" i="25" s="1"/>
  <c r="F13" i="33" s="1"/>
  <c r="L12" i="24"/>
  <c r="F14" i="33" s="1"/>
  <c r="L7" i="22"/>
  <c r="L22" i="22" s="1"/>
  <c r="F12" i="33" s="1"/>
  <c r="L15" i="31" l="1"/>
  <c r="F20" i="33" s="1"/>
  <c r="K7" i="1" l="1"/>
  <c r="K7" i="10" l="1"/>
  <c r="K33" i="10" s="1"/>
  <c r="K7" i="7"/>
  <c r="K38" i="7" s="1"/>
  <c r="F18" i="33" s="1"/>
  <c r="K7" i="8" l="1"/>
  <c r="K17" i="8" s="1"/>
  <c r="F15" i="33" s="1"/>
  <c r="L7" i="9"/>
  <c r="L27" i="9" s="1"/>
  <c r="F19" i="33" s="1"/>
  <c r="I18" i="1"/>
  <c r="D10" i="33" s="1"/>
  <c r="D23" i="33" s="1"/>
  <c r="J18" i="1"/>
  <c r="E10" i="33" s="1"/>
  <c r="E23" i="33" s="1"/>
  <c r="K18" i="1" l="1"/>
  <c r="F10" i="33" s="1"/>
  <c r="F23" i="33" s="1"/>
  <c r="I6" i="20"/>
  <c r="I7" i="20"/>
  <c r="I8" i="20"/>
  <c r="H14" i="20"/>
  <c r="E24" i="33" s="1"/>
  <c r="E25" i="33" s="1"/>
  <c r="E31" i="33" s="1"/>
  <c r="G14" i="20"/>
  <c r="D24" i="33" s="1"/>
  <c r="D25" i="33" s="1"/>
  <c r="F14" i="20"/>
  <c r="C24" i="33" s="1"/>
  <c r="C25" i="33" s="1"/>
  <c r="C31" i="33" s="1"/>
  <c r="I5" i="20"/>
  <c r="I14" i="20" s="1"/>
  <c r="E3" i="20"/>
  <c r="J2" i="20"/>
  <c r="F17" i="8"/>
  <c r="E17" i="8"/>
  <c r="F33" i="10"/>
  <c r="I33" i="10"/>
  <c r="D26" i="33" s="1"/>
  <c r="D29" i="33" s="1"/>
  <c r="G27" i="9"/>
  <c r="F27" i="9"/>
  <c r="E27" i="9"/>
  <c r="F18" i="1"/>
  <c r="E18" i="1"/>
  <c r="D31" i="33" l="1"/>
  <c r="F24" i="33"/>
  <c r="F25" i="33" s="1"/>
  <c r="F26" i="33"/>
  <c r="F29" i="33" s="1"/>
  <c r="E33" i="10"/>
  <c r="I34" i="10"/>
  <c r="L2" i="15"/>
  <c r="E3" i="15"/>
  <c r="L2" i="10"/>
  <c r="E3" i="10"/>
  <c r="L2" i="7"/>
  <c r="L2" i="34" s="1"/>
  <c r="E3" i="7"/>
  <c r="E3" i="34" s="1"/>
  <c r="L2" i="8"/>
  <c r="M2" i="28" s="1"/>
  <c r="E3" i="8"/>
  <c r="M2" i="9"/>
  <c r="E3" i="9"/>
  <c r="F31" i="33" l="1"/>
</calcChain>
</file>

<file path=xl/sharedStrings.xml><?xml version="1.0" encoding="utf-8"?>
<sst xmlns="http://schemas.openxmlformats.org/spreadsheetml/2006/main" count="759" uniqueCount="429">
  <si>
    <t>MUNICIPIO IXTLAHUACAN DEL RIO, JALISCO.</t>
  </si>
  <si>
    <t xml:space="preserve">FECHA </t>
  </si>
  <si>
    <t>NOMBRE</t>
  </si>
  <si>
    <t>SUELDO</t>
  </si>
  <si>
    <t>NETO</t>
  </si>
  <si>
    <t>FIRMA</t>
  </si>
  <si>
    <t>LETICIA GOMEZ LARA</t>
  </si>
  <si>
    <t>JUAN MANUEL YAÑEZ HERRERA</t>
  </si>
  <si>
    <t>MARGARITA CAMACHO SANCHEZ</t>
  </si>
  <si>
    <t>CARMEN MORA ESTEVEZ</t>
  </si>
  <si>
    <t>MA. DE LOS ANGELES SANCHEZ MORA</t>
  </si>
  <si>
    <t>NORMA LETICIA SANCHEZ SANCHEZ</t>
  </si>
  <si>
    <t>MA. DEL REFUGIO RIVAS ORTIZ</t>
  </si>
  <si>
    <t>FRANCISCO ALATORRE GOMEZ</t>
  </si>
  <si>
    <t>J. JESUS CAMACHO MARTINEZ</t>
  </si>
  <si>
    <t>JORGE SANDOVAL PINTO</t>
  </si>
  <si>
    <t>FRANCISCO SANCHEZ ALVARADO</t>
  </si>
  <si>
    <t>MAURO SANCHEZ VELIZ</t>
  </si>
  <si>
    <t>RAFAEL CRUZ ULLOA</t>
  </si>
  <si>
    <t>LUIS MORA NUÑEZ</t>
  </si>
  <si>
    <t>ROBERTO GUTIERREZ PLASCENCIA</t>
  </si>
  <si>
    <t>IGNACIO CAMPOS PASTRANO</t>
  </si>
  <si>
    <t>JOSE LUIS GONZALEZ REYNOSO</t>
  </si>
  <si>
    <t>ARTURO RAMIREZ RUELAS</t>
  </si>
  <si>
    <t>RIGOBERTO MARTINEZ ALVAREZ</t>
  </si>
  <si>
    <t>HERIBERTO RODRIGUEZ CARLOS</t>
  </si>
  <si>
    <t>HEREDERIO ESPINOZA GARZON</t>
  </si>
  <si>
    <t>JAVIER MERCADO SANCHEZ</t>
  </si>
  <si>
    <t>PASCUAL BARCENAS AVILA</t>
  </si>
  <si>
    <t>GENARO CARBAJAL MERCADO</t>
  </si>
  <si>
    <t>FRANCISCO VAZQUEZ MACIAS</t>
  </si>
  <si>
    <t>RUBEN LOPEZ LOZA</t>
  </si>
  <si>
    <t>J. ISABEL GONZALEZ MORA</t>
  </si>
  <si>
    <t>SALVADOR LIMON MARTINEZ</t>
  </si>
  <si>
    <t>ROBERTO CARBAJAL HERNANDEZ</t>
  </si>
  <si>
    <t>JAVIER LOPEZ LOZA</t>
  </si>
  <si>
    <t>MANUEL CASTRO DELGADO</t>
  </si>
  <si>
    <t>MELITON SANCHEZ HERNANDEZ</t>
  </si>
  <si>
    <t>MONICO PINTO MARTINEZ</t>
  </si>
  <si>
    <t>SUMAS</t>
  </si>
  <si>
    <t>NOMINA DE SUELDOS DEPTO. HACIENDA MUNICIPAL</t>
  </si>
  <si>
    <t>JORGE ENRIQUE ALVAREZ DEL CASTILLO SANCHEZ</t>
  </si>
  <si>
    <t>JUAN MANUEL CAMACHO GOMEZ</t>
  </si>
  <si>
    <t>ANTONIO ALCARAZ REYNOSO</t>
  </si>
  <si>
    <t>SALVADOR GARCIA SANCHEZ</t>
  </si>
  <si>
    <t>SALVADOR GONZALEZ VAZQUEZ</t>
  </si>
  <si>
    <t>MEREGILDO OLMOS GALLEGOS</t>
  </si>
  <si>
    <t>ISAAC CARRILLO BENAVIDES</t>
  </si>
  <si>
    <t>OSCAR ALBERTO ALVAREZ PLASCENCIA</t>
  </si>
  <si>
    <t>NOMBRAMIENTO</t>
  </si>
  <si>
    <t>SINDICO</t>
  </si>
  <si>
    <t>CHOFER</t>
  </si>
  <si>
    <t>SECRETARIO GRAL.</t>
  </si>
  <si>
    <t>MECANICO</t>
  </si>
  <si>
    <t>JARDINERA</t>
  </si>
  <si>
    <t>ENC. BIBLIOTECA</t>
  </si>
  <si>
    <t>MTRA. BIBLIOTECA</t>
  </si>
  <si>
    <t>FONTANERO</t>
  </si>
  <si>
    <t>JARDINERO</t>
  </si>
  <si>
    <t>INSPECTOR FISCAL</t>
  </si>
  <si>
    <t>AUX. ASEO PUB.</t>
  </si>
  <si>
    <t>PODADOR</t>
  </si>
  <si>
    <t>ENC. U. DEPTIVA.</t>
  </si>
  <si>
    <t>MANTO. U. DEPTIVA</t>
  </si>
  <si>
    <t>ENC. SANITARIOS</t>
  </si>
  <si>
    <t xml:space="preserve">FONTANERO </t>
  </si>
  <si>
    <t>EMPEDRADOR</t>
  </si>
  <si>
    <t>POLICIA DE LINEA</t>
  </si>
  <si>
    <t>HECTOR MIGUEL MARTINEZ GONZALEZ</t>
  </si>
  <si>
    <t>ALFREDO ABUNDIS MUÑOZ</t>
  </si>
  <si>
    <t>JOSE MANUEL YAÑEZ JIMENEZ</t>
  </si>
  <si>
    <t>AYUDANTE SIST. AGUA</t>
  </si>
  <si>
    <t>JAIME CAMACHO ALCARAZ</t>
  </si>
  <si>
    <t>FAUSTINO ANGULO CAMACHO</t>
  </si>
  <si>
    <t>ROGELIO JIMENEZ DE LA CRUZ</t>
  </si>
  <si>
    <t>SILVIA SANCHEZ SANDOVAL</t>
  </si>
  <si>
    <t>JOSE DE JESUS REYNA REYES</t>
  </si>
  <si>
    <t>ADRIANA ELIZABETH FLORES BAÑUELOS</t>
  </si>
  <si>
    <t>GABRIEL MARQUEZ ROMERO</t>
  </si>
  <si>
    <t>CESAR ISMAEL ALVAREZ OROZCO</t>
  </si>
  <si>
    <t>EMILIO GONZALEZ LOPEZ</t>
  </si>
  <si>
    <t>PABLO GUTIERREZ CALVILLO</t>
  </si>
  <si>
    <t>OSCAR TORRES VAZQUEZ</t>
  </si>
  <si>
    <t>IMSS</t>
  </si>
  <si>
    <t xml:space="preserve"> </t>
  </si>
  <si>
    <t>MANUEL GONZALEZ ROCHA</t>
  </si>
  <si>
    <t>SERGIO GARCIA DE ANDA</t>
  </si>
  <si>
    <t>RAUL SALDAÑA MERCADO</t>
  </si>
  <si>
    <t>ARTURO SUAREZ ALVARADO</t>
  </si>
  <si>
    <t xml:space="preserve">    </t>
  </si>
  <si>
    <t xml:space="preserve">  </t>
  </si>
  <si>
    <t>ISR</t>
  </si>
  <si>
    <t>ALMA LETICIA JIMENEZ MARTINEZ</t>
  </si>
  <si>
    <t>ENRIQUE BARCENAS AVILA</t>
  </si>
  <si>
    <t>AUX. ASEO PUBLICO</t>
  </si>
  <si>
    <t>MARTIN NUÑEZ ALVAREZ</t>
  </si>
  <si>
    <t>TOBIAS DIAZ SALDAÑA</t>
  </si>
  <si>
    <t>ENC. RELLENO SANITARIO</t>
  </si>
  <si>
    <t>SALVADOR CASILLAS CRUZ</t>
  </si>
  <si>
    <t>HONORATO PACHEO VAZQUEZ</t>
  </si>
  <si>
    <t>ENCARGADO DEL VIVERO</t>
  </si>
  <si>
    <t>_________________________</t>
  </si>
  <si>
    <t>MANUEL ALVAREZ LOPEZ</t>
  </si>
  <si>
    <t>SANTIAGO GOMEZ LOZA</t>
  </si>
  <si>
    <t>JUEZ MUNICIPAL</t>
  </si>
  <si>
    <t>SUBSIDIO</t>
  </si>
  <si>
    <t>MARTIN MARIA GONZALEZ</t>
  </si>
  <si>
    <t>JOSE LUIS GARCIA HERNANDEZ</t>
  </si>
  <si>
    <t>GUSTAVO RODRIGUEZ GONZALEZ</t>
  </si>
  <si>
    <t>NICANOR ESTEVEZ PLASCENCIA</t>
  </si>
  <si>
    <t>SALVADOR CORONA OLVERA</t>
  </si>
  <si>
    <t>PARAMEDICO</t>
  </si>
  <si>
    <t>NOMINA DE SUELDOS A JUBILADOS</t>
  </si>
  <si>
    <t>FERNANDO VAZQUEZ FLORES</t>
  </si>
  <si>
    <t>NOMINA DE SUELDOS PRESIDENCIA</t>
  </si>
  <si>
    <t>NOMINA DE SUELDOS SECRETARIA GENERAL</t>
  </si>
  <si>
    <t>NOMINA DE SUELDOS PROTECCION CIVIL</t>
  </si>
  <si>
    <t>JORGE ARMANDO GONZALEZ VAZQUEZ</t>
  </si>
  <si>
    <t>RIGOBERTO MOJARRO GUTIERREZ</t>
  </si>
  <si>
    <t>ALEJANDRO SANTOS SANCHEZ MARTINEZ</t>
  </si>
  <si>
    <t>MIRIAM RAXEL IÑIGUEZ HERNANDEZ</t>
  </si>
  <si>
    <t>RAUL FERNANDO REYES CAMACHO</t>
  </si>
  <si>
    <t>JUAN MANUEL RAMIREZ SANCHEZ</t>
  </si>
  <si>
    <t>BRENDA DEL CARMEN DAVALOS NUÑEZ</t>
  </si>
  <si>
    <t>JOSE DE JESUS LOMELI  GUTIERREZ</t>
  </si>
  <si>
    <t>CHOFER DE AMBULANCIA</t>
  </si>
  <si>
    <t>RICARDO BARBIER SOTO</t>
  </si>
  <si>
    <t>ADOLFO DAVID SUAREZ URIBE</t>
  </si>
  <si>
    <t>ISA CARRILLO VILLALOBOS</t>
  </si>
  <si>
    <t>ANTONIO BARAJAS RAMIREZ</t>
  </si>
  <si>
    <t>PRESIDENCIA</t>
  </si>
  <si>
    <t>SECRETARIA GENERAL</t>
  </si>
  <si>
    <t>HACIENDA</t>
  </si>
  <si>
    <t>PROTECCION CIVIL</t>
  </si>
  <si>
    <t>TOTAL TESO</t>
  </si>
  <si>
    <t>TOTAL FORTA</t>
  </si>
  <si>
    <t>DEPARTAMENTO</t>
  </si>
  <si>
    <t>TOTAL QUINCENAL</t>
  </si>
  <si>
    <t>BASE TESO</t>
  </si>
  <si>
    <t>JUBILADOS</t>
  </si>
  <si>
    <t>CUAHUTEMOC JAUREGUI MARTINEZ</t>
  </si>
  <si>
    <t>JOSE DAVID PORTILLO PAREDES</t>
  </si>
  <si>
    <t>SERGIO VAZQUEZ HUERTA</t>
  </si>
  <si>
    <t>BEATRIZ DIAZ NORIEGA</t>
  </si>
  <si>
    <t>.</t>
  </si>
  <si>
    <t>ARNULFO MEJIA LOPEZ</t>
  </si>
  <si>
    <t>MARTIN ALMARAZ MARTINEZ</t>
  </si>
  <si>
    <t>ARNULFO NUÑEZ URIBE</t>
  </si>
  <si>
    <t>NOE CAMACHO LOPEZ</t>
  </si>
  <si>
    <t>15 DE OCTUBRE DE 2018</t>
  </si>
  <si>
    <t>PRIMER QUINCENA DE OCTUBRE DE 2018</t>
  </si>
  <si>
    <t>REGIDOR  A</t>
  </si>
  <si>
    <t>TERESA RENTERIA GARCIA</t>
  </si>
  <si>
    <t>JAVIER SANDOVAL MORA</t>
  </si>
  <si>
    <t>MOISES JARA YAÑEZ</t>
  </si>
  <si>
    <t>MARIA ESTHER SANCHEZ MARTINEZ</t>
  </si>
  <si>
    <t>ADOLFO RAMIREZ MARTINEZ</t>
  </si>
  <si>
    <t>GERARDO GODOY JIMENEZ</t>
  </si>
  <si>
    <t>MARICELA SANDOVAL GONZALEZ</t>
  </si>
  <si>
    <t>FRANCISCO SANCHEZ DE LA MORA</t>
  </si>
  <si>
    <t>JESUS  GONZALEZ VELEZ</t>
  </si>
  <si>
    <t>LIC. PEDRO HARO OCAMPO</t>
  </si>
  <si>
    <t>PRESIDENTE MPAL</t>
  </si>
  <si>
    <t>JUAN MANUEL GUTIERREZ ESPARZA</t>
  </si>
  <si>
    <t>SECRETARIO PARTICULAR</t>
  </si>
  <si>
    <t>SECRETARIA DE PRESIDENCIA</t>
  </si>
  <si>
    <t>LIC. JORGE CAMPOS MOLINA</t>
  </si>
  <si>
    <t>LIC. JULIO CESAR MORALES HERNANDEZ</t>
  </si>
  <si>
    <t>LUISA AURORA RODRIGUEZ GONZALEZ</t>
  </si>
  <si>
    <t>MARIA DEL CARMEN DE LA MORA ALMARAZ</t>
  </si>
  <si>
    <t>JOSE LUIS NUÑEZ CARRANZA</t>
  </si>
  <si>
    <t>UNIDAD DE GESTION DE PROYECTOS DE ASISTENCIA SOCIAL</t>
  </si>
  <si>
    <t>ASISTENTE DE UNIDAD</t>
  </si>
  <si>
    <t>TRANSPARENCIA</t>
  </si>
  <si>
    <t>UNIDAD DE COMUNICACIÓN Y VINCULACIÓN CIUDADANA</t>
  </si>
  <si>
    <t>LIC. ELISA GONZALEZ RODRIGUEZ</t>
  </si>
  <si>
    <t>UNIDAD DE AUDITORIA FINANCIERA</t>
  </si>
  <si>
    <t>NOMINA DE SUELDOS DEPTO. DE CONTRALORIA</t>
  </si>
  <si>
    <t>CONTRALOR</t>
  </si>
  <si>
    <t xml:space="preserve">ASISTENTE DE SECRETARIA GENERAL </t>
  </si>
  <si>
    <t xml:space="preserve">UNIDAD DE ARCHIVO MUNICIPAL </t>
  </si>
  <si>
    <t>JEFE DE DEPARTAMENTO DEL REGISTRO CIVIL</t>
  </si>
  <si>
    <t>OFICIAL REGISTRO CIVIL TREJOS</t>
  </si>
  <si>
    <t xml:space="preserve">OFICIAL REGISTRO CIVIL PALOS ALTOS </t>
  </si>
  <si>
    <t>SECRETARIA C REGISTRO CIVIL</t>
  </si>
  <si>
    <t>SECRETARIA A REGISTRO CIVIL</t>
  </si>
  <si>
    <t>UNIDAD DE CEMENTERIOS</t>
  </si>
  <si>
    <t>AUX DE CEMENTERIOS</t>
  </si>
  <si>
    <t>LIC. JUAN RENTERIA GARCIA</t>
  </si>
  <si>
    <t>LIC. MARIA GUADALUPE  GUTIERREZ SANCHEZ</t>
  </si>
  <si>
    <t>STEPHANIA JAUREGI MARTINEZ</t>
  </si>
  <si>
    <t>L.N MARIA DE LA LUZ  PINTO GONNZALEZ</t>
  </si>
  <si>
    <t>ALEJANDRA  RENTERIA CAMACHO</t>
  </si>
  <si>
    <t>MA. REFUGIO SANCHEZ ESQUEDA</t>
  </si>
  <si>
    <t>AGENTE MUNICIPAL DE MASCUALA</t>
  </si>
  <si>
    <t>DELEGADO SAN ANOTNIO</t>
  </si>
  <si>
    <t>DELEGADO TREJOS</t>
  </si>
  <si>
    <t>DELEGADO PALOS ALTOS</t>
  </si>
  <si>
    <t>TITULAR DE LA DIRECCION JURIDICA</t>
  </si>
  <si>
    <t>DEPARTAMENTO DE LO JURIDICO LABORAL</t>
  </si>
  <si>
    <t>ASISTENTE DE UNIDAD B  (DE LO JURIDICO ADMINISTRATIVO)</t>
  </si>
  <si>
    <t>UNIDAD JURIDICO LABORAL</t>
  </si>
  <si>
    <t>AUXILIAR DEL JUEZ MUNICIPAL</t>
  </si>
  <si>
    <t>ASISTENTE DE DEPARTAMENTO  (JURIDICO)</t>
  </si>
  <si>
    <t>MTRA. GLORIA ISABEL MOYA</t>
  </si>
  <si>
    <t>LIC. JOSE ALONSO GARCIA GONZALEZ</t>
  </si>
  <si>
    <t>LIC. ANTONIO WARROZ ROMERO</t>
  </si>
  <si>
    <t>LIC. ALEJANDRO LORIA LUQUIN</t>
  </si>
  <si>
    <t>GERARDO CARRILLO OROZCO</t>
  </si>
  <si>
    <t>LUIS FERNANDO BENITEZ ROMERO</t>
  </si>
  <si>
    <t>NOMINA DE SUELDOS SINDICATURA</t>
  </si>
  <si>
    <t>NOMINA DE SUELDOS COORDINACION DE GABINETE</t>
  </si>
  <si>
    <t>COORDINACION DE GABINETE</t>
  </si>
  <si>
    <t>(SIME) SISTEMA DE INFORMACION MUNICIPAL ESTRATEGICO</t>
  </si>
  <si>
    <t>SECRETARIO C</t>
  </si>
  <si>
    <t>RECEPCION SECRETARIA C</t>
  </si>
  <si>
    <t>ADRIANA MARLEN ABUNDIS RENTERIA</t>
  </si>
  <si>
    <t>ELIZABETH VAZQUEZ HUERTA</t>
  </si>
  <si>
    <t>CHRISTIAN MUÑOZ</t>
  </si>
  <si>
    <t xml:space="preserve">ENCARGADA DE HACIENDA PUBLICA </t>
  </si>
  <si>
    <t>CAJERO</t>
  </si>
  <si>
    <t>ENCARGADA DE INGRESOS</t>
  </si>
  <si>
    <t>AUX ADMINISTRATIVO  C DE CATASTRO</t>
  </si>
  <si>
    <t>CAJERA</t>
  </si>
  <si>
    <t>ENCARGADO DE EGRESOS</t>
  </si>
  <si>
    <t>ENCARGADO DE CATASTRO</t>
  </si>
  <si>
    <t>UNIDAD DE APREMIOS</t>
  </si>
  <si>
    <t>J. DE DEPARTAMENTO DEPARTAMENTO DE CONTABILIDAD</t>
  </si>
  <si>
    <t>MA DEL CARMEN CRUZ GONZALEZ</t>
  </si>
  <si>
    <t>JESUS EMMANUEL BUGARIN VELIZ</t>
  </si>
  <si>
    <t>SANDRA GUADALUPE ESPARZA GONZALEZ</t>
  </si>
  <si>
    <t>GLORIA GUTIERREZ MARTINEZ</t>
  </si>
  <si>
    <t>LUCIA MEDINA AYALA</t>
  </si>
  <si>
    <t>JOSE SALVADOR PLASCENCIA CAMACHO</t>
  </si>
  <si>
    <t>NOMINA DE SUELDOS COORDINACION GENERAL DE SERVICIOS MUNICIPALES</t>
  </si>
  <si>
    <t>CORDINADOR GENERAL DE SERVICIOS MUNICIPALES</t>
  </si>
  <si>
    <t xml:space="preserve"> JEFE DE DEPARTAMENTO DE PROVEDURIA</t>
  </si>
  <si>
    <t>JEFE  DE DEPARTAMENTO DE PATRIMONIO</t>
  </si>
  <si>
    <t xml:space="preserve">UNIDAD DE  ATENCION ANIMAL </t>
  </si>
  <si>
    <t xml:space="preserve">ASISTENTE DE DEPARTAMENTO   </t>
  </si>
  <si>
    <t>ASISTENTE DE UNIDAD B      (ALUMBRADO PUBLICO)</t>
  </si>
  <si>
    <t xml:space="preserve">AUXILIAR ADMINISTRATIVO A   (ALUMBRADO PUBLICO) </t>
  </si>
  <si>
    <t xml:space="preserve">CUADRILLA ALUM PUBLICO </t>
  </si>
  <si>
    <t xml:space="preserve">JEFE DEL DEPARTAMENTO DE AGUA POTABLE </t>
  </si>
  <si>
    <t>UNIDAD DE PLANTAS DE TRATAMIENTO Y LABORATORIO</t>
  </si>
  <si>
    <t>CUADRILLA AGUA POTABLE Y ALCAN</t>
  </si>
  <si>
    <t xml:space="preserve">AGUA POTABLE </t>
  </si>
  <si>
    <t xml:space="preserve">JEFE DE DEPARTAMENTO DE ASEO PUBLICO </t>
  </si>
  <si>
    <t>AUXILIAR DE INTENDENCIA B</t>
  </si>
  <si>
    <t>AUXILIAR DE INTENDENCIA A</t>
  </si>
  <si>
    <t>AUXILIAR DE INTENDENCIA C</t>
  </si>
  <si>
    <t>UNIDAD DE REHABILITACION DE ESCUELAS</t>
  </si>
  <si>
    <t>CHOFER DE CAMION ESCOLAR</t>
  </si>
  <si>
    <t>CHOFER CAMION BASURA</t>
  </si>
  <si>
    <t>BASURA</t>
  </si>
  <si>
    <t>CHOFER DE CAMION DE BASURA</t>
  </si>
  <si>
    <t xml:space="preserve">CHOFER  DE CAMION DE BASURA </t>
  </si>
  <si>
    <t xml:space="preserve">JEFE RASTRO MPAL </t>
  </si>
  <si>
    <t>AUX ADMINISTRATIVO A</t>
  </si>
  <si>
    <t>CHOFER ACARREADOR RASTRO</t>
  </si>
  <si>
    <t>AUX DE RASTRO</t>
  </si>
  <si>
    <t>DEPARTAMENTO DE MANTENIMIENTO EN GENERAL</t>
  </si>
  <si>
    <t>DEPARTAMENTO DE MANTENIMIENTO VEHICULAR</t>
  </si>
  <si>
    <t xml:space="preserve">DEPARTAMENTO DE PARQUES UNIDADES DEPORTIVAS Y  JARDINES </t>
  </si>
  <si>
    <t xml:space="preserve">AYUDANTE PARQUES Y JARDINES </t>
  </si>
  <si>
    <t>TITULAR DE LA UNIDAD DE ALMACEN</t>
  </si>
  <si>
    <t xml:space="preserve">AUX ADMINISTRATIVO A  CON ADSCRIPCIÓN A ALMACEN </t>
  </si>
  <si>
    <t>PATRICIA MARTINES NERY</t>
  </si>
  <si>
    <t>EDUARDO FLORES GONZALEZ</t>
  </si>
  <si>
    <t>RAMON  GOMEZ VAZQUEZ</t>
  </si>
  <si>
    <t>SAUL FERNANDO GONZALEZ MARTINEZ</t>
  </si>
  <si>
    <t>JOSE FRANCISCO GUTIERREZ JIMENEZ</t>
  </si>
  <si>
    <t>JUAN JOSE MARTINEZ GONZALEZ</t>
  </si>
  <si>
    <t>MODESTA CARRANZA AVILA</t>
  </si>
  <si>
    <t>MA GUADALUPE RODRIGUEZ GOMEZ</t>
  </si>
  <si>
    <t>CRISTINA DURAN IBARRA</t>
  </si>
  <si>
    <t>MARIA ASUNCION GARCIA LIMON</t>
  </si>
  <si>
    <t>PATRICIA OROZCO GARCIA</t>
  </si>
  <si>
    <t>JOSE CARLOS GONZALEZ LIMON</t>
  </si>
  <si>
    <t>ROSALIO MUÑOZ YAÑEZ</t>
  </si>
  <si>
    <t>JORGE YAÑEZ JIMENEZ</t>
  </si>
  <si>
    <t>ROBERTO CARLOS DELGADILLO SANCHEZ</t>
  </si>
  <si>
    <t>AMADOR LEDEZMA GONZALEZ</t>
  </si>
  <si>
    <t>JOSE FAVIAN SANDOVAL OLIVA</t>
  </si>
  <si>
    <t>ADAN MORA GARCIA</t>
  </si>
  <si>
    <t>SAUL RENTERIA GARCIA</t>
  </si>
  <si>
    <t>ELIAS ALCARAZ MERCADO</t>
  </si>
  <si>
    <t>NOMINA DE SUELDOS COORDINACION DE DESARROLLO ECONOMICO</t>
  </si>
  <si>
    <t>CORDINADORA GENERAL DE DESARROLLO ECONOMICO Y COMBATE A LA DESIGUALDAD</t>
  </si>
  <si>
    <t>DEPARTAMENTO DE AGROPECUARIO</t>
  </si>
  <si>
    <t>DEPARTAMENTO DE PROMOCION  ECONOMICA</t>
  </si>
  <si>
    <t>UNIDAD DE PROYECTOS  DE PROMOCIÓN ECONOMICA</t>
  </si>
  <si>
    <t>UNIDAD MULTIFUNCIONAL DE VERIFICACIÓN</t>
  </si>
  <si>
    <t xml:space="preserve">JEFE DE DEPARTAMENTO DE PADRON Y LICENCIAS </t>
  </si>
  <si>
    <t>LUZ BELEN HERNANDEZ SUAREZ</t>
  </si>
  <si>
    <t>JOEL GUTIERREZ JIMENEZ</t>
  </si>
  <si>
    <t>JESSICA GONZALEZ ORTIZ</t>
  </si>
  <si>
    <t>SERGIO ARMANDO AGUILAR ABUNDIS</t>
  </si>
  <si>
    <t>MARIA INES GARCIA ALONSO</t>
  </si>
  <si>
    <t>SANDRA CONTRERAS GARCIA</t>
  </si>
  <si>
    <t>JOSE DE JESUS CARDONA ORTIZ</t>
  </si>
  <si>
    <t>NOMINA DE SUELDOS COORDINADOR GENERAL DE GESTION INTEGRAL</t>
  </si>
  <si>
    <t>COORDINADOR GENERAL DE GESTION INTEGRAL DEL MUNICIPIO</t>
  </si>
  <si>
    <t>UNIDAD ADMINISTRATIVA DE OBRAS PUBLICAS</t>
  </si>
  <si>
    <t xml:space="preserve">AUXILIAR ADMINISTRATIVO A      </t>
  </si>
  <si>
    <t>JEFE DE DEPARTAMENTO DE OBRAS PUBLICAS</t>
  </si>
  <si>
    <t>INGENIERO AUX A</t>
  </si>
  <si>
    <t>JEFE DE UNIDAD DE COSTOS DE OBRA PÚBLICA</t>
  </si>
  <si>
    <t>AUX TECNICO</t>
  </si>
  <si>
    <t xml:space="preserve">JEFE DE DEPARTAMENTO DE PROYECTOS </t>
  </si>
  <si>
    <t>UNIDAD DE SUPERVICIÓN  DE OBRA</t>
  </si>
  <si>
    <t>AUX DE OBRA</t>
  </si>
  <si>
    <t>AYUDANTE DE OBRA</t>
  </si>
  <si>
    <t>AUX O.P CHOFER</t>
  </si>
  <si>
    <t>TITULAR DEL MODULO DE MAQUINARIA</t>
  </si>
  <si>
    <t>OPERADOR RETROEXCAVADORA 416</t>
  </si>
  <si>
    <t>OPERADOR PAYLODER</t>
  </si>
  <si>
    <t>OPERADOR EXCAVADORA 320</t>
  </si>
  <si>
    <t>OPERADOR MOTOCONFORMADORA 12H</t>
  </si>
  <si>
    <t>OPERADOR RETROEXCAVADORA JCV</t>
  </si>
  <si>
    <t>CHOFER CAMION VOLTEO KEENGORTH</t>
  </si>
  <si>
    <t>CHOFER VOLTEO VOLVO ROJO 14M3</t>
  </si>
  <si>
    <t>CHOFER TRACTO CAMION KEENGORTH</t>
  </si>
  <si>
    <t>CHOFER B</t>
  </si>
  <si>
    <t>MECANICO A</t>
  </si>
  <si>
    <t>AUX MECANICO</t>
  </si>
  <si>
    <t>AUX DE MECANICO</t>
  </si>
  <si>
    <t>SOLDADOR</t>
  </si>
  <si>
    <t>UNIDAD DE SUMINISTROS</t>
  </si>
  <si>
    <t>TOTAL</t>
  </si>
  <si>
    <t>ENRIQUE AGUILAR QUEZADA</t>
  </si>
  <si>
    <t>LUCERO GONZALEZ ABUNDIS</t>
  </si>
  <si>
    <t>ALEJANDRO CRUZ GONZALEZ</t>
  </si>
  <si>
    <t>RICARDO MERCADO GOMEZ</t>
  </si>
  <si>
    <t>MARCO ANTONIO CARRANZA VERDIN</t>
  </si>
  <si>
    <t>JAIRO AARON CAMACHO MAYORAL</t>
  </si>
  <si>
    <t>ADRIAN SANDOVAL</t>
  </si>
  <si>
    <t>RAYMUNDO MARTINEZ NERY</t>
  </si>
  <si>
    <t>MARIO ALBERTO CARRANZA VERDIN</t>
  </si>
  <si>
    <t>NOMINA DE SUELDOS COORDINACION GENERAL DE CONSTRUCCION DE LA COMUNIDAD</t>
  </si>
  <si>
    <t>ASISTENTE DE DEPARTAMENTO</t>
  </si>
  <si>
    <t>DEPARTAMENTO DE PROGRAMAS SOCIALES</t>
  </si>
  <si>
    <t>AUXILIAR ADMINISTRATIVO D</t>
  </si>
  <si>
    <t>TITULAR DEL DEPARTAMENTO DE PARTICIPACION CIUDADANA</t>
  </si>
  <si>
    <t>JEFE DPTO TURISMO</t>
  </si>
  <si>
    <t>JEFE DPTO DE CULTURA</t>
  </si>
  <si>
    <t>JEFE DPTO EDUCACION</t>
  </si>
  <si>
    <t>JEFE DPTO DEPORTES</t>
  </si>
  <si>
    <t xml:space="preserve">INSTANCIA  MPAL DE LA MUJER </t>
  </si>
  <si>
    <t>SECRETARIA B</t>
  </si>
  <si>
    <t>MEDICO A</t>
  </si>
  <si>
    <t>ENFERMERO</t>
  </si>
  <si>
    <t>MEDICO B</t>
  </si>
  <si>
    <t>LAURA YESENIA CORONA GONZALEZ</t>
  </si>
  <si>
    <t>JOSE RUBEN OLIVA GARCIA</t>
  </si>
  <si>
    <t>MARIA GUADALUPE VARELA IBARRA</t>
  </si>
  <si>
    <t>MARIA LUISA GONZALEZ OROZCO</t>
  </si>
  <si>
    <t>FABIOLA GAMEZ ALONSO</t>
  </si>
  <si>
    <t>GRISELDA  DIAZ SOTO</t>
  </si>
  <si>
    <t>JAVIER OROZCO SANCHEZ</t>
  </si>
  <si>
    <t>JAIME  NUÑEZ CARRANZA</t>
  </si>
  <si>
    <t>ALMA DELIA GARCIA ALMARAZ</t>
  </si>
  <si>
    <t>ANA LAURA GONZALEZ GONZALEZ</t>
  </si>
  <si>
    <t>ROSA LILIA MADRIGAL VAZQUEZ</t>
  </si>
  <si>
    <t>ROSA ANGELA RAMIREZ MORA</t>
  </si>
  <si>
    <t>JOSE DE JESUS RODRIGUEZ GONZALEZ</t>
  </si>
  <si>
    <t>NOMINA DE SUELDOS DEPTO. SEGURIDAD CIUDADANA</t>
  </si>
  <si>
    <t>COMISARIO GENERAL DE SEGURIDAD CIUDADANA</t>
  </si>
  <si>
    <t>JEFE DE DEPARTAMENTO DE SEGURIDAD CIUDADANA</t>
  </si>
  <si>
    <t>COMANDANTE</t>
  </si>
  <si>
    <t>NOMINA DE SUELDOS DEPTO. DE MOVILIDAD</t>
  </si>
  <si>
    <t>ALBERTO PLASCENCIA REOS</t>
  </si>
  <si>
    <t>JEFE DE DEPARTAMENTO DE MOVILIDAD</t>
  </si>
  <si>
    <t>AUXILIAR ADMINISTRATIVO A</t>
  </si>
  <si>
    <t>NOMINA DE SUELDOS SERVICIOS MEDICOS MUNICIPALES</t>
  </si>
  <si>
    <t>EDGARDO ALEJANDRO VAZQUEZ HUERTA</t>
  </si>
  <si>
    <t>MIGUEL ANGEL MONTES NERI</t>
  </si>
  <si>
    <t>CRISTIAN VIDAL VAZQUEZ CAMACHO</t>
  </si>
  <si>
    <t>JAVIER TORRES LOPEZ</t>
  </si>
  <si>
    <t>SOUZA SANCHEZ ANTONIO</t>
  </si>
  <si>
    <t>GONZALO VAZQUEZ HUERTA</t>
  </si>
  <si>
    <t>JESUS GERARDO ALVAREZ HUERTA</t>
  </si>
  <si>
    <t>JEFE DE DEPARTAMENTO DE PROTECCION CIVIL</t>
  </si>
  <si>
    <t>AUXILIAR DE PROTECCION CIVIL A</t>
  </si>
  <si>
    <t>AUXILIAR DE PROTECCION CIVIL B</t>
  </si>
  <si>
    <t>NOMINA DE AYUNTAMIENTO</t>
  </si>
  <si>
    <t>JUAN CARLOS VILLAGOMEZ BUENO</t>
  </si>
  <si>
    <t>DANIEL ROSAS LINARES</t>
  </si>
  <si>
    <t>MA GUADALUPE ALONSO RAMIREZ</t>
  </si>
  <si>
    <t>VANESSA  MICHELLE PAREDES VENEGAS</t>
  </si>
  <si>
    <t>NOMINA DE SUELDOS</t>
  </si>
  <si>
    <t>AYU. PARQUES Y JARDINES</t>
  </si>
  <si>
    <t>ALBERTO ESPINOZA SANCHEZ</t>
  </si>
  <si>
    <t>AUX. AGUA POTABLE</t>
  </si>
  <si>
    <t>JAVIER BUGARIN ALVAREZ</t>
  </si>
  <si>
    <t>AYU. VIVERO</t>
  </si>
  <si>
    <t>RIGOBERTO MOYA GOMEZ</t>
  </si>
  <si>
    <t>ENC. MANTENIMIENTO UNIDAD DEPORTIVA</t>
  </si>
  <si>
    <t>CESAR IBARRA GUTIERREZ</t>
  </si>
  <si>
    <t>AYU. SEGURIDAD</t>
  </si>
  <si>
    <t>ANA CRISTINA ORTIZ MACIAS</t>
  </si>
  <si>
    <t>SECRETARIA AGROP.</t>
  </si>
  <si>
    <t>RAFAEL REYES PEREZ</t>
  </si>
  <si>
    <t>VELADOR DEL RASTRO</t>
  </si>
  <si>
    <t>DIETAS</t>
  </si>
  <si>
    <t>CONTRALORIA</t>
  </si>
  <si>
    <t>SINDICATURA</t>
  </si>
  <si>
    <t>COORDINACION DE SERVICIOS PUBLICOS</t>
  </si>
  <si>
    <t>COORDINACION DE DESARROLLO ECONOMICO</t>
  </si>
  <si>
    <t>COORDINACION DE GESTION INTEGRAL</t>
  </si>
  <si>
    <t>COORDINACION CONSTRUCCION DE LA COMUNIDAD</t>
  </si>
  <si>
    <t>SEGURIDAD CIUDADANA</t>
  </si>
  <si>
    <t>MOVILIDAD</t>
  </si>
  <si>
    <t>SERVICIOS MEDICOS</t>
  </si>
  <si>
    <t>OLVIDADOS</t>
  </si>
  <si>
    <t>ELENA DE LA CRUZ GARCIA ALONSO</t>
  </si>
  <si>
    <t>JAIME MUÑOZ QUEZADA</t>
  </si>
  <si>
    <t>AUXILIAR</t>
  </si>
  <si>
    <t>GUADALUPE LILIANA DELGADO SANCHEZ</t>
  </si>
  <si>
    <t>AUXILIAR ADMINISTRATIVO</t>
  </si>
  <si>
    <t>MARIA DE LOS ANGELES MOYA</t>
  </si>
  <si>
    <t>TITULAR DE LA UNIDAD DE EVENTOS</t>
  </si>
  <si>
    <t>MA. DE JESUS SANCHEZ MARTIN</t>
  </si>
  <si>
    <t>AUXILIAR DE BIBLIOTECA</t>
  </si>
  <si>
    <t>JOSUE EDUARDO RUVALCABA DONATO</t>
  </si>
  <si>
    <t>MARIA LETICIA MORA VELIZ</t>
  </si>
  <si>
    <t>FRANCISCO ABUNDIS SANCHEZ</t>
  </si>
  <si>
    <t>JOSE LUIS GOMEZ HUERTA</t>
  </si>
  <si>
    <t>MAYQUENA GUZMAN DELGADO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</si>
</sst>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2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165" fontId="5" fillId="0" borderId="0" xfId="1" applyFont="1" applyFill="1"/>
    <xf numFmtId="0" fontId="5" fillId="0" borderId="0" xfId="0" applyFont="1" applyAlignment="1">
      <alignment horizontal="left"/>
    </xf>
    <xf numFmtId="0" fontId="5" fillId="0" borderId="0" xfId="0" applyFont="1" applyFill="1" applyBorder="1" applyAlignment="1">
      <alignment horizontal="left"/>
    </xf>
    <xf numFmtId="165" fontId="10" fillId="0" borderId="1" xfId="1" applyFont="1" applyBorder="1" applyAlignment="1">
      <alignment horizontal="center"/>
    </xf>
    <xf numFmtId="0" fontId="5" fillId="0" borderId="0" xfId="0" applyFont="1" applyFill="1" applyBorder="1"/>
    <xf numFmtId="165" fontId="5" fillId="2" borderId="0" xfId="1" applyFont="1" applyFill="1"/>
    <xf numFmtId="0" fontId="10" fillId="0" borderId="0" xfId="0" applyFont="1"/>
    <xf numFmtId="165" fontId="10" fillId="0" borderId="0" xfId="1" applyFont="1"/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5" fontId="1" fillId="0" borderId="1" xfId="1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3" xfId="1" applyFont="1" applyFill="1" applyBorder="1" applyAlignment="1">
      <alignment horizontal="center"/>
    </xf>
    <xf numFmtId="165" fontId="10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2" fillId="0" borderId="1" xfId="1" applyFont="1" applyBorder="1" applyAlignment="1">
      <alignment horizontal="center"/>
    </xf>
    <xf numFmtId="165" fontId="13" fillId="0" borderId="0" xfId="1" applyFont="1"/>
    <xf numFmtId="165" fontId="14" fillId="0" borderId="0" xfId="1" applyFont="1"/>
    <xf numFmtId="0" fontId="12" fillId="0" borderId="0" xfId="0" applyFont="1"/>
    <xf numFmtId="165" fontId="13" fillId="0" borderId="0" xfId="1" applyFont="1" applyFill="1"/>
    <xf numFmtId="165" fontId="13" fillId="2" borderId="0" xfId="1" applyFont="1" applyFill="1"/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165" fontId="1" fillId="0" borderId="0" xfId="1" applyFill="1"/>
    <xf numFmtId="165" fontId="1" fillId="0" borderId="0" xfId="1" applyFill="1" applyAlignment="1">
      <alignment horizontal="center"/>
    </xf>
    <xf numFmtId="165" fontId="12" fillId="0" borderId="3" xfId="1" applyFont="1" applyFill="1" applyBorder="1" applyAlignment="1">
      <alignment horizontal="center"/>
    </xf>
    <xf numFmtId="165" fontId="12" fillId="0" borderId="4" xfId="1" applyFont="1" applyFill="1" applyBorder="1" applyAlignment="1">
      <alignment horizontal="center"/>
    </xf>
    <xf numFmtId="165" fontId="1" fillId="0" borderId="3" xfId="1" applyFill="1" applyBorder="1" applyAlignment="1">
      <alignment horizontal="center"/>
    </xf>
    <xf numFmtId="165" fontId="0" fillId="0" borderId="4" xfId="1" applyFont="1" applyFill="1" applyBorder="1" applyAlignment="1">
      <alignment horizontal="center"/>
    </xf>
    <xf numFmtId="165" fontId="1" fillId="0" borderId="1" xfId="1" applyFill="1" applyBorder="1" applyAlignment="1">
      <alignment horizontal="center"/>
    </xf>
    <xf numFmtId="0" fontId="12" fillId="0" borderId="0" xfId="0" applyFont="1" applyFill="1"/>
    <xf numFmtId="0" fontId="0" fillId="0" borderId="0" xfId="0" applyFill="1" applyBorder="1"/>
    <xf numFmtId="164" fontId="13" fillId="0" borderId="0" xfId="2" applyFont="1" applyFill="1" applyBorder="1"/>
    <xf numFmtId="165" fontId="13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44" fontId="0" fillId="0" borderId="0" xfId="0" applyNumberFormat="1" applyFill="1"/>
    <xf numFmtId="165" fontId="14" fillId="0" borderId="0" xfId="1" applyFont="1" applyFill="1"/>
    <xf numFmtId="165" fontId="0" fillId="0" borderId="0" xfId="0" applyNumberFormat="1" applyFill="1" applyBorder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2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5" fillId="0" borderId="0" xfId="0" applyFont="1" applyFill="1" applyAlignment="1">
      <alignment wrapText="1"/>
    </xf>
    <xf numFmtId="0" fontId="6" fillId="0" borderId="0" xfId="0" applyFont="1" applyFill="1" applyAlignment="1" applyProtection="1">
      <alignment horizontal="right"/>
    </xf>
    <xf numFmtId="165" fontId="15" fillId="0" borderId="1" xfId="1" applyFont="1" applyFill="1" applyBorder="1" applyAlignment="1">
      <alignment horizontal="center"/>
    </xf>
    <xf numFmtId="165" fontId="6" fillId="0" borderId="1" xfId="1" applyFont="1" applyFill="1" applyBorder="1" applyAlignment="1">
      <alignment horizontal="center"/>
    </xf>
    <xf numFmtId="165" fontId="16" fillId="0" borderId="0" xfId="1" applyFont="1" applyFill="1"/>
    <xf numFmtId="165" fontId="11" fillId="0" borderId="0" xfId="1" applyFont="1" applyFill="1"/>
    <xf numFmtId="0" fontId="10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2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8" fillId="0" borderId="0" xfId="0" applyFont="1" applyFill="1" applyBorder="1" applyAlignment="1" applyProtection="1">
      <alignment horizontal="right"/>
    </xf>
    <xf numFmtId="165" fontId="14" fillId="0" borderId="0" xfId="1" applyFont="1" applyFill="1" applyBorder="1"/>
    <xf numFmtId="165" fontId="8" fillId="0" borderId="0" xfId="1" applyFont="1" applyFill="1" applyBorder="1"/>
    <xf numFmtId="43" fontId="0" fillId="0" borderId="0" xfId="0" applyNumberFormat="1"/>
    <xf numFmtId="43" fontId="0" fillId="3" borderId="0" xfId="0" applyNumberFormat="1" applyFill="1"/>
    <xf numFmtId="44" fontId="0" fillId="3" borderId="0" xfId="0" applyNumberFormat="1" applyFill="1"/>
    <xf numFmtId="165" fontId="1" fillId="3" borderId="0" xfId="0" applyNumberFormat="1" applyFont="1" applyFill="1"/>
    <xf numFmtId="0" fontId="1" fillId="0" borderId="0" xfId="0" applyFont="1"/>
    <xf numFmtId="0" fontId="5" fillId="0" borderId="0" xfId="0" applyFont="1" applyAlignment="1">
      <alignment wrapText="1"/>
    </xf>
    <xf numFmtId="165" fontId="1" fillId="0" borderId="0" xfId="1" applyFont="1" applyFill="1"/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1" fillId="0" borderId="0" xfId="0" applyFont="1" applyFill="1" applyAlignment="1" applyProtection="1">
      <alignment horizontal="left" wrapText="1"/>
    </xf>
    <xf numFmtId="165" fontId="6" fillId="0" borderId="0" xfId="1" applyFont="1" applyBorder="1"/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17</xdr:row>
      <xdr:rowOff>11906</xdr:rowOff>
    </xdr:from>
    <xdr:to>
      <xdr:col>15</xdr:col>
      <xdr:colOff>47625</xdr:colOff>
      <xdr:row>18</xdr:row>
      <xdr:rowOff>23812</xdr:rowOff>
    </xdr:to>
    <xdr:sp macro="" textlink="">
      <xdr:nvSpPr>
        <xdr:cNvPr id="2" name="Triángulo rectángul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1191875" y="754856"/>
          <a:ext cx="800100" cy="288131"/>
        </a:xfrm>
        <a:prstGeom prst="rtTriangle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B1:O19"/>
  <sheetViews>
    <sheetView zoomScale="90" zoomScaleNormal="90" workbookViewId="0">
      <pane ySplit="5" topLeftCell="A6" activePane="bottomLeft" state="frozen"/>
      <selection activeCell="F18" sqref="F18"/>
      <selection pane="bottomLeft" activeCell="B1" sqref="B1:B1048576"/>
    </sheetView>
  </sheetViews>
  <sheetFormatPr baseColWidth="10" defaultRowHeight="12.75" x14ac:dyDescent="0.2"/>
  <cols>
    <col min="1" max="1" width="1.7109375" style="32" customWidth="1"/>
    <col min="2" max="2" width="34.140625" style="32" customWidth="1"/>
    <col min="3" max="3" width="5.42578125" style="32" customWidth="1"/>
    <col min="4" max="4" width="12.5703125" style="32" customWidth="1"/>
    <col min="5" max="5" width="1" style="38" customWidth="1"/>
    <col min="6" max="6" width="2" style="38" customWidth="1"/>
    <col min="7" max="7" width="13" style="38" customWidth="1"/>
    <col min="8" max="8" width="11.140625" style="38" customWidth="1"/>
    <col min="9" max="9" width="11.28515625" style="38" customWidth="1"/>
    <col min="10" max="10" width="7.28515625" style="38" customWidth="1"/>
    <col min="11" max="11" width="12.140625" style="38" bestFit="1" customWidth="1"/>
    <col min="12" max="12" width="26.7109375" style="32" customWidth="1"/>
    <col min="13" max="16384" width="11.42578125" style="32"/>
  </cols>
  <sheetData>
    <row r="1" spans="2:15" ht="18" x14ac:dyDescent="0.25">
      <c r="E1" s="37" t="s">
        <v>0</v>
      </c>
      <c r="I1" s="37"/>
      <c r="L1" s="39" t="s">
        <v>1</v>
      </c>
    </row>
    <row r="2" spans="2:15" ht="15" x14ac:dyDescent="0.25">
      <c r="E2" s="40" t="s">
        <v>385</v>
      </c>
      <c r="I2" s="40"/>
      <c r="L2" s="41" t="str">
        <f>+PRESIDENCIA!L2</f>
        <v>15 DE OCTUBRE DE 2018</v>
      </c>
    </row>
    <row r="3" spans="2:15" x14ac:dyDescent="0.2">
      <c r="E3" s="86" t="str">
        <f>+PRESIDENCIA!E3</f>
        <v>PRIMER QUINCENA DE OCTUBRE DE 2018</v>
      </c>
      <c r="I3" s="87"/>
    </row>
    <row r="4" spans="2:15" x14ac:dyDescent="0.2">
      <c r="E4" s="87" t="s">
        <v>84</v>
      </c>
      <c r="I4" s="87"/>
    </row>
    <row r="5" spans="2:15" x14ac:dyDescent="0.2">
      <c r="B5" s="42" t="s">
        <v>2</v>
      </c>
      <c r="C5" s="42"/>
      <c r="D5" s="42" t="s">
        <v>49</v>
      </c>
      <c r="E5" s="88" t="s">
        <v>3</v>
      </c>
      <c r="F5" s="88" t="s">
        <v>91</v>
      </c>
      <c r="G5" s="43" t="s">
        <v>3</v>
      </c>
      <c r="H5" s="43" t="s">
        <v>91</v>
      </c>
      <c r="I5" s="89" t="s">
        <v>105</v>
      </c>
      <c r="J5" s="43" t="s">
        <v>83</v>
      </c>
      <c r="K5" s="43" t="s">
        <v>4</v>
      </c>
      <c r="L5" s="42" t="s">
        <v>5</v>
      </c>
    </row>
    <row r="6" spans="2:15" x14ac:dyDescent="0.2">
      <c r="B6" s="90"/>
      <c r="C6" s="90"/>
      <c r="D6" s="90"/>
      <c r="E6" s="91"/>
      <c r="F6" s="91"/>
      <c r="G6" s="91"/>
      <c r="H6" s="91"/>
      <c r="I6" s="91"/>
      <c r="J6" s="91"/>
      <c r="K6" s="91"/>
      <c r="L6" s="90"/>
    </row>
    <row r="7" spans="2:15" ht="24.95" customHeight="1" x14ac:dyDescent="0.2">
      <c r="B7" t="s">
        <v>152</v>
      </c>
      <c r="C7" s="46"/>
      <c r="D7" s="33" t="s">
        <v>151</v>
      </c>
      <c r="E7" s="17">
        <v>21880.14</v>
      </c>
      <c r="F7" s="17">
        <v>3380.14</v>
      </c>
      <c r="G7" s="17">
        <f>E7/2</f>
        <v>10940.07</v>
      </c>
      <c r="H7" s="17">
        <f t="shared" ref="H7" si="0">F7/2</f>
        <v>1690.07</v>
      </c>
      <c r="I7" s="17"/>
      <c r="J7" s="17">
        <v>0</v>
      </c>
      <c r="K7" s="17">
        <f t="shared" ref="K7:K15" si="1">G7-H7+I7-J7</f>
        <v>9250</v>
      </c>
      <c r="L7" s="31"/>
      <c r="M7" s="50"/>
      <c r="N7" s="50"/>
      <c r="O7" s="50"/>
    </row>
    <row r="8" spans="2:15" ht="24.95" customHeight="1" x14ac:dyDescent="0.2">
      <c r="B8" t="s">
        <v>153</v>
      </c>
      <c r="C8" s="46"/>
      <c r="D8" s="33" t="s">
        <v>151</v>
      </c>
      <c r="E8" s="17">
        <v>21880.14</v>
      </c>
      <c r="F8" s="17">
        <v>3380.14</v>
      </c>
      <c r="G8" s="17">
        <f t="shared" ref="G8:G15" si="2">E8/2</f>
        <v>10940.07</v>
      </c>
      <c r="H8" s="17">
        <f t="shared" ref="H8:H15" si="3">F8/2</f>
        <v>1690.07</v>
      </c>
      <c r="I8" s="17"/>
      <c r="J8" s="17">
        <v>0</v>
      </c>
      <c r="K8" s="17">
        <f t="shared" si="1"/>
        <v>9250</v>
      </c>
      <c r="L8" s="31"/>
      <c r="M8" s="50"/>
    </row>
    <row r="9" spans="2:15" ht="24.95" customHeight="1" x14ac:dyDescent="0.2">
      <c r="B9" t="s">
        <v>154</v>
      </c>
      <c r="C9" s="46"/>
      <c r="D9" s="33" t="s">
        <v>151</v>
      </c>
      <c r="E9" s="17">
        <v>21880.14</v>
      </c>
      <c r="F9" s="17">
        <v>3380.14</v>
      </c>
      <c r="G9" s="17">
        <f t="shared" si="2"/>
        <v>10940.07</v>
      </c>
      <c r="H9" s="17">
        <f t="shared" si="3"/>
        <v>1690.07</v>
      </c>
      <c r="I9" s="17"/>
      <c r="J9" s="17">
        <v>0</v>
      </c>
      <c r="K9" s="17">
        <f t="shared" si="1"/>
        <v>9250</v>
      </c>
      <c r="L9" s="31"/>
      <c r="M9" s="50"/>
    </row>
    <row r="10" spans="2:15" ht="24.95" customHeight="1" x14ac:dyDescent="0.2">
      <c r="B10" t="s">
        <v>155</v>
      </c>
      <c r="C10" s="46"/>
      <c r="D10" s="33" t="s">
        <v>151</v>
      </c>
      <c r="E10" s="17">
        <v>21880.14</v>
      </c>
      <c r="F10" s="17">
        <v>3380.14</v>
      </c>
      <c r="G10" s="17">
        <f t="shared" si="2"/>
        <v>10940.07</v>
      </c>
      <c r="H10" s="17">
        <f t="shared" si="3"/>
        <v>1690.07</v>
      </c>
      <c r="I10" s="17"/>
      <c r="J10" s="17">
        <v>0</v>
      </c>
      <c r="K10" s="17">
        <f t="shared" si="1"/>
        <v>9250</v>
      </c>
      <c r="L10" s="31"/>
      <c r="M10" s="50"/>
      <c r="N10" s="32" t="s">
        <v>144</v>
      </c>
    </row>
    <row r="11" spans="2:15" ht="24.95" customHeight="1" x14ac:dyDescent="0.2">
      <c r="B11" t="s">
        <v>156</v>
      </c>
      <c r="C11" s="46"/>
      <c r="D11" s="33" t="s">
        <v>151</v>
      </c>
      <c r="E11" s="17">
        <v>21880.14</v>
      </c>
      <c r="F11" s="17">
        <v>3380.14</v>
      </c>
      <c r="G11" s="17">
        <f t="shared" si="2"/>
        <v>10940.07</v>
      </c>
      <c r="H11" s="17">
        <f t="shared" si="3"/>
        <v>1690.07</v>
      </c>
      <c r="I11" s="17"/>
      <c r="J11" s="17">
        <v>0</v>
      </c>
      <c r="K11" s="17">
        <f t="shared" si="1"/>
        <v>9250</v>
      </c>
      <c r="L11" s="31"/>
      <c r="M11" s="50"/>
    </row>
    <row r="12" spans="2:15" ht="24.95" customHeight="1" x14ac:dyDescent="0.2">
      <c r="B12" t="s">
        <v>157</v>
      </c>
      <c r="C12" s="46"/>
      <c r="D12" s="33" t="s">
        <v>151</v>
      </c>
      <c r="E12" s="17">
        <v>21880.14</v>
      </c>
      <c r="F12" s="17">
        <v>3380.14</v>
      </c>
      <c r="G12" s="17">
        <f t="shared" si="2"/>
        <v>10940.07</v>
      </c>
      <c r="H12" s="17">
        <f t="shared" si="3"/>
        <v>1690.07</v>
      </c>
      <c r="I12" s="17"/>
      <c r="J12" s="17">
        <v>0</v>
      </c>
      <c r="K12" s="17">
        <f t="shared" si="1"/>
        <v>9250</v>
      </c>
      <c r="L12" s="31"/>
      <c r="M12" s="50"/>
    </row>
    <row r="13" spans="2:15" ht="24.95" customHeight="1" x14ac:dyDescent="0.2">
      <c r="B13" t="s">
        <v>158</v>
      </c>
      <c r="C13" s="46"/>
      <c r="D13" s="33" t="s">
        <v>151</v>
      </c>
      <c r="E13" s="17">
        <v>21880.14</v>
      </c>
      <c r="F13" s="17">
        <v>3380.14</v>
      </c>
      <c r="G13" s="17">
        <f t="shared" si="2"/>
        <v>10940.07</v>
      </c>
      <c r="H13" s="17">
        <f t="shared" si="3"/>
        <v>1690.07</v>
      </c>
      <c r="I13" s="17"/>
      <c r="J13" s="17">
        <v>0</v>
      </c>
      <c r="K13" s="17">
        <f t="shared" si="1"/>
        <v>9250</v>
      </c>
      <c r="L13" s="31"/>
      <c r="M13" s="50"/>
    </row>
    <row r="14" spans="2:15" ht="24.95" customHeight="1" x14ac:dyDescent="0.2">
      <c r="B14" t="s">
        <v>159</v>
      </c>
      <c r="C14" s="46"/>
      <c r="D14" s="33" t="s">
        <v>151</v>
      </c>
      <c r="E14" s="17">
        <v>21880.14</v>
      </c>
      <c r="F14" s="17">
        <v>3380.14</v>
      </c>
      <c r="G14" s="17">
        <f t="shared" si="2"/>
        <v>10940.07</v>
      </c>
      <c r="H14" s="17">
        <f t="shared" si="3"/>
        <v>1690.07</v>
      </c>
      <c r="I14" s="17"/>
      <c r="J14" s="17">
        <v>0</v>
      </c>
      <c r="K14" s="17">
        <f t="shared" si="1"/>
        <v>9250</v>
      </c>
      <c r="L14" s="31"/>
      <c r="M14" s="50"/>
    </row>
    <row r="15" spans="2:15" ht="24.95" customHeight="1" x14ac:dyDescent="0.2">
      <c r="B15" t="s">
        <v>160</v>
      </c>
      <c r="C15" s="46"/>
      <c r="D15" s="33" t="s">
        <v>151</v>
      </c>
      <c r="E15" s="17">
        <v>21880.14</v>
      </c>
      <c r="F15" s="17">
        <v>3380.14</v>
      </c>
      <c r="G15" s="17">
        <f t="shared" si="2"/>
        <v>10940.07</v>
      </c>
      <c r="H15" s="17">
        <f t="shared" si="3"/>
        <v>1690.07</v>
      </c>
      <c r="I15" s="17"/>
      <c r="J15" s="17">
        <v>0</v>
      </c>
      <c r="K15" s="17">
        <f t="shared" si="1"/>
        <v>9250</v>
      </c>
      <c r="L15" s="31"/>
      <c r="M15" s="50"/>
    </row>
    <row r="16" spans="2:15" ht="21.95" customHeight="1" x14ac:dyDescent="0.2">
      <c r="B16" s="35"/>
      <c r="C16" s="46"/>
      <c r="D16" s="33"/>
      <c r="E16" s="17"/>
      <c r="F16" s="17"/>
      <c r="G16" s="17">
        <f t="shared" ref="G16" si="4">E16/30.42*15</f>
        <v>0</v>
      </c>
      <c r="H16" s="17">
        <f t="shared" ref="H16" si="5">+F16/30.42*15</f>
        <v>0</v>
      </c>
      <c r="I16" s="81"/>
      <c r="J16" s="81">
        <v>0</v>
      </c>
      <c r="K16" s="17">
        <f>G16-H16+I16-J16</f>
        <v>0</v>
      </c>
      <c r="L16" s="31"/>
      <c r="M16" s="50"/>
    </row>
    <row r="17" spans="2:13" ht="21.95" customHeight="1" x14ac:dyDescent="0.2">
      <c r="B17" s="30"/>
      <c r="C17" s="30"/>
      <c r="D17" s="51" t="s">
        <v>39</v>
      </c>
      <c r="E17" s="52">
        <f t="shared" ref="E17:K17" si="6">SUM(E7:E16)</f>
        <v>196921.26</v>
      </c>
      <c r="F17" s="52">
        <f t="shared" si="6"/>
        <v>30421.26</v>
      </c>
      <c r="G17" s="52">
        <f>SUM(G7:G16)</f>
        <v>98460.63</v>
      </c>
      <c r="H17" s="52">
        <f t="shared" si="6"/>
        <v>15210.63</v>
      </c>
      <c r="I17" s="52">
        <f t="shared" si="6"/>
        <v>0</v>
      </c>
      <c r="J17" s="52">
        <f t="shared" si="6"/>
        <v>0</v>
      </c>
      <c r="K17" s="52">
        <f t="shared" si="6"/>
        <v>83250</v>
      </c>
      <c r="L17" s="92"/>
      <c r="M17" s="52"/>
    </row>
    <row r="19" spans="2:13" x14ac:dyDescent="0.2">
      <c r="B19" s="32" t="s">
        <v>84</v>
      </c>
      <c r="D19" s="51"/>
      <c r="E19" s="52"/>
      <c r="F19" s="52"/>
      <c r="G19" s="52"/>
      <c r="H19" s="52"/>
      <c r="I19" s="52"/>
      <c r="J19" s="52"/>
      <c r="K19" s="52"/>
    </row>
  </sheetData>
  <pageMargins left="0.11811023622047245" right="0.19685039370078741" top="1.0629921259842521" bottom="0.98425196850393704" header="0" footer="0"/>
  <pageSetup scale="9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5">
    <tabColor theme="6" tint="-0.249977111117893"/>
    <pageSetUpPr fitToPage="1"/>
  </sheetPr>
  <dimension ref="B1:Q42"/>
  <sheetViews>
    <sheetView topLeftCell="A26" zoomScale="80" zoomScaleNormal="80" workbookViewId="0">
      <selection activeCell="B26" sqref="B1:B1048576"/>
    </sheetView>
  </sheetViews>
  <sheetFormatPr baseColWidth="10" defaultRowHeight="12.75" x14ac:dyDescent="0.2"/>
  <cols>
    <col min="1" max="1" width="1.7109375" style="32" customWidth="1"/>
    <col min="2" max="2" width="33.140625" style="32" bestFit="1" customWidth="1"/>
    <col min="3" max="3" width="5" style="32" customWidth="1"/>
    <col min="4" max="4" width="15.42578125" style="32" customWidth="1"/>
    <col min="5" max="6" width="1.28515625" style="32" customWidth="1"/>
    <col min="7" max="7" width="12.42578125" style="32" customWidth="1"/>
    <col min="8" max="8" width="11.28515625" style="32" bestFit="1" customWidth="1"/>
    <col min="9" max="9" width="11.28515625" style="32" customWidth="1"/>
    <col min="10" max="10" width="8.85546875" style="32" customWidth="1"/>
    <col min="11" max="11" width="12.28515625" style="32" bestFit="1" customWidth="1"/>
    <col min="12" max="12" width="24.140625" style="32" customWidth="1"/>
    <col min="13" max="14" width="11.42578125" style="32"/>
    <col min="15" max="15" width="11.42578125" style="38"/>
    <col min="16" max="16384" width="11.42578125" style="32"/>
  </cols>
  <sheetData>
    <row r="1" spans="2:17" ht="18" x14ac:dyDescent="0.25">
      <c r="E1" s="37" t="s">
        <v>0</v>
      </c>
      <c r="F1" s="38"/>
      <c r="G1" s="38"/>
      <c r="H1" s="38"/>
      <c r="I1" s="37"/>
      <c r="J1" s="38"/>
      <c r="K1" s="38"/>
      <c r="L1" s="39" t="s">
        <v>1</v>
      </c>
    </row>
    <row r="2" spans="2:17" ht="15" x14ac:dyDescent="0.25">
      <c r="E2" s="40" t="s">
        <v>301</v>
      </c>
      <c r="F2" s="38"/>
      <c r="G2" s="38"/>
      <c r="H2" s="38"/>
      <c r="I2" s="40"/>
      <c r="J2" s="38"/>
      <c r="K2" s="38"/>
      <c r="L2" s="41" t="str">
        <f>PRESIDENCIA!L2</f>
        <v>15 DE OCTUBRE DE 2018</v>
      </c>
    </row>
    <row r="3" spans="2:17" x14ac:dyDescent="0.2">
      <c r="E3" s="41" t="str">
        <f>PRESIDENCIA!E3</f>
        <v>PRIMER QUINCENA DE OCTUBRE DE 2018</v>
      </c>
      <c r="F3" s="38"/>
      <c r="G3" s="38"/>
      <c r="H3" s="38"/>
      <c r="I3" s="41"/>
      <c r="J3" s="38"/>
      <c r="K3" s="38"/>
    </row>
    <row r="4" spans="2:17" ht="1.5" customHeight="1" x14ac:dyDescent="0.2">
      <c r="E4" s="87"/>
      <c r="F4" s="38"/>
      <c r="G4" s="38"/>
      <c r="H4" s="38"/>
      <c r="I4" s="87"/>
      <c r="J4" s="38"/>
      <c r="K4" s="38"/>
    </row>
    <row r="5" spans="2:17" x14ac:dyDescent="0.2">
      <c r="B5" s="42" t="s">
        <v>2</v>
      </c>
      <c r="C5" s="42"/>
      <c r="D5" s="42" t="s">
        <v>49</v>
      </c>
      <c r="E5" s="88" t="s">
        <v>3</v>
      </c>
      <c r="F5" s="88" t="s">
        <v>91</v>
      </c>
      <c r="G5" s="43" t="s">
        <v>3</v>
      </c>
      <c r="H5" s="43" t="s">
        <v>91</v>
      </c>
      <c r="I5" s="89" t="s">
        <v>105</v>
      </c>
      <c r="J5" s="43" t="s">
        <v>83</v>
      </c>
      <c r="K5" s="43" t="s">
        <v>4</v>
      </c>
      <c r="L5" s="42" t="s">
        <v>5</v>
      </c>
    </row>
    <row r="6" spans="2:17" ht="1.5" customHeight="1" x14ac:dyDescent="0.2">
      <c r="E6" s="77"/>
      <c r="F6" s="77"/>
    </row>
    <row r="7" spans="2:17" ht="19.5" customHeight="1" x14ac:dyDescent="0.2">
      <c r="B7" s="35" t="s">
        <v>330</v>
      </c>
      <c r="C7" s="99"/>
      <c r="D7" s="100" t="s">
        <v>302</v>
      </c>
      <c r="E7" s="57">
        <v>23787.57</v>
      </c>
      <c r="F7" s="57">
        <v>3787.57</v>
      </c>
      <c r="G7" s="17">
        <f>+E7/2</f>
        <v>11893.785</v>
      </c>
      <c r="H7" s="17">
        <f t="shared" ref="H7" si="0">+F7/2</f>
        <v>1893.7850000000001</v>
      </c>
      <c r="I7" s="17"/>
      <c r="J7" s="17">
        <v>0</v>
      </c>
      <c r="K7" s="17">
        <f>G7-H7+I7-J7</f>
        <v>10000</v>
      </c>
      <c r="L7" s="31"/>
      <c r="M7" s="50"/>
      <c r="N7" s="52"/>
      <c r="O7" s="52"/>
    </row>
    <row r="8" spans="2:17" ht="45" x14ac:dyDescent="0.2">
      <c r="B8" s="35" t="s">
        <v>331</v>
      </c>
      <c r="C8" s="99"/>
      <c r="D8" s="100" t="s">
        <v>303</v>
      </c>
      <c r="E8" s="57">
        <v>8705.1</v>
      </c>
      <c r="F8" s="57">
        <v>705.1</v>
      </c>
      <c r="G8" s="17">
        <f t="shared" ref="G8:G37" si="1">+E8/2</f>
        <v>4352.55</v>
      </c>
      <c r="H8" s="17">
        <f t="shared" ref="H8:H37" si="2">+F8/2</f>
        <v>352.55</v>
      </c>
      <c r="I8" s="17"/>
      <c r="J8" s="17"/>
      <c r="K8" s="17">
        <f t="shared" ref="K8:K36" si="3">G8-H8+I8-J8</f>
        <v>4000</v>
      </c>
      <c r="L8" s="31"/>
      <c r="M8" s="50"/>
      <c r="N8" s="52"/>
    </row>
    <row r="9" spans="2:17" ht="22.5" x14ac:dyDescent="0.2">
      <c r="B9" s="35" t="s">
        <v>332</v>
      </c>
      <c r="C9" s="99"/>
      <c r="D9" s="100" t="s">
        <v>304</v>
      </c>
      <c r="E9" s="57">
        <v>7334.48</v>
      </c>
      <c r="F9" s="57">
        <v>334.48</v>
      </c>
      <c r="G9" s="17">
        <f t="shared" si="1"/>
        <v>3667.24</v>
      </c>
      <c r="H9" s="17">
        <f t="shared" si="2"/>
        <v>167.24</v>
      </c>
      <c r="I9" s="17"/>
      <c r="J9" s="17"/>
      <c r="K9" s="17">
        <f t="shared" si="3"/>
        <v>3500</v>
      </c>
      <c r="L9" s="31"/>
      <c r="M9" s="50"/>
      <c r="N9" s="52"/>
    </row>
    <row r="10" spans="2:17" ht="24.75" customHeight="1" x14ac:dyDescent="0.2">
      <c r="B10" s="35" t="s">
        <v>19</v>
      </c>
      <c r="C10" s="99"/>
      <c r="D10" s="100" t="s">
        <v>305</v>
      </c>
      <c r="E10" s="57">
        <v>19626.599999999999</v>
      </c>
      <c r="F10" s="57">
        <v>2898.7864399999999</v>
      </c>
      <c r="G10" s="17">
        <f t="shared" si="1"/>
        <v>9813.2999999999993</v>
      </c>
      <c r="H10" s="17">
        <f t="shared" si="2"/>
        <v>1449.3932199999999</v>
      </c>
      <c r="I10" s="17"/>
      <c r="J10" s="17"/>
      <c r="K10" s="17">
        <f t="shared" si="3"/>
        <v>8363.9067799999993</v>
      </c>
      <c r="L10" s="31"/>
      <c r="M10" s="32">
        <f>+E10/30.42</f>
        <v>645.18737672583813</v>
      </c>
      <c r="N10" s="52">
        <f>F10/30.42</f>
        <v>95.292124917817219</v>
      </c>
      <c r="O10" s="38">
        <f>+M10/6*70</f>
        <v>7527.1860618014452</v>
      </c>
      <c r="P10" s="38">
        <f>+N10/6*70</f>
        <v>1111.7414573745343</v>
      </c>
      <c r="Q10" s="50">
        <f>O10-P10</f>
        <v>6415.4446044269107</v>
      </c>
    </row>
    <row r="11" spans="2:17" ht="24.95" customHeight="1" x14ac:dyDescent="0.2">
      <c r="B11" s="35" t="s">
        <v>18</v>
      </c>
      <c r="C11" s="99"/>
      <c r="D11" s="100" t="s">
        <v>306</v>
      </c>
      <c r="E11" s="57">
        <v>19626.599999999999</v>
      </c>
      <c r="F11" s="57">
        <v>2898.7864399999999</v>
      </c>
      <c r="G11" s="17">
        <f t="shared" si="1"/>
        <v>9813.2999999999993</v>
      </c>
      <c r="H11" s="17">
        <f t="shared" si="2"/>
        <v>1449.3932199999999</v>
      </c>
      <c r="I11" s="17"/>
      <c r="J11" s="17">
        <v>9</v>
      </c>
      <c r="K11" s="17">
        <f t="shared" si="3"/>
        <v>8354.9067799999993</v>
      </c>
      <c r="L11" s="31"/>
      <c r="N11" s="52"/>
    </row>
    <row r="12" spans="2:17" ht="24.95" customHeight="1" x14ac:dyDescent="0.2">
      <c r="B12" s="35" t="s">
        <v>388</v>
      </c>
      <c r="C12" s="99"/>
      <c r="D12" s="100" t="s">
        <v>307</v>
      </c>
      <c r="E12" s="57">
        <v>8705.1</v>
      </c>
      <c r="F12" s="57">
        <v>705.1</v>
      </c>
      <c r="G12" s="17">
        <f t="shared" si="1"/>
        <v>4352.55</v>
      </c>
      <c r="H12" s="17">
        <f t="shared" si="2"/>
        <v>352.55</v>
      </c>
      <c r="I12" s="17"/>
      <c r="J12" s="17">
        <v>0</v>
      </c>
      <c r="K12" s="17">
        <f t="shared" si="3"/>
        <v>4000</v>
      </c>
      <c r="L12" s="31"/>
      <c r="M12" s="50"/>
      <c r="N12" s="52"/>
      <c r="P12" s="50"/>
      <c r="Q12" s="50"/>
    </row>
    <row r="13" spans="2:17" ht="24.95" customHeight="1" x14ac:dyDescent="0.2">
      <c r="B13" s="35" t="s">
        <v>20</v>
      </c>
      <c r="C13" s="99"/>
      <c r="D13" s="100" t="s">
        <v>308</v>
      </c>
      <c r="E13" s="57">
        <v>12826.8</v>
      </c>
      <c r="F13" s="57">
        <v>1446.3491599999995</v>
      </c>
      <c r="G13" s="17">
        <f t="shared" si="1"/>
        <v>6413.4</v>
      </c>
      <c r="H13" s="17">
        <f t="shared" si="2"/>
        <v>723.17457999999976</v>
      </c>
      <c r="I13" s="17"/>
      <c r="J13" s="17">
        <v>2</v>
      </c>
      <c r="K13" s="17">
        <f t="shared" si="3"/>
        <v>5688.2254199999998</v>
      </c>
      <c r="L13" s="31"/>
      <c r="N13" s="52"/>
    </row>
    <row r="14" spans="2:17" ht="24.95" customHeight="1" x14ac:dyDescent="0.2">
      <c r="B14" s="35" t="s">
        <v>333</v>
      </c>
      <c r="C14" s="99"/>
      <c r="D14" s="100" t="s">
        <v>309</v>
      </c>
      <c r="E14" s="57">
        <v>14886.24</v>
      </c>
      <c r="F14" s="57">
        <v>1886.25</v>
      </c>
      <c r="G14" s="17">
        <f t="shared" si="1"/>
        <v>7443.12</v>
      </c>
      <c r="H14" s="17">
        <f t="shared" si="2"/>
        <v>943.125</v>
      </c>
      <c r="I14" s="17"/>
      <c r="J14" s="17"/>
      <c r="K14" s="17">
        <f t="shared" si="3"/>
        <v>6499.9949999999999</v>
      </c>
      <c r="L14" s="31"/>
      <c r="N14" s="52"/>
    </row>
    <row r="15" spans="2:17" ht="24.95" customHeight="1" x14ac:dyDescent="0.2">
      <c r="B15" s="35" t="s">
        <v>334</v>
      </c>
      <c r="C15" s="99"/>
      <c r="D15" s="100" t="s">
        <v>310</v>
      </c>
      <c r="E15" s="57">
        <v>12343.01</v>
      </c>
      <c r="F15" s="57">
        <v>1343.01</v>
      </c>
      <c r="G15" s="17">
        <f t="shared" si="1"/>
        <v>6171.5050000000001</v>
      </c>
      <c r="H15" s="17">
        <f t="shared" si="2"/>
        <v>671.505</v>
      </c>
      <c r="I15" s="17"/>
      <c r="J15" s="17"/>
      <c r="K15" s="17">
        <f t="shared" si="3"/>
        <v>5500</v>
      </c>
      <c r="L15" s="31"/>
      <c r="N15" s="52"/>
    </row>
    <row r="16" spans="2:17" ht="24.95" customHeight="1" x14ac:dyDescent="0.2">
      <c r="B16" s="35" t="s">
        <v>48</v>
      </c>
      <c r="C16" s="99"/>
      <c r="D16" s="100" t="s">
        <v>311</v>
      </c>
      <c r="E16" s="57">
        <v>12826.8</v>
      </c>
      <c r="F16" s="57">
        <v>1446.3491599999995</v>
      </c>
      <c r="G16" s="17">
        <f t="shared" si="1"/>
        <v>6413.4</v>
      </c>
      <c r="H16" s="17">
        <f t="shared" si="2"/>
        <v>723.17457999999976</v>
      </c>
      <c r="I16" s="17"/>
      <c r="J16" s="17">
        <v>2</v>
      </c>
      <c r="K16" s="17">
        <f t="shared" si="3"/>
        <v>5688.2254199999998</v>
      </c>
      <c r="L16" s="31"/>
      <c r="N16" s="52"/>
      <c r="O16" s="52"/>
    </row>
    <row r="17" spans="2:17" ht="24.95" customHeight="1" x14ac:dyDescent="0.2">
      <c r="B17" s="35" t="s">
        <v>72</v>
      </c>
      <c r="C17" s="99"/>
      <c r="D17" s="100" t="s">
        <v>311</v>
      </c>
      <c r="E17" s="57">
        <v>9819.6</v>
      </c>
      <c r="F17" s="57">
        <v>883.42240000000027</v>
      </c>
      <c r="G17" s="17">
        <f t="shared" si="1"/>
        <v>4909.8</v>
      </c>
      <c r="H17" s="17">
        <f t="shared" si="2"/>
        <v>441.71120000000013</v>
      </c>
      <c r="I17" s="17"/>
      <c r="J17" s="17">
        <v>0</v>
      </c>
      <c r="K17" s="17">
        <f t="shared" si="3"/>
        <v>4468.0888000000004</v>
      </c>
      <c r="L17" s="31"/>
      <c r="N17" s="52"/>
    </row>
    <row r="18" spans="2:17" ht="21.95" customHeight="1" x14ac:dyDescent="0.2">
      <c r="B18" s="35" t="s">
        <v>148</v>
      </c>
      <c r="C18" s="99"/>
      <c r="D18" s="100" t="s">
        <v>312</v>
      </c>
      <c r="E18" s="57">
        <f>4842.01*2</f>
        <v>9684.02</v>
      </c>
      <c r="F18" s="57">
        <f>430.86*2</f>
        <v>861.72</v>
      </c>
      <c r="G18" s="17">
        <f t="shared" si="1"/>
        <v>4842.01</v>
      </c>
      <c r="H18" s="17">
        <f t="shared" si="2"/>
        <v>430.86</v>
      </c>
      <c r="I18" s="17"/>
      <c r="J18" s="17"/>
      <c r="K18" s="17">
        <f t="shared" si="3"/>
        <v>4411.1500000000005</v>
      </c>
      <c r="L18" s="31"/>
      <c r="M18" s="50"/>
      <c r="N18" s="52"/>
      <c r="P18" s="38"/>
      <c r="Q18" s="50"/>
    </row>
    <row r="19" spans="2:17" customFormat="1" ht="24.95" customHeight="1" x14ac:dyDescent="0.2">
      <c r="B19" s="8" t="s">
        <v>102</v>
      </c>
      <c r="C19" s="12"/>
      <c r="D19" s="60" t="s">
        <v>312</v>
      </c>
      <c r="E19" s="54">
        <v>9819.6</v>
      </c>
      <c r="F19" s="54">
        <v>883.42240000000027</v>
      </c>
      <c r="G19" s="17">
        <f t="shared" si="1"/>
        <v>4909.8</v>
      </c>
      <c r="H19" s="17">
        <f t="shared" si="2"/>
        <v>441.71120000000013</v>
      </c>
      <c r="I19" s="10"/>
      <c r="J19" s="10"/>
      <c r="K19" s="17">
        <f t="shared" si="3"/>
        <v>4468.0888000000004</v>
      </c>
      <c r="L19" s="31"/>
      <c r="M19" s="120"/>
    </row>
    <row r="20" spans="2:17" ht="21.95" customHeight="1" x14ac:dyDescent="0.2">
      <c r="B20" s="35" t="s">
        <v>147</v>
      </c>
      <c r="C20" s="99"/>
      <c r="D20" s="100" t="s">
        <v>312</v>
      </c>
      <c r="E20" s="57">
        <f>4842.01*2</f>
        <v>9684.02</v>
      </c>
      <c r="F20" s="57">
        <f>430.86*2</f>
        <v>861.72</v>
      </c>
      <c r="G20" s="17">
        <f t="shared" si="1"/>
        <v>4842.01</v>
      </c>
      <c r="H20" s="17">
        <f t="shared" si="2"/>
        <v>430.86</v>
      </c>
      <c r="I20" s="17"/>
      <c r="J20" s="17"/>
      <c r="K20" s="17">
        <f t="shared" si="3"/>
        <v>4411.1500000000005</v>
      </c>
      <c r="L20" s="31"/>
      <c r="M20" s="50"/>
      <c r="N20" s="52"/>
      <c r="P20" s="38"/>
      <c r="Q20" s="50"/>
    </row>
    <row r="21" spans="2:17" ht="24.95" customHeight="1" x14ac:dyDescent="0.2">
      <c r="B21" s="35" t="s">
        <v>73</v>
      </c>
      <c r="C21" s="99"/>
      <c r="D21" s="100" t="s">
        <v>313</v>
      </c>
      <c r="E21" s="57">
        <v>9819.6</v>
      </c>
      <c r="F21" s="57">
        <v>883.42240000000027</v>
      </c>
      <c r="G21" s="17">
        <f t="shared" si="1"/>
        <v>4909.8</v>
      </c>
      <c r="H21" s="17">
        <f t="shared" si="2"/>
        <v>441.71120000000013</v>
      </c>
      <c r="I21" s="17"/>
      <c r="J21" s="17">
        <v>0</v>
      </c>
      <c r="K21" s="17">
        <f t="shared" si="3"/>
        <v>4468.0888000000004</v>
      </c>
      <c r="L21" s="31"/>
      <c r="N21" s="52"/>
    </row>
    <row r="22" spans="2:17" ht="24.95" customHeight="1" x14ac:dyDescent="0.2">
      <c r="B22" s="35" t="s">
        <v>335</v>
      </c>
      <c r="C22" s="99"/>
      <c r="D22" s="100" t="s">
        <v>314</v>
      </c>
      <c r="E22" s="17">
        <v>13614.64</v>
      </c>
      <c r="F22" s="17">
        <v>1614.64</v>
      </c>
      <c r="G22" s="17">
        <f t="shared" ref="G22" si="4">+E22/2</f>
        <v>6807.32</v>
      </c>
      <c r="H22" s="17">
        <f t="shared" ref="H22" si="5">+F22/2</f>
        <v>807.32</v>
      </c>
      <c r="I22" s="17"/>
      <c r="J22" s="17"/>
      <c r="K22" s="17">
        <f t="shared" si="3"/>
        <v>6000</v>
      </c>
      <c r="L22" s="31"/>
      <c r="N22" s="52"/>
    </row>
    <row r="23" spans="2:17" customFormat="1" ht="24.95" customHeight="1" x14ac:dyDescent="0.2">
      <c r="B23" s="8" t="s">
        <v>47</v>
      </c>
      <c r="C23" s="12"/>
      <c r="D23" s="60" t="s">
        <v>315</v>
      </c>
      <c r="E23" s="54">
        <v>11259.64</v>
      </c>
      <c r="F23" s="54">
        <v>1137.4179519999998</v>
      </c>
      <c r="G23" s="17">
        <f t="shared" si="1"/>
        <v>5629.82</v>
      </c>
      <c r="H23" s="17">
        <f t="shared" si="2"/>
        <v>568.70897599999989</v>
      </c>
      <c r="I23" s="10"/>
      <c r="J23" s="10"/>
      <c r="K23" s="17">
        <f t="shared" si="3"/>
        <v>5061.1110239999998</v>
      </c>
      <c r="L23" s="31"/>
      <c r="M23" s="120"/>
    </row>
    <row r="24" spans="2:17" customFormat="1" ht="24.95" customHeight="1" x14ac:dyDescent="0.2">
      <c r="B24" s="8" t="s">
        <v>86</v>
      </c>
      <c r="C24" s="12"/>
      <c r="D24" s="60" t="s">
        <v>316</v>
      </c>
      <c r="E24" s="54">
        <v>12088.69</v>
      </c>
      <c r="F24" s="54">
        <v>1288.69</v>
      </c>
      <c r="G24" s="17">
        <f t="shared" si="1"/>
        <v>6044.3450000000003</v>
      </c>
      <c r="H24" s="17">
        <f t="shared" si="2"/>
        <v>644.34500000000003</v>
      </c>
      <c r="I24" s="10"/>
      <c r="J24" s="10">
        <v>1</v>
      </c>
      <c r="K24" s="17">
        <f t="shared" si="3"/>
        <v>5399</v>
      </c>
      <c r="L24" s="31"/>
      <c r="M24" s="120"/>
    </row>
    <row r="25" spans="2:17" customFormat="1" ht="24.95" customHeight="1" x14ac:dyDescent="0.2">
      <c r="B25" s="8" t="s">
        <v>108</v>
      </c>
      <c r="C25" s="12"/>
      <c r="D25" s="60" t="s">
        <v>317</v>
      </c>
      <c r="E25" s="54">
        <v>12088.69</v>
      </c>
      <c r="F25" s="54">
        <v>1288.69</v>
      </c>
      <c r="G25" s="17">
        <f t="shared" si="1"/>
        <v>6044.3450000000003</v>
      </c>
      <c r="H25" s="17">
        <f t="shared" si="2"/>
        <v>644.34500000000003</v>
      </c>
      <c r="I25" s="10"/>
      <c r="J25" s="10"/>
      <c r="K25" s="17">
        <f t="shared" si="3"/>
        <v>5400</v>
      </c>
      <c r="L25" s="31"/>
      <c r="M25" s="120"/>
    </row>
    <row r="26" spans="2:17" customFormat="1" ht="24.95" customHeight="1" x14ac:dyDescent="0.2">
      <c r="B26" s="8" t="s">
        <v>26</v>
      </c>
      <c r="C26" s="12"/>
      <c r="D26" s="60" t="s">
        <v>318</v>
      </c>
      <c r="E26" s="54">
        <v>12088.69</v>
      </c>
      <c r="F26" s="54">
        <v>1288.69</v>
      </c>
      <c r="G26" s="17">
        <f t="shared" si="1"/>
        <v>6044.3450000000003</v>
      </c>
      <c r="H26" s="17">
        <f t="shared" si="2"/>
        <v>644.34500000000003</v>
      </c>
      <c r="I26" s="10"/>
      <c r="J26" s="10">
        <v>1</v>
      </c>
      <c r="K26" s="17">
        <f t="shared" si="3"/>
        <v>5399</v>
      </c>
      <c r="L26" s="31"/>
      <c r="M26" s="120"/>
    </row>
    <row r="27" spans="2:17" customFormat="1" ht="24.95" customHeight="1" x14ac:dyDescent="0.2">
      <c r="B27" s="8" t="s">
        <v>87</v>
      </c>
      <c r="C27" s="12"/>
      <c r="D27" s="60" t="s">
        <v>319</v>
      </c>
      <c r="E27" s="54">
        <v>12088.69</v>
      </c>
      <c r="F27" s="54">
        <v>1288.69</v>
      </c>
      <c r="G27" s="17">
        <f t="shared" si="1"/>
        <v>6044.3450000000003</v>
      </c>
      <c r="H27" s="17">
        <f t="shared" si="2"/>
        <v>644.34500000000003</v>
      </c>
      <c r="I27" s="10"/>
      <c r="J27" s="10">
        <v>2</v>
      </c>
      <c r="K27" s="17">
        <f t="shared" si="3"/>
        <v>5398</v>
      </c>
      <c r="L27" s="31"/>
      <c r="M27" s="120"/>
    </row>
    <row r="28" spans="2:17" customFormat="1" ht="24.95" customHeight="1" x14ac:dyDescent="0.2">
      <c r="B28" s="8" t="s">
        <v>107</v>
      </c>
      <c r="C28" s="12"/>
      <c r="D28" s="60" t="s">
        <v>320</v>
      </c>
      <c r="E28" s="54">
        <v>8635.2000000000007</v>
      </c>
      <c r="F28" s="54">
        <v>693.91840000000025</v>
      </c>
      <c r="G28" s="17">
        <f t="shared" si="1"/>
        <v>4317.6000000000004</v>
      </c>
      <c r="H28" s="17">
        <f t="shared" si="2"/>
        <v>346.95920000000012</v>
      </c>
      <c r="I28" s="10"/>
      <c r="J28" s="10"/>
      <c r="K28" s="17">
        <f t="shared" si="3"/>
        <v>3970.6408000000001</v>
      </c>
      <c r="L28" s="31"/>
      <c r="M28" s="120"/>
    </row>
    <row r="29" spans="2:17" customFormat="1" ht="24.95" customHeight="1" x14ac:dyDescent="0.2">
      <c r="B29" s="8" t="s">
        <v>82</v>
      </c>
      <c r="C29" s="12"/>
      <c r="D29" s="60" t="s">
        <v>321</v>
      </c>
      <c r="E29" s="54">
        <v>10117.799999999999</v>
      </c>
      <c r="F29" s="54">
        <v>932.80022399999984</v>
      </c>
      <c r="G29" s="17">
        <f t="shared" si="1"/>
        <v>5058.8999999999996</v>
      </c>
      <c r="H29" s="17">
        <f t="shared" si="2"/>
        <v>466.40011199999992</v>
      </c>
      <c r="I29" s="10"/>
      <c r="J29" s="10"/>
      <c r="K29" s="17">
        <f t="shared" si="3"/>
        <v>4592.4998879999994</v>
      </c>
      <c r="L29" s="31"/>
      <c r="M29" s="120"/>
    </row>
    <row r="30" spans="2:17" ht="24.75" customHeight="1" x14ac:dyDescent="0.2">
      <c r="B30" s="35" t="s">
        <v>27</v>
      </c>
      <c r="C30" s="46"/>
      <c r="D30" s="59" t="s">
        <v>322</v>
      </c>
      <c r="E30" s="57">
        <v>12600</v>
      </c>
      <c r="F30" s="57">
        <v>1397.9046799999996</v>
      </c>
      <c r="G30" s="17">
        <f t="shared" si="1"/>
        <v>6300</v>
      </c>
      <c r="H30" s="17">
        <f t="shared" si="2"/>
        <v>698.95233999999982</v>
      </c>
      <c r="I30" s="17"/>
      <c r="J30" s="17"/>
      <c r="K30" s="17">
        <f t="shared" si="3"/>
        <v>5601.0476600000002</v>
      </c>
      <c r="L30" s="31"/>
      <c r="M30" s="31"/>
      <c r="O30" s="48"/>
    </row>
    <row r="31" spans="2:17" customFormat="1" ht="24.95" customHeight="1" x14ac:dyDescent="0.2">
      <c r="B31" s="8" t="s">
        <v>336</v>
      </c>
      <c r="C31" s="12"/>
      <c r="D31" s="60" t="s">
        <v>323</v>
      </c>
      <c r="E31" s="57">
        <v>7334.48</v>
      </c>
      <c r="F31" s="57">
        <v>334.48</v>
      </c>
      <c r="G31" s="17">
        <f t="shared" si="1"/>
        <v>3667.24</v>
      </c>
      <c r="H31" s="17">
        <f t="shared" si="2"/>
        <v>167.24</v>
      </c>
      <c r="I31" s="10"/>
      <c r="J31" s="10"/>
      <c r="K31" s="17">
        <f t="shared" si="3"/>
        <v>3500</v>
      </c>
      <c r="L31" s="31"/>
      <c r="M31" s="120"/>
    </row>
    <row r="32" spans="2:17" customFormat="1" ht="24.95" customHeight="1" x14ac:dyDescent="0.2">
      <c r="B32" s="8" t="s">
        <v>337</v>
      </c>
      <c r="C32" s="12"/>
      <c r="D32" s="60" t="s">
        <v>324</v>
      </c>
      <c r="E32" s="54">
        <v>10745.24</v>
      </c>
      <c r="F32" s="54">
        <v>1045.24</v>
      </c>
      <c r="G32" s="17">
        <f t="shared" si="1"/>
        <v>5372.62</v>
      </c>
      <c r="H32" s="17">
        <f t="shared" si="2"/>
        <v>522.62</v>
      </c>
      <c r="I32" s="10"/>
      <c r="J32" s="10"/>
      <c r="K32" s="17">
        <f t="shared" si="3"/>
        <v>4850</v>
      </c>
      <c r="L32" s="31"/>
      <c r="M32" s="120"/>
    </row>
    <row r="33" spans="2:16" customFormat="1" ht="24.95" customHeight="1" x14ac:dyDescent="0.2">
      <c r="B33" s="8" t="s">
        <v>79</v>
      </c>
      <c r="C33" s="12"/>
      <c r="D33" s="60" t="s">
        <v>325</v>
      </c>
      <c r="E33" s="54">
        <v>6757.8</v>
      </c>
      <c r="F33" s="54">
        <v>235.80996800000005</v>
      </c>
      <c r="G33" s="17">
        <f t="shared" si="1"/>
        <v>3378.9</v>
      </c>
      <c r="H33" s="17">
        <f t="shared" si="2"/>
        <v>117.90498400000003</v>
      </c>
      <c r="I33" s="10"/>
      <c r="J33" s="10"/>
      <c r="K33" s="17">
        <f t="shared" si="3"/>
        <v>3260.9950159999999</v>
      </c>
      <c r="L33" s="31"/>
      <c r="M33" s="120"/>
    </row>
    <row r="34" spans="2:16" customFormat="1" ht="24.95" customHeight="1" x14ac:dyDescent="0.2">
      <c r="B34" s="8" t="s">
        <v>338</v>
      </c>
      <c r="C34" s="12"/>
      <c r="D34" s="60" t="s">
        <v>53</v>
      </c>
      <c r="E34" s="54">
        <v>10745.24</v>
      </c>
      <c r="F34" s="54">
        <v>1045.24</v>
      </c>
      <c r="G34" s="17">
        <f t="shared" si="1"/>
        <v>5372.62</v>
      </c>
      <c r="H34" s="17">
        <f t="shared" si="2"/>
        <v>522.62</v>
      </c>
      <c r="I34" s="10"/>
      <c r="J34" s="10"/>
      <c r="K34" s="17">
        <f t="shared" si="3"/>
        <v>4850</v>
      </c>
      <c r="L34" s="31"/>
      <c r="M34" s="120"/>
    </row>
    <row r="35" spans="2:16" ht="24.75" customHeight="1" x14ac:dyDescent="0.2">
      <c r="B35" s="35" t="s">
        <v>85</v>
      </c>
      <c r="C35" s="46"/>
      <c r="D35" s="59" t="s">
        <v>326</v>
      </c>
      <c r="E35" s="57">
        <v>10714.2</v>
      </c>
      <c r="F35" s="57">
        <v>1039.6751040000001</v>
      </c>
      <c r="G35" s="17">
        <f t="shared" si="1"/>
        <v>5357.1</v>
      </c>
      <c r="H35" s="17">
        <f t="shared" si="2"/>
        <v>519.83755200000007</v>
      </c>
      <c r="I35" s="17"/>
      <c r="J35" s="17"/>
      <c r="K35" s="17">
        <f t="shared" si="3"/>
        <v>4837.2624480000004</v>
      </c>
      <c r="L35" s="31"/>
      <c r="M35" s="31"/>
      <c r="O35" s="48"/>
    </row>
    <row r="36" spans="2:16" ht="21.95" customHeight="1" x14ac:dyDescent="0.2">
      <c r="B36" s="35" t="s">
        <v>88</v>
      </c>
      <c r="C36" s="99"/>
      <c r="D36" s="100" t="s">
        <v>327</v>
      </c>
      <c r="E36" s="57">
        <v>10714.2</v>
      </c>
      <c r="F36" s="57">
        <v>1039.6751040000001</v>
      </c>
      <c r="G36" s="17">
        <f t="shared" si="1"/>
        <v>5357.1</v>
      </c>
      <c r="H36" s="17">
        <f t="shared" si="2"/>
        <v>519.83755200000007</v>
      </c>
      <c r="I36" s="17"/>
      <c r="J36" s="17">
        <v>0</v>
      </c>
      <c r="K36" s="17">
        <f t="shared" si="3"/>
        <v>4837.2624480000004</v>
      </c>
      <c r="L36" s="31"/>
      <c r="N36" s="52"/>
      <c r="P36" s="38"/>
    </row>
    <row r="37" spans="2:16" ht="25.5" x14ac:dyDescent="0.2">
      <c r="B37" s="35" t="s">
        <v>425</v>
      </c>
      <c r="C37" s="99"/>
      <c r="D37" s="129" t="s">
        <v>328</v>
      </c>
      <c r="E37" s="57">
        <v>8705.1</v>
      </c>
      <c r="F37" s="57">
        <v>705.1</v>
      </c>
      <c r="G37" s="17">
        <f t="shared" si="1"/>
        <v>4352.55</v>
      </c>
      <c r="H37" s="17">
        <f t="shared" si="2"/>
        <v>352.55</v>
      </c>
      <c r="I37" s="17"/>
      <c r="J37" s="17"/>
      <c r="K37" s="17">
        <f t="shared" ref="K37" si="6">G37-H37+I37-J37</f>
        <v>4000</v>
      </c>
      <c r="L37" s="31"/>
      <c r="N37" s="52"/>
      <c r="P37" s="38"/>
    </row>
    <row r="38" spans="2:16" ht="21.95" customHeight="1" x14ac:dyDescent="0.2">
      <c r="D38" s="51" t="s">
        <v>329</v>
      </c>
      <c r="E38" s="84">
        <f t="shared" ref="E38:K38" si="7">SUM(E7:E37)</f>
        <v>359793.43999999994</v>
      </c>
      <c r="F38" s="84">
        <f t="shared" si="7"/>
        <v>38202.149831999988</v>
      </c>
      <c r="G38" s="52">
        <f t="shared" si="7"/>
        <v>179896.71999999997</v>
      </c>
      <c r="H38" s="52">
        <f t="shared" si="7"/>
        <v>19101.074915999994</v>
      </c>
      <c r="I38" s="52">
        <f t="shared" si="7"/>
        <v>0</v>
      </c>
      <c r="J38" s="52">
        <f t="shared" si="7"/>
        <v>17</v>
      </c>
      <c r="K38" s="52">
        <f t="shared" si="7"/>
        <v>160778.64508399996</v>
      </c>
    </row>
    <row r="39" spans="2:16" x14ac:dyDescent="0.2">
      <c r="B39" s="35"/>
      <c r="C39" s="35"/>
      <c r="D39" s="46"/>
      <c r="E39" s="17"/>
      <c r="F39" s="17"/>
      <c r="G39" s="17"/>
      <c r="H39" s="17"/>
      <c r="I39" s="17"/>
      <c r="J39" s="17"/>
      <c r="K39" s="17"/>
    </row>
    <row r="40" spans="2:16" x14ac:dyDescent="0.2">
      <c r="B40" s="35"/>
      <c r="C40" s="35"/>
      <c r="D40" s="46"/>
      <c r="E40" s="17"/>
      <c r="F40" s="17"/>
      <c r="G40" s="17"/>
      <c r="H40" s="17"/>
      <c r="I40" s="17"/>
      <c r="J40" s="17"/>
      <c r="K40" s="17"/>
    </row>
    <row r="41" spans="2:16" x14ac:dyDescent="0.2">
      <c r="B41" s="35"/>
      <c r="C41" s="35"/>
      <c r="D41" s="46"/>
      <c r="E41" s="17"/>
      <c r="F41" s="17"/>
      <c r="G41" s="17"/>
      <c r="H41" s="17"/>
      <c r="I41" s="17"/>
      <c r="J41" s="17"/>
      <c r="K41" s="17"/>
    </row>
    <row r="42" spans="2:16" x14ac:dyDescent="0.2">
      <c r="B42" s="35"/>
      <c r="C42" s="35"/>
      <c r="D42" s="46"/>
      <c r="E42" s="17"/>
      <c r="F42" s="17"/>
      <c r="G42" s="17"/>
      <c r="H42" s="17"/>
      <c r="I42" s="17"/>
      <c r="J42" s="17"/>
      <c r="K42" s="17"/>
    </row>
  </sheetData>
  <phoneticPr fontId="0" type="noConversion"/>
  <pageMargins left="0.15748031496062992" right="0.27559055118110237" top="0.19685039370078741" bottom="0.51181102362204722" header="0.11811023622047245" footer="0"/>
  <pageSetup scale="92" fitToHeight="2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3">
    <tabColor theme="6" tint="-0.249977111117893"/>
    <pageSetUpPr fitToPage="1"/>
  </sheetPr>
  <dimension ref="B1:R29"/>
  <sheetViews>
    <sheetView zoomScale="70" zoomScaleNormal="70" workbookViewId="0">
      <selection activeCell="B1" sqref="B1:B1048576"/>
    </sheetView>
  </sheetViews>
  <sheetFormatPr baseColWidth="10" defaultRowHeight="12.75" x14ac:dyDescent="0.2"/>
  <cols>
    <col min="1" max="1" width="1.7109375" customWidth="1"/>
    <col min="2" max="2" width="34.28515625" customWidth="1"/>
    <col min="3" max="3" width="3.42578125" customWidth="1"/>
    <col min="4" max="4" width="16.140625" customWidth="1"/>
    <col min="5" max="5" width="1.5703125" customWidth="1"/>
    <col min="6" max="6" width="1.85546875" customWidth="1"/>
    <col min="7" max="7" width="1.42578125" customWidth="1"/>
    <col min="8" max="8" width="13.140625" bestFit="1" customWidth="1"/>
    <col min="9" max="9" width="11.5703125" bestFit="1" customWidth="1"/>
    <col min="10" max="11" width="9.85546875" customWidth="1"/>
    <col min="12" max="12" width="12.85546875" bestFit="1" customWidth="1"/>
    <col min="13" max="13" width="23.85546875" customWidth="1"/>
  </cols>
  <sheetData>
    <row r="1" spans="2:13" ht="18" x14ac:dyDescent="0.25">
      <c r="E1" s="1" t="s">
        <v>0</v>
      </c>
      <c r="F1" s="2"/>
      <c r="G1" s="2"/>
      <c r="H1" s="2"/>
      <c r="I1" s="2"/>
      <c r="J1" s="2"/>
      <c r="K1" s="2"/>
      <c r="L1" s="2"/>
      <c r="M1" s="3" t="s">
        <v>1</v>
      </c>
    </row>
    <row r="2" spans="2:13" ht="15" x14ac:dyDescent="0.25">
      <c r="E2" s="4" t="s">
        <v>339</v>
      </c>
      <c r="F2" s="2"/>
      <c r="G2" s="2"/>
      <c r="H2" s="2"/>
      <c r="I2" s="2"/>
      <c r="J2" s="2"/>
      <c r="K2" s="2"/>
      <c r="L2" s="2"/>
      <c r="M2" s="16" t="str">
        <f>PRESIDENCIA!L2</f>
        <v>15 DE OCTUBRE DE 2018</v>
      </c>
    </row>
    <row r="3" spans="2:13" x14ac:dyDescent="0.2">
      <c r="E3" s="16" t="str">
        <f>PRESIDENCIA!E3</f>
        <v>PRIMER QUINCENA DE OCTUBRE DE 2018</v>
      </c>
      <c r="F3" s="2"/>
      <c r="G3" s="2"/>
      <c r="H3" s="2"/>
      <c r="I3" s="2"/>
      <c r="J3" s="2"/>
      <c r="K3" s="2"/>
      <c r="L3" s="2"/>
    </row>
    <row r="4" spans="2:13" x14ac:dyDescent="0.2">
      <c r="E4" s="5"/>
      <c r="F4" s="2"/>
      <c r="G4" s="2"/>
      <c r="H4" s="2"/>
      <c r="I4" s="2"/>
      <c r="J4" s="2"/>
      <c r="K4" s="2"/>
      <c r="L4" s="2"/>
    </row>
    <row r="5" spans="2:13" x14ac:dyDescent="0.2">
      <c r="B5" s="6" t="s">
        <v>2</v>
      </c>
      <c r="C5" s="6"/>
      <c r="D5" s="6" t="s">
        <v>49</v>
      </c>
      <c r="E5" s="53" t="s">
        <v>3</v>
      </c>
      <c r="F5" s="53" t="s">
        <v>91</v>
      </c>
      <c r="G5" s="53" t="s">
        <v>105</v>
      </c>
      <c r="H5" s="7" t="s">
        <v>3</v>
      </c>
      <c r="I5" s="7" t="s">
        <v>91</v>
      </c>
      <c r="J5" s="34" t="s">
        <v>105</v>
      </c>
      <c r="K5" s="20" t="s">
        <v>83</v>
      </c>
      <c r="L5" s="7" t="s">
        <v>4</v>
      </c>
      <c r="M5" s="6" t="s">
        <v>5</v>
      </c>
    </row>
    <row r="6" spans="2:13" ht="2.25" customHeight="1" x14ac:dyDescent="0.2">
      <c r="E6" s="56"/>
      <c r="F6" s="56"/>
      <c r="G6" s="56"/>
    </row>
    <row r="7" spans="2:13" ht="24.95" customHeight="1" x14ac:dyDescent="0.2">
      <c r="B7" s="124" t="s">
        <v>353</v>
      </c>
      <c r="C7" s="12"/>
      <c r="D7" s="60" t="s">
        <v>340</v>
      </c>
      <c r="E7" s="54">
        <v>8705.1</v>
      </c>
      <c r="F7" s="54">
        <v>705.1</v>
      </c>
      <c r="G7" s="54"/>
      <c r="H7" s="10">
        <f>+E7/2</f>
        <v>4352.55</v>
      </c>
      <c r="I7" s="10">
        <f t="shared" ref="I7" si="0">+F7/2</f>
        <v>352.55</v>
      </c>
      <c r="J7" s="10">
        <f>+G7/2</f>
        <v>0</v>
      </c>
      <c r="K7" s="10"/>
      <c r="L7" s="10">
        <f>H7-I7+J7-K7</f>
        <v>4000</v>
      </c>
      <c r="M7" s="11"/>
    </row>
    <row r="8" spans="2:13" ht="24.95" customHeight="1" x14ac:dyDescent="0.2">
      <c r="B8" s="124" t="s">
        <v>354</v>
      </c>
      <c r="C8" s="12"/>
      <c r="D8" s="60" t="s">
        <v>341</v>
      </c>
      <c r="E8" s="54">
        <v>13614.64</v>
      </c>
      <c r="F8" s="54">
        <v>1614.64</v>
      </c>
      <c r="G8" s="54"/>
      <c r="H8" s="10">
        <f t="shared" ref="H8:H25" si="1">+E8/2</f>
        <v>6807.32</v>
      </c>
      <c r="I8" s="10">
        <f t="shared" ref="I8:I25" si="2">+F8/2</f>
        <v>807.32</v>
      </c>
      <c r="J8" s="10">
        <f t="shared" ref="J8:J25" si="3">+G8/2</f>
        <v>0</v>
      </c>
      <c r="K8" s="10"/>
      <c r="L8" s="10">
        <f t="shared" ref="L8:L25" si="4">H8-I8+J8-K8</f>
        <v>6000</v>
      </c>
      <c r="M8" s="11"/>
    </row>
    <row r="9" spans="2:13" ht="24.95" customHeight="1" x14ac:dyDescent="0.2">
      <c r="B9" s="124" t="s">
        <v>355</v>
      </c>
      <c r="C9" s="12"/>
      <c r="D9" s="60" t="s">
        <v>340</v>
      </c>
      <c r="E9" s="54">
        <v>8705.1</v>
      </c>
      <c r="F9" s="54">
        <v>705.1</v>
      </c>
      <c r="G9" s="54"/>
      <c r="H9" s="10">
        <f t="shared" si="1"/>
        <v>4352.55</v>
      </c>
      <c r="I9" s="10">
        <f t="shared" si="2"/>
        <v>352.55</v>
      </c>
      <c r="J9" s="10">
        <f t="shared" si="3"/>
        <v>0</v>
      </c>
      <c r="K9" s="10"/>
      <c r="L9" s="10">
        <f t="shared" si="4"/>
        <v>4000</v>
      </c>
      <c r="M9" s="11"/>
    </row>
    <row r="10" spans="2:13" ht="24.95" customHeight="1" x14ac:dyDescent="0.2">
      <c r="B10" s="124" t="s">
        <v>356</v>
      </c>
      <c r="C10" s="12"/>
      <c r="D10" s="60" t="s">
        <v>342</v>
      </c>
      <c r="E10" s="54">
        <v>5564.94</v>
      </c>
      <c r="F10" s="54">
        <v>64.94</v>
      </c>
      <c r="G10" s="54"/>
      <c r="H10" s="10">
        <f t="shared" si="1"/>
        <v>2782.47</v>
      </c>
      <c r="I10" s="10">
        <f t="shared" si="2"/>
        <v>32.47</v>
      </c>
      <c r="J10" s="10">
        <f t="shared" si="3"/>
        <v>0</v>
      </c>
      <c r="K10" s="10"/>
      <c r="L10" s="10">
        <f t="shared" si="4"/>
        <v>2750</v>
      </c>
      <c r="M10" s="11"/>
    </row>
    <row r="11" spans="2:13" ht="24.95" customHeight="1" x14ac:dyDescent="0.2">
      <c r="B11" s="124" t="s">
        <v>357</v>
      </c>
      <c r="C11" s="12"/>
      <c r="D11" s="60" t="s">
        <v>343</v>
      </c>
      <c r="E11" s="54">
        <v>9895.58</v>
      </c>
      <c r="F11" s="54">
        <v>895.58</v>
      </c>
      <c r="G11" s="54"/>
      <c r="H11" s="10">
        <f t="shared" si="1"/>
        <v>4947.79</v>
      </c>
      <c r="I11" s="10">
        <f t="shared" si="2"/>
        <v>447.79</v>
      </c>
      <c r="J11" s="10">
        <f t="shared" si="3"/>
        <v>0</v>
      </c>
      <c r="K11" s="10"/>
      <c r="L11" s="10">
        <f t="shared" si="4"/>
        <v>4500</v>
      </c>
      <c r="M11" s="11"/>
    </row>
    <row r="12" spans="2:13" ht="24.95" customHeight="1" x14ac:dyDescent="0.2">
      <c r="B12" s="124" t="s">
        <v>358</v>
      </c>
      <c r="C12" s="12"/>
      <c r="D12" s="60" t="s">
        <v>340</v>
      </c>
      <c r="E12" s="54">
        <v>8705.1</v>
      </c>
      <c r="F12" s="54">
        <v>705.1</v>
      </c>
      <c r="G12" s="54"/>
      <c r="H12" s="10">
        <f t="shared" si="1"/>
        <v>4352.55</v>
      </c>
      <c r="I12" s="10">
        <f t="shared" si="2"/>
        <v>352.55</v>
      </c>
      <c r="J12" s="10">
        <f t="shared" si="3"/>
        <v>0</v>
      </c>
      <c r="K12" s="10"/>
      <c r="L12" s="10">
        <f t="shared" si="4"/>
        <v>4000</v>
      </c>
      <c r="M12" s="11"/>
    </row>
    <row r="13" spans="2:13" ht="24.95" customHeight="1" x14ac:dyDescent="0.2">
      <c r="B13" s="124" t="s">
        <v>359</v>
      </c>
      <c r="C13" s="12"/>
      <c r="D13" s="60" t="s">
        <v>344</v>
      </c>
      <c r="E13" s="54">
        <v>13614.64</v>
      </c>
      <c r="F13" s="54">
        <v>1614.64</v>
      </c>
      <c r="G13" s="54"/>
      <c r="H13" s="10">
        <f t="shared" si="1"/>
        <v>6807.32</v>
      </c>
      <c r="I13" s="10">
        <f t="shared" si="2"/>
        <v>807.32</v>
      </c>
      <c r="J13" s="10">
        <f t="shared" si="3"/>
        <v>0</v>
      </c>
      <c r="K13" s="10"/>
      <c r="L13" s="10">
        <f t="shared" si="4"/>
        <v>6000</v>
      </c>
      <c r="M13" s="11"/>
    </row>
    <row r="14" spans="2:13" ht="24.95" customHeight="1" x14ac:dyDescent="0.2">
      <c r="B14" s="124" t="s">
        <v>360</v>
      </c>
      <c r="C14" s="12"/>
      <c r="D14" s="60" t="s">
        <v>345</v>
      </c>
      <c r="E14" s="54">
        <v>13614.64</v>
      </c>
      <c r="F14" s="54">
        <v>1614.64</v>
      </c>
      <c r="G14" s="54"/>
      <c r="H14" s="10">
        <f t="shared" si="1"/>
        <v>6807.32</v>
      </c>
      <c r="I14" s="10">
        <f t="shared" si="2"/>
        <v>807.32</v>
      </c>
      <c r="J14" s="10">
        <f t="shared" si="3"/>
        <v>0</v>
      </c>
      <c r="K14" s="10"/>
      <c r="L14" s="10">
        <f t="shared" si="4"/>
        <v>6000</v>
      </c>
      <c r="M14" s="11"/>
    </row>
    <row r="15" spans="2:13" ht="24.95" customHeight="1" x14ac:dyDescent="0.2">
      <c r="B15" s="124" t="s">
        <v>361</v>
      </c>
      <c r="C15" s="12"/>
      <c r="D15" s="60" t="s">
        <v>346</v>
      </c>
      <c r="E15" s="54">
        <v>13614.64</v>
      </c>
      <c r="F15" s="54">
        <v>1614.64</v>
      </c>
      <c r="G15" s="54"/>
      <c r="H15" s="10">
        <f t="shared" si="1"/>
        <v>6807.32</v>
      </c>
      <c r="I15" s="10">
        <f t="shared" si="2"/>
        <v>807.32</v>
      </c>
      <c r="J15" s="10">
        <f t="shared" si="3"/>
        <v>0</v>
      </c>
      <c r="K15" s="10"/>
      <c r="L15" s="10">
        <f t="shared" si="4"/>
        <v>6000</v>
      </c>
      <c r="M15" s="11"/>
    </row>
    <row r="16" spans="2:13" ht="24.95" customHeight="1" x14ac:dyDescent="0.2">
      <c r="B16" s="124" t="s">
        <v>362</v>
      </c>
      <c r="C16" s="12"/>
      <c r="D16" s="60" t="s">
        <v>347</v>
      </c>
      <c r="E16" s="54">
        <v>13614.64</v>
      </c>
      <c r="F16" s="54">
        <v>1614.64</v>
      </c>
      <c r="G16" s="54"/>
      <c r="H16" s="10">
        <f t="shared" si="1"/>
        <v>6807.32</v>
      </c>
      <c r="I16" s="10">
        <f t="shared" si="2"/>
        <v>807.32</v>
      </c>
      <c r="J16" s="10">
        <f t="shared" si="3"/>
        <v>0</v>
      </c>
      <c r="K16" s="10"/>
      <c r="L16" s="10">
        <f t="shared" si="4"/>
        <v>6000</v>
      </c>
      <c r="M16" s="11"/>
    </row>
    <row r="17" spans="2:18" ht="24.95" customHeight="1" x14ac:dyDescent="0.2">
      <c r="B17" s="124" t="s">
        <v>363</v>
      </c>
      <c r="C17" s="12"/>
      <c r="D17" s="60" t="s">
        <v>348</v>
      </c>
      <c r="E17" s="54">
        <v>9895.58</v>
      </c>
      <c r="F17" s="54">
        <v>895.58</v>
      </c>
      <c r="G17" s="54"/>
      <c r="H17" s="10">
        <f t="shared" si="1"/>
        <v>4947.79</v>
      </c>
      <c r="I17" s="10">
        <f t="shared" si="2"/>
        <v>447.79</v>
      </c>
      <c r="J17" s="10">
        <f t="shared" si="3"/>
        <v>0</v>
      </c>
      <c r="K17" s="10"/>
      <c r="L17" s="10">
        <f t="shared" si="4"/>
        <v>4500</v>
      </c>
      <c r="M17" s="11"/>
    </row>
    <row r="18" spans="2:18" ht="24.95" customHeight="1" x14ac:dyDescent="0.2">
      <c r="B18" s="124" t="s">
        <v>364</v>
      </c>
      <c r="C18" s="12"/>
      <c r="D18" s="60" t="s">
        <v>349</v>
      </c>
      <c r="E18" s="54">
        <v>5564.94</v>
      </c>
      <c r="F18" s="54">
        <v>64.94</v>
      </c>
      <c r="G18" s="54"/>
      <c r="H18" s="10">
        <f t="shared" si="1"/>
        <v>2782.47</v>
      </c>
      <c r="I18" s="10">
        <f t="shared" si="2"/>
        <v>32.47</v>
      </c>
      <c r="J18" s="10">
        <f t="shared" si="3"/>
        <v>0</v>
      </c>
      <c r="K18" s="10"/>
      <c r="L18" s="10">
        <f t="shared" si="4"/>
        <v>2750</v>
      </c>
      <c r="M18" s="11"/>
    </row>
    <row r="19" spans="2:18" s="32" customFormat="1" ht="21.95" customHeight="1" x14ac:dyDescent="0.2">
      <c r="B19" s="30" t="s">
        <v>75</v>
      </c>
      <c r="C19" s="104"/>
      <c r="D19" s="60" t="s">
        <v>349</v>
      </c>
      <c r="E19" s="54">
        <v>5564.94</v>
      </c>
      <c r="F19" s="54">
        <v>64.94</v>
      </c>
      <c r="G19" s="57"/>
      <c r="H19" s="10">
        <f t="shared" si="1"/>
        <v>2782.47</v>
      </c>
      <c r="I19" s="10">
        <f t="shared" si="2"/>
        <v>32.47</v>
      </c>
      <c r="J19" s="10">
        <f t="shared" si="3"/>
        <v>0</v>
      </c>
      <c r="K19" s="17"/>
      <c r="L19" s="10">
        <f t="shared" si="4"/>
        <v>2750</v>
      </c>
      <c r="M19" s="31"/>
      <c r="N19" s="50"/>
      <c r="O19" s="48"/>
      <c r="R19" s="38"/>
    </row>
    <row r="20" spans="2:18" ht="24.95" customHeight="1" x14ac:dyDescent="0.2">
      <c r="C20" s="12"/>
      <c r="D20" s="60" t="s">
        <v>350</v>
      </c>
      <c r="E20" s="54"/>
      <c r="F20" s="54"/>
      <c r="G20" s="54"/>
      <c r="H20" s="10">
        <f t="shared" si="1"/>
        <v>0</v>
      </c>
      <c r="I20" s="10">
        <f t="shared" si="2"/>
        <v>0</v>
      </c>
      <c r="J20" s="10">
        <f t="shared" si="3"/>
        <v>0</v>
      </c>
      <c r="K20" s="10"/>
      <c r="L20" s="10">
        <f t="shared" si="4"/>
        <v>0</v>
      </c>
      <c r="M20" s="11"/>
    </row>
    <row r="21" spans="2:18" ht="24.95" customHeight="1" x14ac:dyDescent="0.2">
      <c r="C21" s="12"/>
      <c r="D21" s="60" t="s">
        <v>350</v>
      </c>
      <c r="E21" s="54"/>
      <c r="F21" s="54"/>
      <c r="G21" s="54"/>
      <c r="H21" s="10">
        <f t="shared" si="1"/>
        <v>0</v>
      </c>
      <c r="I21" s="10">
        <f t="shared" si="2"/>
        <v>0</v>
      </c>
      <c r="J21" s="10">
        <f t="shared" si="3"/>
        <v>0</v>
      </c>
      <c r="K21" s="10"/>
      <c r="L21" s="10">
        <f t="shared" si="4"/>
        <v>0</v>
      </c>
      <c r="M21" s="11"/>
    </row>
    <row r="22" spans="2:18" ht="24.95" customHeight="1" x14ac:dyDescent="0.2">
      <c r="C22" s="12"/>
      <c r="D22" s="60" t="s">
        <v>351</v>
      </c>
      <c r="E22" s="54"/>
      <c r="F22" s="54"/>
      <c r="G22" s="54"/>
      <c r="H22" s="10">
        <f t="shared" si="1"/>
        <v>0</v>
      </c>
      <c r="I22" s="10">
        <f t="shared" si="2"/>
        <v>0</v>
      </c>
      <c r="J22" s="10">
        <f t="shared" si="3"/>
        <v>0</v>
      </c>
      <c r="K22" s="10"/>
      <c r="L22" s="10">
        <f t="shared" si="4"/>
        <v>0</v>
      </c>
      <c r="M22" s="11"/>
    </row>
    <row r="23" spans="2:18" ht="24.95" customHeight="1" x14ac:dyDescent="0.2">
      <c r="C23" s="12"/>
      <c r="D23" s="60" t="s">
        <v>351</v>
      </c>
      <c r="E23" s="54"/>
      <c r="F23" s="54"/>
      <c r="G23" s="54"/>
      <c r="H23" s="10">
        <f t="shared" si="1"/>
        <v>0</v>
      </c>
      <c r="I23" s="10">
        <f t="shared" si="2"/>
        <v>0</v>
      </c>
      <c r="J23" s="10">
        <f t="shared" si="3"/>
        <v>0</v>
      </c>
      <c r="K23" s="10"/>
      <c r="L23" s="10">
        <f t="shared" si="4"/>
        <v>0</v>
      </c>
      <c r="M23" s="11"/>
    </row>
    <row r="24" spans="2:18" ht="24.95" customHeight="1" x14ac:dyDescent="0.2">
      <c r="C24" s="12"/>
      <c r="D24" s="60" t="s">
        <v>352</v>
      </c>
      <c r="E24" s="54"/>
      <c r="F24" s="54"/>
      <c r="G24" s="54"/>
      <c r="H24" s="10">
        <f t="shared" si="1"/>
        <v>0</v>
      </c>
      <c r="I24" s="10">
        <f t="shared" si="2"/>
        <v>0</v>
      </c>
      <c r="J24" s="10">
        <f t="shared" si="3"/>
        <v>0</v>
      </c>
      <c r="K24" s="10"/>
      <c r="L24" s="10">
        <f t="shared" si="4"/>
        <v>0</v>
      </c>
      <c r="M24" s="11"/>
      <c r="N24">
        <f>+E24/30.42*16</f>
        <v>0</v>
      </c>
      <c r="O24">
        <f>+F24/30.42*16</f>
        <v>0</v>
      </c>
      <c r="P24">
        <f>+G24/30.42*16</f>
        <v>0</v>
      </c>
      <c r="Q24">
        <f>+N24-O24+P24</f>
        <v>0</v>
      </c>
    </row>
    <row r="25" spans="2:18" ht="24.95" customHeight="1" x14ac:dyDescent="0.2">
      <c r="B25" s="124" t="s">
        <v>365</v>
      </c>
      <c r="C25" s="12"/>
      <c r="D25" s="60" t="s">
        <v>342</v>
      </c>
      <c r="E25" s="54">
        <v>5564.94</v>
      </c>
      <c r="F25" s="54">
        <v>64.94</v>
      </c>
      <c r="G25" s="54"/>
      <c r="H25" s="10">
        <f t="shared" si="1"/>
        <v>2782.47</v>
      </c>
      <c r="I25" s="10">
        <f t="shared" si="2"/>
        <v>32.47</v>
      </c>
      <c r="J25" s="10">
        <f t="shared" si="3"/>
        <v>0</v>
      </c>
      <c r="K25" s="10"/>
      <c r="L25" s="10">
        <f t="shared" si="4"/>
        <v>2750</v>
      </c>
      <c r="M25" s="11"/>
    </row>
    <row r="26" spans="2:18" ht="24.95" customHeight="1" x14ac:dyDescent="0.2">
      <c r="B26" s="8"/>
      <c r="C26" s="12"/>
      <c r="D26" s="9"/>
      <c r="E26" s="54"/>
      <c r="F26" s="54"/>
      <c r="G26" s="54"/>
      <c r="H26" s="10"/>
      <c r="I26" s="10"/>
      <c r="J26" s="10"/>
      <c r="K26" s="10"/>
      <c r="L26" s="10"/>
    </row>
    <row r="27" spans="2:18" ht="21.95" customHeight="1" x14ac:dyDescent="0.2">
      <c r="D27" s="14" t="s">
        <v>39</v>
      </c>
      <c r="E27" s="55">
        <f t="shared" ref="E27:G27" si="5">SUM(E6:E26)</f>
        <v>136239.42000000001</v>
      </c>
      <c r="F27" s="55">
        <f t="shared" si="5"/>
        <v>12239.420000000002</v>
      </c>
      <c r="G27" s="55">
        <f t="shared" si="5"/>
        <v>0</v>
      </c>
      <c r="H27" s="15">
        <f>SUM(H6:H26)</f>
        <v>68119.710000000006</v>
      </c>
      <c r="I27" s="15">
        <f>SUM(I6:I26)</f>
        <v>6119.7100000000009</v>
      </c>
      <c r="J27" s="15">
        <f t="shared" ref="J27:L27" si="6">SUM(J6:J26)</f>
        <v>0</v>
      </c>
      <c r="K27" s="15">
        <f t="shared" si="6"/>
        <v>0</v>
      </c>
      <c r="L27" s="15">
        <f t="shared" si="6"/>
        <v>62000</v>
      </c>
    </row>
    <row r="28" spans="2:18" ht="21.95" customHeight="1" x14ac:dyDescent="0.2">
      <c r="D28" s="14"/>
      <c r="E28" s="15"/>
      <c r="F28" s="15"/>
      <c r="G28" s="15"/>
      <c r="H28" s="15"/>
      <c r="I28" s="15"/>
      <c r="J28" s="15"/>
      <c r="K28" s="15"/>
      <c r="L28" s="15"/>
    </row>
    <row r="29" spans="2:18" ht="21.95" customHeight="1" x14ac:dyDescent="0.2"/>
  </sheetData>
  <phoneticPr fontId="0" type="noConversion"/>
  <pageMargins left="0.15748031496062992" right="0.11811023622047245" top="0.74803149606299213" bottom="0.98425196850393704" header="0" footer="0"/>
  <pageSetup scale="84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>
    <tabColor rgb="FF00B050"/>
    <pageSetUpPr fitToPage="1"/>
  </sheetPr>
  <dimension ref="A1:P35"/>
  <sheetViews>
    <sheetView zoomScale="90" zoomScaleNormal="90" workbookViewId="0">
      <selection activeCell="I16" sqref="I16"/>
    </sheetView>
  </sheetViews>
  <sheetFormatPr baseColWidth="10" defaultRowHeight="12.75" x14ac:dyDescent="0.2"/>
  <cols>
    <col min="1" max="1" width="1.7109375" style="32" customWidth="1"/>
    <col min="2" max="2" width="35.85546875" style="32" bestFit="1" customWidth="1"/>
    <col min="3" max="3" width="2.28515625" style="32" customWidth="1"/>
    <col min="4" max="4" width="16" style="32" customWidth="1"/>
    <col min="5" max="5" width="1.5703125" style="32" customWidth="1"/>
    <col min="6" max="6" width="1.28515625" style="32" customWidth="1"/>
    <col min="7" max="7" width="12.140625" style="32" bestFit="1" customWidth="1"/>
    <col min="8" max="8" width="11.140625" style="32" bestFit="1" customWidth="1"/>
    <col min="9" max="9" width="11.85546875" style="32" customWidth="1"/>
    <col min="10" max="10" width="9.140625" style="32" customWidth="1"/>
    <col min="11" max="11" width="12.140625" style="32" bestFit="1" customWidth="1"/>
    <col min="12" max="12" width="25.42578125" style="32" customWidth="1"/>
    <col min="13" max="13" width="12.140625" style="32" bestFit="1" customWidth="1"/>
    <col min="14" max="16384" width="11.42578125" style="32"/>
  </cols>
  <sheetData>
    <row r="1" spans="1:15" ht="18" x14ac:dyDescent="0.25">
      <c r="A1" s="32" t="s">
        <v>84</v>
      </c>
      <c r="B1" s="78"/>
      <c r="C1" s="78"/>
      <c r="D1" s="78"/>
      <c r="E1" s="111" t="s">
        <v>0</v>
      </c>
      <c r="F1" s="112"/>
      <c r="G1" s="112"/>
      <c r="H1" s="112"/>
      <c r="I1" s="112"/>
      <c r="J1" s="112"/>
      <c r="K1" s="112"/>
      <c r="L1" s="90" t="s">
        <v>1</v>
      </c>
    </row>
    <row r="2" spans="1:15" ht="15" x14ac:dyDescent="0.25">
      <c r="B2" s="78"/>
      <c r="C2" s="78"/>
      <c r="D2" s="78"/>
      <c r="E2" s="113" t="s">
        <v>366</v>
      </c>
      <c r="F2" s="112"/>
      <c r="G2" s="112"/>
      <c r="H2" s="112"/>
      <c r="I2" s="112"/>
      <c r="J2" s="112"/>
      <c r="K2" s="112"/>
      <c r="L2" s="114" t="str">
        <f>PRESIDENCIA!L2</f>
        <v>15 DE OCTUBRE DE 2018</v>
      </c>
    </row>
    <row r="3" spans="1:15" x14ac:dyDescent="0.2">
      <c r="B3" s="78"/>
      <c r="C3" s="78"/>
      <c r="D3" s="78"/>
      <c r="E3" s="114" t="str">
        <f>PRESIDENCIA!E3</f>
        <v>PRIMER QUINCENA DE OCTUBRE DE 2018</v>
      </c>
      <c r="F3" s="112"/>
      <c r="G3" s="112"/>
      <c r="H3" s="112"/>
      <c r="I3" s="112"/>
      <c r="J3" s="112"/>
      <c r="K3" s="112"/>
      <c r="L3" s="78"/>
    </row>
    <row r="4" spans="1:15" x14ac:dyDescent="0.2">
      <c r="B4" s="78"/>
      <c r="C4" s="78"/>
      <c r="D4" s="78"/>
      <c r="E4" s="91"/>
      <c r="F4" s="112"/>
      <c r="G4" s="112"/>
      <c r="H4" s="112"/>
      <c r="I4" s="112"/>
      <c r="J4" s="112"/>
      <c r="K4" s="112"/>
      <c r="L4" s="78"/>
    </row>
    <row r="5" spans="1:15" x14ac:dyDescent="0.2">
      <c r="B5" s="42" t="s">
        <v>2</v>
      </c>
      <c r="C5" s="42"/>
      <c r="D5" s="42" t="s">
        <v>49</v>
      </c>
      <c r="E5" s="88" t="s">
        <v>3</v>
      </c>
      <c r="F5" s="88" t="s">
        <v>91</v>
      </c>
      <c r="G5" s="43" t="s">
        <v>3</v>
      </c>
      <c r="H5" s="43" t="s">
        <v>91</v>
      </c>
      <c r="I5" s="89" t="s">
        <v>105</v>
      </c>
      <c r="J5" s="45" t="s">
        <v>83</v>
      </c>
      <c r="K5" s="43" t="s">
        <v>4</v>
      </c>
      <c r="L5" s="42" t="s">
        <v>5</v>
      </c>
    </row>
    <row r="6" spans="1:15" ht="1.5" customHeight="1" x14ac:dyDescent="0.2">
      <c r="B6" s="78"/>
      <c r="C6" s="78"/>
      <c r="D6" s="78"/>
      <c r="E6" s="115"/>
      <c r="F6" s="115"/>
      <c r="G6" s="78"/>
      <c r="H6" s="78"/>
      <c r="I6" s="78"/>
      <c r="J6" s="78"/>
      <c r="K6" s="78"/>
      <c r="L6" s="78"/>
    </row>
    <row r="7" spans="1:15" ht="34.5" customHeight="1" x14ac:dyDescent="0.2">
      <c r="B7" s="30" t="s">
        <v>141</v>
      </c>
      <c r="C7" s="29"/>
      <c r="D7" s="101" t="s">
        <v>367</v>
      </c>
      <c r="E7" s="79">
        <v>30312.959999999999</v>
      </c>
      <c r="F7" s="80">
        <v>5312.96</v>
      </c>
      <c r="G7" s="47">
        <f>+E7/2</f>
        <v>15156.48</v>
      </c>
      <c r="H7" s="47">
        <f t="shared" ref="H7" si="0">+F7/2</f>
        <v>2656.48</v>
      </c>
      <c r="I7" s="47"/>
      <c r="J7" s="47"/>
      <c r="K7" s="47">
        <f>G7-H7+I7-J7</f>
        <v>12500</v>
      </c>
      <c r="L7" s="31"/>
    </row>
    <row r="8" spans="1:15" ht="34.5" customHeight="1" x14ac:dyDescent="0.2">
      <c r="B8" s="30" t="s">
        <v>387</v>
      </c>
      <c r="C8" s="29"/>
      <c r="D8" s="101" t="s">
        <v>368</v>
      </c>
      <c r="E8" s="79">
        <v>23787.57</v>
      </c>
      <c r="F8" s="80">
        <v>3787.57</v>
      </c>
      <c r="G8" s="47">
        <f t="shared" ref="G8:G31" si="1">+E8/2</f>
        <v>11893.785</v>
      </c>
      <c r="H8" s="47">
        <f t="shared" ref="H8:H31" si="2">+F8/2</f>
        <v>1893.7850000000001</v>
      </c>
      <c r="I8" s="47"/>
      <c r="J8" s="47"/>
      <c r="K8" s="47">
        <f t="shared" ref="K8:K31" si="3">G8-H8+I8-J8</f>
        <v>10000</v>
      </c>
      <c r="L8" s="31"/>
    </row>
    <row r="9" spans="1:15" ht="34.5" customHeight="1" x14ac:dyDescent="0.2">
      <c r="B9" s="30"/>
      <c r="C9" s="29"/>
      <c r="D9" s="101" t="s">
        <v>67</v>
      </c>
      <c r="E9" s="79">
        <v>11744.26</v>
      </c>
      <c r="F9" s="80">
        <v>1224.26</v>
      </c>
      <c r="G9" s="47">
        <f t="shared" si="1"/>
        <v>5872.13</v>
      </c>
      <c r="H9" s="47">
        <f t="shared" si="2"/>
        <v>612.13</v>
      </c>
      <c r="I9" s="47"/>
      <c r="J9" s="47"/>
      <c r="K9" s="47">
        <f t="shared" si="3"/>
        <v>5260</v>
      </c>
      <c r="L9" s="31"/>
    </row>
    <row r="10" spans="1:15" ht="21.95" customHeight="1" x14ac:dyDescent="0.2">
      <c r="B10" s="30"/>
      <c r="C10" s="29"/>
      <c r="D10" s="29" t="s">
        <v>67</v>
      </c>
      <c r="E10" s="79">
        <v>11744.26</v>
      </c>
      <c r="F10" s="80">
        <v>1224.26</v>
      </c>
      <c r="G10" s="47">
        <f t="shared" si="1"/>
        <v>5872.13</v>
      </c>
      <c r="H10" s="47">
        <f t="shared" si="2"/>
        <v>612.13</v>
      </c>
      <c r="I10" s="82"/>
      <c r="J10" s="82"/>
      <c r="K10" s="47">
        <f t="shared" si="3"/>
        <v>5260</v>
      </c>
      <c r="L10" s="31"/>
    </row>
    <row r="11" spans="1:15" ht="21.95" customHeight="1" x14ac:dyDescent="0.2">
      <c r="B11" s="30"/>
      <c r="D11" s="29" t="s">
        <v>67</v>
      </c>
      <c r="E11" s="79">
        <v>11744.26</v>
      </c>
      <c r="F11" s="80">
        <v>1224.26</v>
      </c>
      <c r="G11" s="47">
        <f t="shared" si="1"/>
        <v>5872.13</v>
      </c>
      <c r="H11" s="47">
        <f t="shared" si="2"/>
        <v>612.13</v>
      </c>
      <c r="I11" s="82"/>
      <c r="J11" s="82"/>
      <c r="K11" s="47">
        <f t="shared" si="3"/>
        <v>5260</v>
      </c>
      <c r="L11" s="31"/>
    </row>
    <row r="12" spans="1:15" ht="24.95" customHeight="1" x14ac:dyDescent="0.2">
      <c r="B12" s="30"/>
      <c r="C12" s="29"/>
      <c r="D12" s="29" t="s">
        <v>369</v>
      </c>
      <c r="E12" s="79">
        <v>12978.82</v>
      </c>
      <c r="F12" s="80">
        <v>1478.82</v>
      </c>
      <c r="G12" s="47">
        <f t="shared" si="1"/>
        <v>6489.41</v>
      </c>
      <c r="H12" s="47">
        <f t="shared" si="2"/>
        <v>739.41</v>
      </c>
      <c r="I12" s="82"/>
      <c r="J12" s="82">
        <v>4</v>
      </c>
      <c r="K12" s="47">
        <f t="shared" si="3"/>
        <v>5746</v>
      </c>
      <c r="L12" s="31"/>
    </row>
    <row r="13" spans="1:15" ht="24.95" customHeight="1" x14ac:dyDescent="0.2">
      <c r="B13" s="19"/>
      <c r="C13" s="61"/>
      <c r="D13" s="29" t="s">
        <v>369</v>
      </c>
      <c r="E13" s="79">
        <v>12978.82</v>
      </c>
      <c r="F13" s="80">
        <v>1478.82</v>
      </c>
      <c r="G13" s="47">
        <f t="shared" si="1"/>
        <v>6489.41</v>
      </c>
      <c r="H13" s="47">
        <f t="shared" si="2"/>
        <v>739.41</v>
      </c>
      <c r="I13" s="47"/>
      <c r="J13" s="47"/>
      <c r="K13" s="47">
        <f t="shared" si="3"/>
        <v>5750</v>
      </c>
      <c r="L13" s="31"/>
      <c r="M13" s="83"/>
      <c r="N13" s="38"/>
      <c r="O13" s="38"/>
    </row>
    <row r="14" spans="1:15" ht="24.75" customHeight="1" x14ac:dyDescent="0.2">
      <c r="B14" s="19"/>
      <c r="C14" s="61"/>
      <c r="D14" s="61" t="s">
        <v>67</v>
      </c>
      <c r="E14" s="79">
        <v>11744.26</v>
      </c>
      <c r="F14" s="80">
        <v>1224.26</v>
      </c>
      <c r="G14" s="47">
        <f t="shared" si="1"/>
        <v>5872.13</v>
      </c>
      <c r="H14" s="47">
        <f t="shared" si="2"/>
        <v>612.13</v>
      </c>
      <c r="I14" s="47"/>
      <c r="J14" s="47">
        <v>4</v>
      </c>
      <c r="K14" s="47">
        <f t="shared" si="3"/>
        <v>5256</v>
      </c>
      <c r="L14" s="31"/>
      <c r="M14" s="83"/>
      <c r="N14" s="38"/>
    </row>
    <row r="15" spans="1:15" ht="24.95" customHeight="1" x14ac:dyDescent="0.2">
      <c r="B15" s="19"/>
      <c r="C15" s="61"/>
      <c r="D15" s="116" t="s">
        <v>67</v>
      </c>
      <c r="E15" s="79">
        <v>11744.26</v>
      </c>
      <c r="F15" s="80">
        <v>1224.26</v>
      </c>
      <c r="G15" s="47">
        <f t="shared" si="1"/>
        <v>5872.13</v>
      </c>
      <c r="H15" s="47">
        <f t="shared" si="2"/>
        <v>612.13</v>
      </c>
      <c r="I15" s="47"/>
      <c r="J15" s="47">
        <v>4</v>
      </c>
      <c r="K15" s="47">
        <f t="shared" si="3"/>
        <v>5256</v>
      </c>
      <c r="L15" s="31"/>
      <c r="M15" s="83"/>
      <c r="N15" s="38"/>
      <c r="O15" s="38"/>
    </row>
    <row r="16" spans="1:15" ht="24.95" customHeight="1" x14ac:dyDescent="0.2">
      <c r="B16" s="21"/>
      <c r="C16" s="61"/>
      <c r="D16" s="116" t="s">
        <v>67</v>
      </c>
      <c r="E16" s="79">
        <v>11744.26</v>
      </c>
      <c r="F16" s="80">
        <v>1224.26</v>
      </c>
      <c r="G16" s="47">
        <f t="shared" si="1"/>
        <v>5872.13</v>
      </c>
      <c r="H16" s="47">
        <f t="shared" si="2"/>
        <v>612.13</v>
      </c>
      <c r="I16" s="47"/>
      <c r="J16" s="47">
        <v>4</v>
      </c>
      <c r="K16" s="47">
        <f t="shared" si="3"/>
        <v>5256</v>
      </c>
      <c r="L16" s="31"/>
      <c r="M16" s="83"/>
      <c r="N16" s="38"/>
      <c r="O16" s="38"/>
    </row>
    <row r="17" spans="2:16" ht="24.95" customHeight="1" x14ac:dyDescent="0.2">
      <c r="B17" s="21"/>
      <c r="C17" s="61"/>
      <c r="D17" s="116" t="s">
        <v>67</v>
      </c>
      <c r="E17" s="79">
        <v>11744.26</v>
      </c>
      <c r="F17" s="80">
        <v>1224.26</v>
      </c>
      <c r="G17" s="47">
        <f t="shared" si="1"/>
        <v>5872.13</v>
      </c>
      <c r="H17" s="47">
        <f t="shared" si="2"/>
        <v>612.13</v>
      </c>
      <c r="I17" s="47"/>
      <c r="J17" s="47"/>
      <c r="K17" s="47">
        <f t="shared" si="3"/>
        <v>5260</v>
      </c>
      <c r="L17" s="31"/>
      <c r="M17" s="83"/>
      <c r="N17" s="38"/>
      <c r="O17" s="38"/>
      <c r="P17" s="50"/>
    </row>
    <row r="18" spans="2:16" ht="24.95" customHeight="1" x14ac:dyDescent="0.2">
      <c r="B18" s="19"/>
      <c r="C18" s="61"/>
      <c r="D18" s="116" t="s">
        <v>67</v>
      </c>
      <c r="E18" s="79">
        <v>11744.26</v>
      </c>
      <c r="F18" s="80">
        <v>1224.26</v>
      </c>
      <c r="G18" s="47">
        <f t="shared" si="1"/>
        <v>5872.13</v>
      </c>
      <c r="H18" s="47">
        <f t="shared" si="2"/>
        <v>612.13</v>
      </c>
      <c r="I18" s="47"/>
      <c r="J18" s="47">
        <v>4</v>
      </c>
      <c r="K18" s="47">
        <f t="shared" si="3"/>
        <v>5256</v>
      </c>
      <c r="L18" s="31"/>
      <c r="M18" s="83"/>
      <c r="N18" s="38"/>
    </row>
    <row r="19" spans="2:16" ht="24.95" customHeight="1" x14ac:dyDescent="0.2">
      <c r="B19" s="30"/>
      <c r="C19" s="29"/>
      <c r="D19" s="29" t="s">
        <v>67</v>
      </c>
      <c r="E19" s="79">
        <v>11744.26</v>
      </c>
      <c r="F19" s="80">
        <v>1224.26</v>
      </c>
      <c r="G19" s="47">
        <f t="shared" si="1"/>
        <v>5872.13</v>
      </c>
      <c r="H19" s="47">
        <f t="shared" si="2"/>
        <v>612.13</v>
      </c>
      <c r="I19" s="82"/>
      <c r="J19" s="82"/>
      <c r="K19" s="47">
        <f t="shared" si="3"/>
        <v>5260</v>
      </c>
      <c r="L19" s="31"/>
    </row>
    <row r="20" spans="2:16" ht="25.5" customHeight="1" x14ac:dyDescent="0.2">
      <c r="B20" s="19"/>
      <c r="C20" s="61"/>
      <c r="D20" s="61" t="s">
        <v>67</v>
      </c>
      <c r="E20" s="79">
        <v>11744.26</v>
      </c>
      <c r="F20" s="80">
        <v>1224.26</v>
      </c>
      <c r="G20" s="47">
        <f t="shared" si="1"/>
        <v>5872.13</v>
      </c>
      <c r="H20" s="47">
        <f t="shared" si="2"/>
        <v>612.13</v>
      </c>
      <c r="I20" s="47"/>
      <c r="J20" s="47"/>
      <c r="K20" s="47">
        <f t="shared" si="3"/>
        <v>5260</v>
      </c>
      <c r="L20" s="31"/>
      <c r="M20" s="83"/>
      <c r="N20" s="83"/>
      <c r="O20" s="102"/>
    </row>
    <row r="21" spans="2:16" ht="21.95" customHeight="1" x14ac:dyDescent="0.2">
      <c r="B21" s="19"/>
      <c r="C21" s="61"/>
      <c r="D21" s="61" t="s">
        <v>67</v>
      </c>
      <c r="E21" s="79">
        <v>11744.26</v>
      </c>
      <c r="F21" s="80">
        <v>1224.26</v>
      </c>
      <c r="G21" s="47">
        <f t="shared" si="1"/>
        <v>5872.13</v>
      </c>
      <c r="H21" s="47">
        <f t="shared" si="2"/>
        <v>612.13</v>
      </c>
      <c r="I21" s="47"/>
      <c r="J21" s="47"/>
      <c r="K21" s="47">
        <f t="shared" si="3"/>
        <v>5260</v>
      </c>
      <c r="L21" s="31"/>
      <c r="M21" s="83"/>
      <c r="N21" s="38"/>
    </row>
    <row r="22" spans="2:16" ht="24.95" customHeight="1" x14ac:dyDescent="0.2">
      <c r="B22" s="30"/>
      <c r="C22" s="29"/>
      <c r="D22" s="29" t="s">
        <v>67</v>
      </c>
      <c r="E22" s="79">
        <v>11744.26</v>
      </c>
      <c r="F22" s="80">
        <v>1224.26</v>
      </c>
      <c r="G22" s="47">
        <f t="shared" si="1"/>
        <v>5872.13</v>
      </c>
      <c r="H22" s="47">
        <f t="shared" si="2"/>
        <v>612.13</v>
      </c>
      <c r="I22" s="82"/>
      <c r="J22" s="82"/>
      <c r="K22" s="47">
        <f t="shared" si="3"/>
        <v>5260</v>
      </c>
      <c r="L22" s="31"/>
    </row>
    <row r="23" spans="2:16" ht="21.95" customHeight="1" x14ac:dyDescent="0.2">
      <c r="B23" s="30"/>
      <c r="C23" s="29"/>
      <c r="D23" s="29" t="s">
        <v>67</v>
      </c>
      <c r="E23" s="79">
        <v>11744.26</v>
      </c>
      <c r="F23" s="80">
        <v>1224.26</v>
      </c>
      <c r="G23" s="47">
        <f t="shared" si="1"/>
        <v>5872.13</v>
      </c>
      <c r="H23" s="47">
        <f t="shared" si="2"/>
        <v>612.13</v>
      </c>
      <c r="I23" s="82"/>
      <c r="J23" s="82"/>
      <c r="K23" s="47">
        <f t="shared" si="3"/>
        <v>5260</v>
      </c>
      <c r="L23" s="31"/>
    </row>
    <row r="24" spans="2:16" ht="24.95" customHeight="1" x14ac:dyDescent="0.2">
      <c r="B24" s="36"/>
      <c r="C24" s="29"/>
      <c r="D24" s="29" t="s">
        <v>67</v>
      </c>
      <c r="E24" s="79">
        <v>11744.26</v>
      </c>
      <c r="F24" s="80">
        <v>1224.26</v>
      </c>
      <c r="G24" s="47">
        <f t="shared" si="1"/>
        <v>5872.13</v>
      </c>
      <c r="H24" s="47">
        <f t="shared" si="2"/>
        <v>612.13</v>
      </c>
      <c r="I24" s="82"/>
      <c r="J24" s="82"/>
      <c r="K24" s="47">
        <f t="shared" si="3"/>
        <v>5260</v>
      </c>
      <c r="L24" s="31"/>
    </row>
    <row r="25" spans="2:16" ht="21.95" customHeight="1" x14ac:dyDescent="0.2">
      <c r="B25" s="19"/>
      <c r="C25" s="61"/>
      <c r="D25" s="61" t="s">
        <v>67</v>
      </c>
      <c r="E25" s="79">
        <v>11744.26</v>
      </c>
      <c r="F25" s="80">
        <v>1224.26</v>
      </c>
      <c r="G25" s="47">
        <f t="shared" si="1"/>
        <v>5872.13</v>
      </c>
      <c r="H25" s="47">
        <f t="shared" si="2"/>
        <v>612.13</v>
      </c>
      <c r="I25" s="47"/>
      <c r="J25" s="47"/>
      <c r="K25" s="47">
        <f t="shared" si="3"/>
        <v>5260</v>
      </c>
      <c r="L25" s="31"/>
      <c r="M25" s="83"/>
      <c r="N25" s="38"/>
    </row>
    <row r="26" spans="2:16" ht="24.95" customHeight="1" x14ac:dyDescent="0.2">
      <c r="B26" s="19"/>
      <c r="C26" s="61"/>
      <c r="D26" s="116" t="s">
        <v>67</v>
      </c>
      <c r="E26" s="79">
        <v>11744.26</v>
      </c>
      <c r="F26" s="80">
        <v>1224.26</v>
      </c>
      <c r="G26" s="47">
        <f t="shared" si="1"/>
        <v>5872.13</v>
      </c>
      <c r="H26" s="47">
        <f t="shared" si="2"/>
        <v>612.13</v>
      </c>
      <c r="I26" s="47"/>
      <c r="J26" s="47"/>
      <c r="K26" s="47">
        <f t="shared" si="3"/>
        <v>5260</v>
      </c>
      <c r="L26" s="31"/>
      <c r="M26" s="83"/>
      <c r="N26" s="38"/>
    </row>
    <row r="27" spans="2:16" ht="21.95" customHeight="1" x14ac:dyDescent="0.2">
      <c r="B27" s="30"/>
      <c r="C27" s="29"/>
      <c r="D27" s="29" t="s">
        <v>67</v>
      </c>
      <c r="E27" s="79">
        <v>11744.26</v>
      </c>
      <c r="F27" s="80">
        <v>1224.26</v>
      </c>
      <c r="G27" s="47">
        <f t="shared" si="1"/>
        <v>5872.13</v>
      </c>
      <c r="H27" s="47">
        <f t="shared" si="2"/>
        <v>612.13</v>
      </c>
      <c r="I27" s="82"/>
      <c r="J27" s="82"/>
      <c r="K27" s="47">
        <f t="shared" si="3"/>
        <v>5260</v>
      </c>
      <c r="L27" s="31"/>
      <c r="N27" s="38"/>
    </row>
    <row r="28" spans="2:16" ht="21.95" customHeight="1" x14ac:dyDescent="0.2">
      <c r="B28" s="30"/>
      <c r="C28" s="29"/>
      <c r="D28" s="29" t="s">
        <v>67</v>
      </c>
      <c r="E28" s="79">
        <v>11744.26</v>
      </c>
      <c r="F28" s="80">
        <v>1224.26</v>
      </c>
      <c r="G28" s="47">
        <f t="shared" si="1"/>
        <v>5872.13</v>
      </c>
      <c r="H28" s="47">
        <f t="shared" si="2"/>
        <v>612.13</v>
      </c>
      <c r="I28" s="82"/>
      <c r="J28" s="82"/>
      <c r="K28" s="47">
        <f t="shared" si="3"/>
        <v>5260</v>
      </c>
      <c r="L28" s="31"/>
    </row>
    <row r="29" spans="2:16" ht="21.95" customHeight="1" x14ac:dyDescent="0.2">
      <c r="B29" s="30"/>
      <c r="D29" s="29" t="s">
        <v>67</v>
      </c>
      <c r="E29" s="79">
        <v>11744.26</v>
      </c>
      <c r="F29" s="80">
        <v>1224.26</v>
      </c>
      <c r="G29" s="47">
        <f t="shared" si="1"/>
        <v>5872.13</v>
      </c>
      <c r="H29" s="47">
        <f t="shared" si="2"/>
        <v>612.13</v>
      </c>
      <c r="I29" s="82"/>
      <c r="J29" s="82"/>
      <c r="K29" s="47">
        <f t="shared" si="3"/>
        <v>5260</v>
      </c>
      <c r="L29" s="31"/>
    </row>
    <row r="30" spans="2:16" ht="21.95" customHeight="1" x14ac:dyDescent="0.2">
      <c r="B30" s="30"/>
      <c r="C30" s="29"/>
      <c r="D30" s="29" t="s">
        <v>67</v>
      </c>
      <c r="E30" s="79">
        <v>11744.26</v>
      </c>
      <c r="F30" s="80">
        <v>1224.26</v>
      </c>
      <c r="G30" s="47">
        <f t="shared" si="1"/>
        <v>5872.13</v>
      </c>
      <c r="H30" s="47">
        <f t="shared" si="2"/>
        <v>612.13</v>
      </c>
      <c r="I30" s="82"/>
      <c r="J30" s="82"/>
      <c r="K30" s="47">
        <f t="shared" si="3"/>
        <v>5260</v>
      </c>
      <c r="L30" s="31"/>
    </row>
    <row r="31" spans="2:16" ht="24.95" customHeight="1" x14ac:dyDescent="0.2">
      <c r="B31" s="19"/>
      <c r="C31" s="61"/>
      <c r="D31" s="116" t="s">
        <v>67</v>
      </c>
      <c r="E31" s="79">
        <v>11744.26</v>
      </c>
      <c r="F31" s="80">
        <v>1224.26</v>
      </c>
      <c r="G31" s="47">
        <f t="shared" si="1"/>
        <v>5872.13</v>
      </c>
      <c r="H31" s="47">
        <f t="shared" si="2"/>
        <v>612.13</v>
      </c>
      <c r="I31" s="47"/>
      <c r="J31" s="47"/>
      <c r="K31" s="47">
        <f t="shared" si="3"/>
        <v>5260</v>
      </c>
      <c r="L31" s="31"/>
      <c r="M31" s="83"/>
      <c r="N31" s="38"/>
    </row>
    <row r="32" spans="2:16" ht="18.75" customHeight="1" x14ac:dyDescent="0.2">
      <c r="B32" s="19"/>
      <c r="C32" s="78"/>
      <c r="D32" s="61"/>
      <c r="E32" s="79"/>
      <c r="F32" s="80"/>
      <c r="G32" s="47"/>
      <c r="H32" s="47"/>
      <c r="I32" s="78"/>
      <c r="J32" s="78"/>
      <c r="K32" s="47"/>
      <c r="L32" s="31"/>
      <c r="M32" s="122"/>
    </row>
    <row r="33" spans="2:12" x14ac:dyDescent="0.2">
      <c r="B33" s="78"/>
      <c r="C33" s="78"/>
      <c r="D33" s="117" t="s">
        <v>39</v>
      </c>
      <c r="E33" s="118">
        <f t="shared" ref="E33:K33" si="4">SUM(E7:E32)</f>
        <v>326687.63000000012</v>
      </c>
      <c r="F33" s="118">
        <f t="shared" si="4"/>
        <v>37767.62999999999</v>
      </c>
      <c r="G33" s="119">
        <f t="shared" si="4"/>
        <v>163343.81500000006</v>
      </c>
      <c r="H33" s="119">
        <f t="shared" si="4"/>
        <v>18883.814999999995</v>
      </c>
      <c r="I33" s="119">
        <f t="shared" si="4"/>
        <v>0</v>
      </c>
      <c r="J33" s="119">
        <f t="shared" si="4"/>
        <v>20</v>
      </c>
      <c r="K33" s="119">
        <f t="shared" si="4"/>
        <v>144440</v>
      </c>
      <c r="L33" s="78"/>
    </row>
    <row r="34" spans="2:12" x14ac:dyDescent="0.2">
      <c r="D34" s="51"/>
      <c r="E34" s="84"/>
      <c r="F34" s="84"/>
      <c r="G34" s="52">
        <v>2</v>
      </c>
      <c r="H34" s="52"/>
      <c r="I34" s="52">
        <f>SUM(I26:I33)</f>
        <v>0</v>
      </c>
      <c r="J34" s="52"/>
      <c r="K34" s="52"/>
    </row>
    <row r="35" spans="2:12" x14ac:dyDescent="0.2">
      <c r="E35" s="77"/>
      <c r="F35" s="77"/>
    </row>
  </sheetData>
  <phoneticPr fontId="0" type="noConversion"/>
  <pageMargins left="0.11811023622047245" right="7.874015748031496E-2" top="0.39370078740157483" bottom="0.23622047244094491" header="0" footer="0"/>
  <pageSetup scale="79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0">
    <tabColor rgb="FF00B050"/>
    <pageSetUpPr fitToPage="1"/>
  </sheetPr>
  <dimension ref="B1:M11"/>
  <sheetViews>
    <sheetView workbookViewId="0">
      <selection activeCell="M1" sqref="M1:M1048576"/>
    </sheetView>
  </sheetViews>
  <sheetFormatPr baseColWidth="10" defaultRowHeight="12.75" x14ac:dyDescent="0.2"/>
  <cols>
    <col min="1" max="1" width="1.7109375" style="32" customWidth="1"/>
    <col min="2" max="2" width="30.42578125" style="32" customWidth="1"/>
    <col min="3" max="3" width="0.7109375" style="32" customWidth="1"/>
    <col min="4" max="4" width="15.140625" style="32" customWidth="1"/>
    <col min="5" max="5" width="1.85546875" style="32" customWidth="1"/>
    <col min="6" max="6" width="1.7109375" style="32" customWidth="1"/>
    <col min="7" max="8" width="11.140625" style="32" customWidth="1"/>
    <col min="9" max="9" width="10.85546875" style="32" bestFit="1" customWidth="1"/>
    <col min="10" max="10" width="6.7109375" style="32" bestFit="1" customWidth="1"/>
    <col min="11" max="11" width="11.28515625" style="32" bestFit="1" customWidth="1"/>
    <col min="12" max="12" width="28.5703125" style="32" customWidth="1"/>
    <col min="13" max="16384" width="11.42578125" style="32"/>
  </cols>
  <sheetData>
    <row r="1" spans="2:13" ht="18" x14ac:dyDescent="0.25">
      <c r="E1" s="37" t="s">
        <v>0</v>
      </c>
      <c r="F1" s="70"/>
      <c r="G1" s="70"/>
      <c r="H1" s="70"/>
      <c r="I1" s="70"/>
      <c r="J1" s="70"/>
      <c r="K1" s="70"/>
      <c r="L1" s="39" t="s">
        <v>1</v>
      </c>
    </row>
    <row r="2" spans="2:13" ht="15" x14ac:dyDescent="0.25">
      <c r="E2" s="40" t="s">
        <v>370</v>
      </c>
      <c r="F2" s="70"/>
      <c r="G2" s="70"/>
      <c r="H2" s="70"/>
      <c r="I2" s="70"/>
      <c r="J2" s="70"/>
      <c r="K2" s="70"/>
      <c r="L2" s="41" t="str">
        <f>PRESIDENCIA!L2</f>
        <v>15 DE OCTUBRE DE 2018</v>
      </c>
    </row>
    <row r="3" spans="2:13" x14ac:dyDescent="0.2">
      <c r="E3" s="41" t="str">
        <f>PRESIDENCIA!E3</f>
        <v>PRIMER QUINCENA DE OCTUBRE DE 2018</v>
      </c>
      <c r="F3" s="70"/>
      <c r="G3" s="70"/>
      <c r="H3" s="70"/>
      <c r="I3" s="70"/>
      <c r="J3" s="70"/>
      <c r="K3" s="70"/>
    </row>
    <row r="4" spans="2:13" x14ac:dyDescent="0.2">
      <c r="E4" s="71"/>
      <c r="F4" s="70"/>
      <c r="G4" s="70"/>
      <c r="H4" s="70"/>
      <c r="I4" s="70"/>
      <c r="J4" s="70"/>
      <c r="K4" s="70"/>
    </row>
    <row r="5" spans="2:13" x14ac:dyDescent="0.2">
      <c r="B5" s="42" t="s">
        <v>2</v>
      </c>
      <c r="C5" s="42"/>
      <c r="D5" s="42" t="s">
        <v>49</v>
      </c>
      <c r="E5" s="72" t="s">
        <v>3</v>
      </c>
      <c r="F5" s="73" t="s">
        <v>91</v>
      </c>
      <c r="G5" s="74" t="s">
        <v>3</v>
      </c>
      <c r="H5" s="75" t="s">
        <v>91</v>
      </c>
      <c r="I5" s="76" t="s">
        <v>105</v>
      </c>
      <c r="J5" s="45" t="s">
        <v>83</v>
      </c>
      <c r="K5" s="76" t="s">
        <v>4</v>
      </c>
      <c r="L5" s="42" t="s">
        <v>5</v>
      </c>
    </row>
    <row r="6" spans="2:13" ht="3.75" customHeight="1" x14ac:dyDescent="0.2">
      <c r="E6" s="77"/>
      <c r="F6" s="77"/>
      <c r="I6" s="78"/>
      <c r="J6" s="78"/>
    </row>
    <row r="7" spans="2:13" ht="21.95" customHeight="1" x14ac:dyDescent="0.2">
      <c r="B7" s="30" t="s">
        <v>126</v>
      </c>
      <c r="C7" s="29"/>
      <c r="D7" s="29" t="s">
        <v>372</v>
      </c>
      <c r="E7" s="79">
        <v>12343.01</v>
      </c>
      <c r="F7" s="80">
        <v>1343.01</v>
      </c>
      <c r="G7" s="81">
        <f>+E7/2</f>
        <v>6171.5050000000001</v>
      </c>
      <c r="H7" s="81">
        <f t="shared" ref="H7" si="0">+F7/2</f>
        <v>671.505</v>
      </c>
      <c r="I7" s="82"/>
      <c r="J7" s="82"/>
      <c r="K7" s="81">
        <f>G7-H7+I7-J7</f>
        <v>5500</v>
      </c>
      <c r="L7" s="31"/>
      <c r="M7" s="38"/>
    </row>
    <row r="8" spans="2:13" ht="21.95" customHeight="1" x14ac:dyDescent="0.2">
      <c r="B8" s="30" t="s">
        <v>371</v>
      </c>
      <c r="C8" s="29"/>
      <c r="D8" s="29" t="s">
        <v>373</v>
      </c>
      <c r="E8" s="79">
        <v>7334.48</v>
      </c>
      <c r="F8" s="80">
        <v>334.48</v>
      </c>
      <c r="G8" s="81">
        <f>+E8/2</f>
        <v>3667.24</v>
      </c>
      <c r="H8" s="81">
        <f t="shared" ref="H8" si="1">+F8/2</f>
        <v>167.24</v>
      </c>
      <c r="I8" s="82"/>
      <c r="J8" s="82"/>
      <c r="K8" s="81">
        <f>G8-H8+I8-J8</f>
        <v>3500</v>
      </c>
      <c r="L8" s="31"/>
      <c r="M8" s="38"/>
    </row>
    <row r="9" spans="2:13" x14ac:dyDescent="0.2">
      <c r="D9" s="51" t="s">
        <v>39</v>
      </c>
      <c r="E9" s="84">
        <f>SUM(E7:E8)</f>
        <v>19677.489999999998</v>
      </c>
      <c r="F9" s="84">
        <f>SUM(F7:F8)</f>
        <v>1677.49</v>
      </c>
      <c r="G9" s="52">
        <f>SUM(G7:G8)</f>
        <v>9838.744999999999</v>
      </c>
      <c r="H9" s="52">
        <f t="shared" ref="H9:K9" si="2">SUM(H7:H8)</f>
        <v>838.745</v>
      </c>
      <c r="I9" s="52">
        <f t="shared" si="2"/>
        <v>0</v>
      </c>
      <c r="J9" s="52">
        <f t="shared" si="2"/>
        <v>0</v>
      </c>
      <c r="K9" s="52">
        <f t="shared" si="2"/>
        <v>9000</v>
      </c>
    </row>
    <row r="10" spans="2:13" x14ac:dyDescent="0.2">
      <c r="E10" s="77"/>
      <c r="F10" s="77"/>
      <c r="I10" s="78"/>
      <c r="J10" s="85" t="s">
        <v>84</v>
      </c>
    </row>
    <row r="11" spans="2:13" x14ac:dyDescent="0.2">
      <c r="E11" s="77"/>
      <c r="F11" s="77"/>
    </row>
  </sheetData>
  <phoneticPr fontId="0" type="noConversion"/>
  <pageMargins left="7.874015748031496E-2" right="0.11811023622047245" top="0.19685039370078741" bottom="0.19685039370078741" header="0" footer="0"/>
  <pageSetup scale="96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  <pageSetUpPr fitToPage="1"/>
  </sheetPr>
  <dimension ref="B1:L14"/>
  <sheetViews>
    <sheetView workbookViewId="0">
      <selection activeCell="M1" sqref="M1:P1048576"/>
    </sheetView>
  </sheetViews>
  <sheetFormatPr baseColWidth="10" defaultRowHeight="12.75" x14ac:dyDescent="0.2"/>
  <cols>
    <col min="1" max="1" width="1.7109375" style="32" customWidth="1"/>
    <col min="2" max="2" width="30.42578125" style="32" customWidth="1"/>
    <col min="3" max="3" width="0.7109375" style="32" customWidth="1"/>
    <col min="4" max="4" width="15.140625" style="32" customWidth="1"/>
    <col min="5" max="5" width="1.85546875" style="32" customWidth="1"/>
    <col min="6" max="6" width="1.7109375" style="32" customWidth="1"/>
    <col min="7" max="8" width="11.140625" style="32" customWidth="1"/>
    <col min="9" max="9" width="10.85546875" style="32" bestFit="1" customWidth="1"/>
    <col min="10" max="10" width="6.7109375" style="32" bestFit="1" customWidth="1"/>
    <col min="11" max="11" width="11.28515625" style="32" bestFit="1" customWidth="1"/>
    <col min="12" max="12" width="28.5703125" style="32" customWidth="1"/>
    <col min="13" max="16384" width="11.42578125" style="32"/>
  </cols>
  <sheetData>
    <row r="1" spans="2:12" ht="18" x14ac:dyDescent="0.25">
      <c r="E1" s="37" t="s">
        <v>0</v>
      </c>
      <c r="F1" s="70"/>
      <c r="G1" s="70"/>
      <c r="H1" s="70"/>
      <c r="I1" s="70"/>
      <c r="J1" s="70"/>
      <c r="K1" s="70"/>
      <c r="L1" s="39" t="s">
        <v>1</v>
      </c>
    </row>
    <row r="2" spans="2:12" ht="15" x14ac:dyDescent="0.25">
      <c r="E2" s="40" t="s">
        <v>374</v>
      </c>
      <c r="F2" s="70"/>
      <c r="G2" s="70"/>
      <c r="H2" s="70"/>
      <c r="I2" s="70"/>
      <c r="J2" s="70"/>
      <c r="K2" s="70"/>
      <c r="L2" s="41" t="str">
        <f>PRESIDENCIA!L2</f>
        <v>15 DE OCTUBRE DE 2018</v>
      </c>
    </row>
    <row r="3" spans="2:12" x14ac:dyDescent="0.2">
      <c r="E3" s="41" t="str">
        <f>PRESIDENCIA!E3</f>
        <v>PRIMER QUINCENA DE OCTUBRE DE 2018</v>
      </c>
      <c r="F3" s="70"/>
      <c r="G3" s="70"/>
      <c r="H3" s="70"/>
      <c r="I3" s="70"/>
      <c r="J3" s="70"/>
      <c r="K3" s="70"/>
    </row>
    <row r="4" spans="2:12" x14ac:dyDescent="0.2">
      <c r="E4" s="71"/>
      <c r="F4" s="70"/>
      <c r="G4" s="70"/>
      <c r="H4" s="70"/>
      <c r="I4" s="70"/>
      <c r="J4" s="70"/>
      <c r="K4" s="70"/>
    </row>
    <row r="5" spans="2:12" x14ac:dyDescent="0.2">
      <c r="B5" s="42" t="s">
        <v>2</v>
      </c>
      <c r="C5" s="42"/>
      <c r="D5" s="42" t="s">
        <v>49</v>
      </c>
      <c r="E5" s="72" t="s">
        <v>3</v>
      </c>
      <c r="F5" s="73" t="s">
        <v>91</v>
      </c>
      <c r="G5" s="74" t="s">
        <v>3</v>
      </c>
      <c r="H5" s="75" t="s">
        <v>91</v>
      </c>
      <c r="I5" s="76" t="s">
        <v>105</v>
      </c>
      <c r="J5" s="45" t="s">
        <v>83</v>
      </c>
      <c r="K5" s="76" t="s">
        <v>4</v>
      </c>
      <c r="L5" s="42" t="s">
        <v>5</v>
      </c>
    </row>
    <row r="6" spans="2:12" ht="3.75" customHeight="1" x14ac:dyDescent="0.2">
      <c r="E6" s="77"/>
      <c r="F6" s="77"/>
      <c r="I6" s="78"/>
      <c r="J6" s="78"/>
    </row>
    <row r="7" spans="2:12" ht="24.95" customHeight="1" x14ac:dyDescent="0.2">
      <c r="B7" s="30" t="s">
        <v>77</v>
      </c>
      <c r="C7" s="29"/>
      <c r="D7" s="29" t="s">
        <v>111</v>
      </c>
      <c r="E7" s="79">
        <v>11719.9</v>
      </c>
      <c r="F7" s="80">
        <v>1219.9000000000001</v>
      </c>
      <c r="G7" s="81">
        <f>+E7/2</f>
        <v>5859.95</v>
      </c>
      <c r="H7" s="81">
        <f t="shared" ref="H7" si="0">+F7/2</f>
        <v>609.95000000000005</v>
      </c>
      <c r="I7" s="82"/>
      <c r="J7" s="82">
        <v>4</v>
      </c>
      <c r="K7" s="81">
        <f>G7-H7+I7-J7</f>
        <v>5246</v>
      </c>
      <c r="L7" s="31"/>
    </row>
    <row r="8" spans="2:12" ht="21.95" customHeight="1" x14ac:dyDescent="0.2">
      <c r="B8" s="30" t="s">
        <v>143</v>
      </c>
      <c r="C8" s="29"/>
      <c r="D8" s="29" t="s">
        <v>111</v>
      </c>
      <c r="E8" s="79">
        <v>11719.9</v>
      </c>
      <c r="F8" s="80">
        <v>1219.9000000000001</v>
      </c>
      <c r="G8" s="81">
        <f t="shared" ref="G8:G11" si="1">+E8/2</f>
        <v>5859.95</v>
      </c>
      <c r="H8" s="81">
        <f t="shared" ref="H8:H11" si="2">+F8/2</f>
        <v>609.95000000000005</v>
      </c>
      <c r="I8" s="82"/>
      <c r="J8" s="82"/>
      <c r="K8" s="81">
        <f>G8-H8+I8-J8</f>
        <v>5250</v>
      </c>
      <c r="L8" s="31"/>
    </row>
    <row r="9" spans="2:12" ht="24.95" customHeight="1" x14ac:dyDescent="0.2">
      <c r="B9" s="36" t="s">
        <v>118</v>
      </c>
      <c r="C9" s="29"/>
      <c r="D9" s="29" t="s">
        <v>125</v>
      </c>
      <c r="E9" s="79">
        <v>11719.9</v>
      </c>
      <c r="F9" s="80">
        <v>1219.9000000000001</v>
      </c>
      <c r="G9" s="81">
        <f t="shared" si="1"/>
        <v>5859.95</v>
      </c>
      <c r="H9" s="81">
        <f t="shared" si="2"/>
        <v>609.95000000000005</v>
      </c>
      <c r="I9" s="82"/>
      <c r="J9" s="82"/>
      <c r="K9" s="81">
        <f>G9-H9+I9-J9</f>
        <v>5250</v>
      </c>
      <c r="L9" s="31"/>
    </row>
    <row r="10" spans="2:12" ht="21.95" customHeight="1" x14ac:dyDescent="0.2">
      <c r="B10" s="30" t="s">
        <v>106</v>
      </c>
      <c r="C10" s="29"/>
      <c r="D10" s="29" t="s">
        <v>125</v>
      </c>
      <c r="E10" s="79">
        <v>11719.9</v>
      </c>
      <c r="F10" s="80">
        <v>1219.9000000000001</v>
      </c>
      <c r="G10" s="81">
        <f t="shared" si="1"/>
        <v>5859.95</v>
      </c>
      <c r="H10" s="81">
        <f t="shared" si="2"/>
        <v>609.95000000000005</v>
      </c>
      <c r="I10" s="82"/>
      <c r="J10" s="82"/>
      <c r="K10" s="81">
        <f>G10-H10+I10-J10</f>
        <v>5250</v>
      </c>
      <c r="L10" s="31"/>
    </row>
    <row r="11" spans="2:12" ht="24.75" customHeight="1" x14ac:dyDescent="0.2">
      <c r="B11" s="19" t="s">
        <v>140</v>
      </c>
      <c r="C11" s="61"/>
      <c r="D11" s="61" t="s">
        <v>51</v>
      </c>
      <c r="E11" s="79">
        <v>11719.9</v>
      </c>
      <c r="F11" s="80">
        <v>1219.9000000000001</v>
      </c>
      <c r="G11" s="81">
        <f t="shared" si="1"/>
        <v>5859.95</v>
      </c>
      <c r="H11" s="81">
        <f t="shared" si="2"/>
        <v>609.95000000000005</v>
      </c>
      <c r="I11" s="47"/>
      <c r="J11" s="47"/>
      <c r="K11" s="47">
        <f>G11-H11+I11-J11</f>
        <v>5250</v>
      </c>
      <c r="L11" s="31"/>
    </row>
    <row r="12" spans="2:12" x14ac:dyDescent="0.2">
      <c r="D12" s="51" t="s">
        <v>39</v>
      </c>
      <c r="E12" s="84">
        <f>SUM(E7:E11)</f>
        <v>58599.5</v>
      </c>
      <c r="F12" s="84">
        <f>SUM(F7:F11)</f>
        <v>6099.5</v>
      </c>
      <c r="G12" s="52">
        <f>SUM(G7:G11)</f>
        <v>29299.75</v>
      </c>
      <c r="H12" s="52">
        <f t="shared" ref="H12:K12" si="3">SUM(H7:H11)</f>
        <v>3049.75</v>
      </c>
      <c r="I12" s="52">
        <f t="shared" si="3"/>
        <v>0</v>
      </c>
      <c r="J12" s="52">
        <f t="shared" si="3"/>
        <v>4</v>
      </c>
      <c r="K12" s="52">
        <f t="shared" si="3"/>
        <v>26246</v>
      </c>
    </row>
    <row r="13" spans="2:12" x14ac:dyDescent="0.2">
      <c r="E13" s="77"/>
      <c r="F13" s="77"/>
      <c r="I13" s="78"/>
      <c r="J13" s="85" t="s">
        <v>84</v>
      </c>
    </row>
    <row r="14" spans="2:12" x14ac:dyDescent="0.2">
      <c r="E14" s="77"/>
      <c r="F14" s="77"/>
    </row>
  </sheetData>
  <pageMargins left="7.874015748031496E-2" right="0.11811023622047245" top="0.19685039370078741" bottom="0.19685039370078741" header="0" footer="0"/>
  <pageSetup scale="96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6" tint="-0.249977111117893"/>
    <pageSetUpPr fitToPage="1"/>
  </sheetPr>
  <dimension ref="A1:Q19"/>
  <sheetViews>
    <sheetView zoomScale="80" zoomScaleNormal="80" workbookViewId="0">
      <selection activeCell="D9" sqref="D9"/>
    </sheetView>
  </sheetViews>
  <sheetFormatPr baseColWidth="10" defaultRowHeight="12.75" x14ac:dyDescent="0.2"/>
  <cols>
    <col min="1" max="1" width="1" style="32" customWidth="1"/>
    <col min="2" max="2" width="27.85546875" style="32" customWidth="1"/>
    <col min="3" max="3" width="3.85546875" style="32" customWidth="1"/>
    <col min="4" max="4" width="17.140625" style="32" customWidth="1"/>
    <col min="5" max="5" width="1.85546875" style="32" customWidth="1"/>
    <col min="6" max="6" width="1.42578125" style="32" customWidth="1"/>
    <col min="7" max="7" width="1" style="32" customWidth="1"/>
    <col min="8" max="9" width="13.7109375" style="32" customWidth="1"/>
    <col min="10" max="10" width="10" style="32" customWidth="1"/>
    <col min="11" max="11" width="9.28515625" style="32" customWidth="1"/>
    <col min="12" max="12" width="13.140625" style="32" bestFit="1" customWidth="1"/>
    <col min="13" max="13" width="34.42578125" style="32" customWidth="1"/>
    <col min="14" max="14" width="11.28515625" style="32" bestFit="1" customWidth="1"/>
    <col min="15" max="15" width="1.140625" style="32" customWidth="1"/>
    <col min="16" max="16" width="2" style="32" customWidth="1"/>
    <col min="17" max="16384" width="11.42578125" style="32"/>
  </cols>
  <sheetData>
    <row r="1" spans="1:17" ht="18" x14ac:dyDescent="0.25">
      <c r="A1" s="32" t="s">
        <v>90</v>
      </c>
      <c r="E1" s="37" t="s">
        <v>0</v>
      </c>
      <c r="F1" s="38"/>
      <c r="G1" s="38"/>
      <c r="H1" s="38"/>
      <c r="I1" s="38"/>
      <c r="J1" s="38"/>
      <c r="K1" s="38"/>
      <c r="L1" s="38"/>
      <c r="M1" s="39" t="s">
        <v>1</v>
      </c>
    </row>
    <row r="2" spans="1:17" ht="15" x14ac:dyDescent="0.25">
      <c r="E2" s="40" t="s">
        <v>116</v>
      </c>
      <c r="F2" s="38"/>
      <c r="G2" s="38"/>
      <c r="H2" s="38"/>
      <c r="I2" s="38"/>
      <c r="J2" s="38"/>
      <c r="K2" s="38"/>
      <c r="L2" s="38"/>
      <c r="M2" s="41" t="str">
        <f>PRESIDENCIA!L2</f>
        <v>15 DE OCTUBRE DE 2018</v>
      </c>
    </row>
    <row r="3" spans="1:17" x14ac:dyDescent="0.2">
      <c r="B3" s="35"/>
      <c r="E3" s="41" t="str">
        <f>PRESIDENCIA!E3</f>
        <v>PRIMER QUINCENA DE OCTUBRE DE 2018</v>
      </c>
      <c r="F3" s="38"/>
      <c r="G3" s="38"/>
      <c r="H3" s="38"/>
      <c r="I3" s="38"/>
      <c r="J3" s="38"/>
      <c r="K3" s="38"/>
      <c r="L3" s="38"/>
    </row>
    <row r="4" spans="1:17" x14ac:dyDescent="0.2">
      <c r="B4" s="42" t="s">
        <v>2</v>
      </c>
      <c r="C4" s="42"/>
      <c r="D4" s="42" t="s">
        <v>49</v>
      </c>
      <c r="E4" s="88" t="s">
        <v>3</v>
      </c>
      <c r="F4" s="88" t="s">
        <v>91</v>
      </c>
      <c r="G4" s="105" t="s">
        <v>105</v>
      </c>
      <c r="H4" s="43" t="s">
        <v>3</v>
      </c>
      <c r="I4" s="43" t="s">
        <v>91</v>
      </c>
      <c r="J4" s="106" t="s">
        <v>105</v>
      </c>
      <c r="K4" s="45" t="s">
        <v>83</v>
      </c>
      <c r="L4" s="43" t="s">
        <v>4</v>
      </c>
      <c r="M4" s="42" t="s">
        <v>5</v>
      </c>
    </row>
    <row r="5" spans="1:17" ht="21.95" customHeight="1" x14ac:dyDescent="0.2">
      <c r="B5" s="30" t="s">
        <v>375</v>
      </c>
      <c r="C5" s="104"/>
      <c r="D5" s="101" t="s">
        <v>382</v>
      </c>
      <c r="E5" s="57">
        <v>12343.01</v>
      </c>
      <c r="F5" s="57">
        <v>1343.01</v>
      </c>
      <c r="G5" s="57"/>
      <c r="H5" s="17">
        <f>+E5/2</f>
        <v>6171.5050000000001</v>
      </c>
      <c r="I5" s="17">
        <f>+F5/2</f>
        <v>671.505</v>
      </c>
      <c r="J5" s="17">
        <f>+G5/30.42*15</f>
        <v>0</v>
      </c>
      <c r="K5" s="17"/>
      <c r="L5" s="17">
        <f>H5-I5+J5-K5</f>
        <v>5500</v>
      </c>
      <c r="M5" s="31"/>
      <c r="N5" s="48"/>
      <c r="Q5" s="52"/>
    </row>
    <row r="6" spans="1:17" ht="21.95" customHeight="1" x14ac:dyDescent="0.2">
      <c r="B6" s="30" t="s">
        <v>376</v>
      </c>
      <c r="C6" s="104"/>
      <c r="D6" s="101" t="s">
        <v>383</v>
      </c>
      <c r="E6" s="57">
        <v>8139.7</v>
      </c>
      <c r="F6" s="57">
        <v>639.70000000000005</v>
      </c>
      <c r="G6" s="57"/>
      <c r="H6" s="17">
        <f t="shared" ref="H6:H12" si="0">+E6/2</f>
        <v>4069.85</v>
      </c>
      <c r="I6" s="17">
        <f t="shared" ref="I6:I12" si="1">+F6/2</f>
        <v>319.85000000000002</v>
      </c>
      <c r="J6" s="17"/>
      <c r="K6" s="17"/>
      <c r="L6" s="17">
        <f t="shared" ref="L6:L12" si="2">H6-I6+J6-K6</f>
        <v>3750</v>
      </c>
      <c r="M6" s="31"/>
      <c r="N6" s="48"/>
      <c r="Q6" s="52"/>
    </row>
    <row r="7" spans="1:17" ht="21.95" customHeight="1" x14ac:dyDescent="0.2">
      <c r="B7" s="30" t="s">
        <v>142</v>
      </c>
      <c r="C7" s="104"/>
      <c r="D7" s="101" t="s">
        <v>384</v>
      </c>
      <c r="E7" s="57">
        <v>7334.48</v>
      </c>
      <c r="F7" s="57">
        <v>334.48</v>
      </c>
      <c r="G7" s="57"/>
      <c r="H7" s="17">
        <f t="shared" si="0"/>
        <v>3667.24</v>
      </c>
      <c r="I7" s="17">
        <f t="shared" si="1"/>
        <v>167.24</v>
      </c>
      <c r="J7" s="17">
        <f>+G7/30.42*15</f>
        <v>0</v>
      </c>
      <c r="K7" s="17"/>
      <c r="L7" s="17">
        <f t="shared" si="2"/>
        <v>3500</v>
      </c>
      <c r="M7" s="31"/>
      <c r="N7" s="48"/>
      <c r="Q7" s="52"/>
    </row>
    <row r="8" spans="1:17" ht="21.95" customHeight="1" x14ac:dyDescent="0.2">
      <c r="B8" s="30" t="s">
        <v>377</v>
      </c>
      <c r="C8" s="104"/>
      <c r="D8" s="101" t="s">
        <v>384</v>
      </c>
      <c r="E8" s="57">
        <v>7334.48</v>
      </c>
      <c r="F8" s="57">
        <v>334.48</v>
      </c>
      <c r="G8" s="57"/>
      <c r="H8" s="17">
        <f t="shared" si="0"/>
        <v>3667.24</v>
      </c>
      <c r="I8" s="17">
        <f t="shared" si="1"/>
        <v>167.24</v>
      </c>
      <c r="J8" s="17"/>
      <c r="K8" s="17"/>
      <c r="L8" s="17">
        <f t="shared" si="2"/>
        <v>3500</v>
      </c>
      <c r="M8" s="31"/>
      <c r="N8" s="48"/>
      <c r="Q8" s="52"/>
    </row>
    <row r="9" spans="1:17" ht="21.95" customHeight="1" x14ac:dyDescent="0.2">
      <c r="B9" s="30" t="s">
        <v>378</v>
      </c>
      <c r="C9" s="104"/>
      <c r="D9" s="101" t="s">
        <v>384</v>
      </c>
      <c r="E9" s="57">
        <v>7334.48</v>
      </c>
      <c r="F9" s="57">
        <v>334.48</v>
      </c>
      <c r="G9" s="57"/>
      <c r="H9" s="17">
        <f t="shared" si="0"/>
        <v>3667.24</v>
      </c>
      <c r="I9" s="17">
        <f t="shared" si="1"/>
        <v>167.24</v>
      </c>
      <c r="J9" s="17"/>
      <c r="K9" s="17"/>
      <c r="L9" s="17">
        <f t="shared" si="2"/>
        <v>3500</v>
      </c>
      <c r="M9" s="31"/>
      <c r="N9" s="48"/>
      <c r="Q9" s="52"/>
    </row>
    <row r="10" spans="1:17" ht="21.95" customHeight="1" x14ac:dyDescent="0.2">
      <c r="B10" s="30" t="s">
        <v>379</v>
      </c>
      <c r="C10" s="104"/>
      <c r="D10" s="101" t="s">
        <v>384</v>
      </c>
      <c r="E10" s="57">
        <v>7334.48</v>
      </c>
      <c r="F10" s="57">
        <v>334.48</v>
      </c>
      <c r="G10" s="57"/>
      <c r="H10" s="17">
        <f t="shared" si="0"/>
        <v>3667.24</v>
      </c>
      <c r="I10" s="17">
        <f t="shared" si="1"/>
        <v>167.24</v>
      </c>
      <c r="J10" s="17"/>
      <c r="K10" s="17"/>
      <c r="L10" s="17">
        <f t="shared" si="2"/>
        <v>3500</v>
      </c>
      <c r="M10" s="31"/>
      <c r="N10" s="48"/>
      <c r="Q10" s="52"/>
    </row>
    <row r="11" spans="1:17" ht="21.95" customHeight="1" x14ac:dyDescent="0.2">
      <c r="B11" s="30" t="s">
        <v>380</v>
      </c>
      <c r="C11" s="104"/>
      <c r="D11" s="101" t="s">
        <v>384</v>
      </c>
      <c r="E11" s="57">
        <v>7334.48</v>
      </c>
      <c r="F11" s="57">
        <v>334.48</v>
      </c>
      <c r="G11" s="57"/>
      <c r="H11" s="17">
        <f t="shared" si="0"/>
        <v>3667.24</v>
      </c>
      <c r="I11" s="17">
        <f t="shared" si="1"/>
        <v>167.24</v>
      </c>
      <c r="J11" s="17"/>
      <c r="K11" s="17"/>
      <c r="L11" s="17">
        <f t="shared" si="2"/>
        <v>3500</v>
      </c>
      <c r="M11" s="31"/>
      <c r="N11" s="48"/>
      <c r="Q11" s="38"/>
    </row>
    <row r="12" spans="1:17" ht="21.95" customHeight="1" x14ac:dyDescent="0.2">
      <c r="B12" s="30" t="s">
        <v>381</v>
      </c>
      <c r="C12" s="109"/>
      <c r="D12" s="110" t="s">
        <v>384</v>
      </c>
      <c r="E12" s="57">
        <v>7334.48</v>
      </c>
      <c r="F12" s="57">
        <v>334.48</v>
      </c>
      <c r="G12" s="57"/>
      <c r="H12" s="17">
        <f t="shared" si="0"/>
        <v>3667.24</v>
      </c>
      <c r="I12" s="17">
        <f t="shared" si="1"/>
        <v>167.24</v>
      </c>
      <c r="J12" s="17"/>
      <c r="K12" s="17"/>
      <c r="L12" s="17">
        <f t="shared" si="2"/>
        <v>3500</v>
      </c>
      <c r="M12" s="31"/>
      <c r="N12" s="48"/>
      <c r="Q12" s="38"/>
    </row>
    <row r="14" spans="1:17" x14ac:dyDescent="0.2">
      <c r="E14" s="77"/>
      <c r="F14" s="77"/>
      <c r="G14" s="77"/>
      <c r="M14" s="78"/>
      <c r="Q14" s="38"/>
    </row>
    <row r="15" spans="1:17" x14ac:dyDescent="0.2">
      <c r="D15" s="51" t="s">
        <v>39</v>
      </c>
      <c r="E15" s="107">
        <f t="shared" ref="E15:L15" si="3">SUM(E5:E14)</f>
        <v>64489.589999999982</v>
      </c>
      <c r="F15" s="107">
        <f t="shared" si="3"/>
        <v>3989.59</v>
      </c>
      <c r="G15" s="107">
        <f t="shared" si="3"/>
        <v>0</v>
      </c>
      <c r="H15" s="108">
        <f t="shared" si="3"/>
        <v>32244.794999999991</v>
      </c>
      <c r="I15" s="108">
        <f t="shared" si="3"/>
        <v>1994.7950000000001</v>
      </c>
      <c r="J15" s="108">
        <f t="shared" si="3"/>
        <v>0</v>
      </c>
      <c r="K15" s="108">
        <f t="shared" si="3"/>
        <v>0</v>
      </c>
      <c r="L15" s="108">
        <f t="shared" si="3"/>
        <v>30250</v>
      </c>
      <c r="Q15" s="38"/>
    </row>
    <row r="16" spans="1:17" x14ac:dyDescent="0.2">
      <c r="Q16" s="52"/>
    </row>
    <row r="17" spans="2:17" x14ac:dyDescent="0.2">
      <c r="B17" s="35"/>
      <c r="C17" s="30"/>
      <c r="D17" s="46"/>
      <c r="E17" s="17"/>
      <c r="F17" s="17"/>
      <c r="G17" s="17"/>
      <c r="H17" s="17"/>
      <c r="I17" s="17"/>
      <c r="J17" s="17"/>
      <c r="K17" s="17"/>
      <c r="L17" s="17"/>
      <c r="Q17" s="38"/>
    </row>
    <row r="19" spans="2:17" x14ac:dyDescent="0.2">
      <c r="B19" s="35"/>
    </row>
  </sheetData>
  <pageMargins left="0.11811023622047245" right="0.11811023622047245" top="0.19685039370078741" bottom="0.19685039370078741" header="0" footer="0"/>
  <pageSetup scale="85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6" tint="-0.249977111117893"/>
    <pageSetUpPr fitToPage="1"/>
  </sheetPr>
  <dimension ref="A1:R35"/>
  <sheetViews>
    <sheetView tabSelected="1" zoomScale="80" zoomScaleNormal="80" workbookViewId="0">
      <selection activeCell="D14" sqref="D14"/>
    </sheetView>
  </sheetViews>
  <sheetFormatPr baseColWidth="10" defaultRowHeight="12.75" x14ac:dyDescent="0.2"/>
  <cols>
    <col min="1" max="1" width="1" style="32" customWidth="1"/>
    <col min="2" max="2" width="27.85546875" style="32" customWidth="1"/>
    <col min="3" max="3" width="3.85546875" style="32" customWidth="1"/>
    <col min="4" max="4" width="17.140625" style="32" customWidth="1"/>
    <col min="5" max="5" width="1.85546875" style="32" customWidth="1"/>
    <col min="6" max="6" width="1.42578125" style="32" customWidth="1"/>
    <col min="7" max="7" width="1" style="32" customWidth="1"/>
    <col min="8" max="9" width="13.7109375" style="32" customWidth="1"/>
    <col min="10" max="10" width="10" style="32" customWidth="1"/>
    <col min="11" max="11" width="9.28515625" style="32" customWidth="1"/>
    <col min="12" max="12" width="13.140625" style="32" bestFit="1" customWidth="1"/>
    <col min="13" max="13" width="34.42578125" style="32" customWidth="1"/>
    <col min="14" max="14" width="10.140625" style="32" bestFit="1" customWidth="1"/>
    <col min="15" max="15" width="11.28515625" style="32" bestFit="1" customWidth="1"/>
    <col min="16" max="16" width="1.140625" style="32" customWidth="1"/>
    <col min="17" max="17" width="2" style="32" customWidth="1"/>
    <col min="18" max="16384" width="11.42578125" style="32"/>
  </cols>
  <sheetData>
    <row r="1" spans="1:18" ht="18" x14ac:dyDescent="0.25">
      <c r="A1" s="32" t="s">
        <v>90</v>
      </c>
      <c r="E1" s="37" t="s">
        <v>0</v>
      </c>
      <c r="F1" s="38"/>
      <c r="G1" s="38"/>
      <c r="H1" s="38"/>
      <c r="I1" s="38"/>
      <c r="J1" s="38"/>
      <c r="K1" s="38"/>
      <c r="L1" s="38"/>
      <c r="M1" s="39" t="s">
        <v>1</v>
      </c>
    </row>
    <row r="2" spans="1:18" ht="15" x14ac:dyDescent="0.25">
      <c r="E2" s="40" t="s">
        <v>390</v>
      </c>
      <c r="F2" s="38"/>
      <c r="G2" s="38"/>
      <c r="H2" s="38"/>
      <c r="I2" s="38"/>
      <c r="J2" s="38"/>
      <c r="K2" s="38"/>
      <c r="L2" s="38"/>
      <c r="M2" s="41" t="str">
        <f>PRESIDENCIA!L2</f>
        <v>15 DE OCTUBRE DE 2018</v>
      </c>
    </row>
    <row r="3" spans="1:18" x14ac:dyDescent="0.2">
      <c r="B3" s="35"/>
      <c r="E3" s="41" t="str">
        <f>PRESIDENCIA!E3</f>
        <v>PRIMER QUINCENA DE OCTUBRE DE 2018</v>
      </c>
      <c r="F3" s="38"/>
      <c r="G3" s="38"/>
      <c r="H3" s="38"/>
      <c r="I3" s="38"/>
      <c r="J3" s="38"/>
      <c r="K3" s="38"/>
      <c r="L3" s="38"/>
    </row>
    <row r="4" spans="1:18" x14ac:dyDescent="0.2">
      <c r="B4" s="42" t="s">
        <v>2</v>
      </c>
      <c r="C4" s="42"/>
      <c r="D4" s="42" t="s">
        <v>49</v>
      </c>
      <c r="E4" s="88" t="s">
        <v>3</v>
      </c>
      <c r="F4" s="88" t="s">
        <v>91</v>
      </c>
      <c r="G4" s="105" t="s">
        <v>105</v>
      </c>
      <c r="H4" s="43" t="s">
        <v>3</v>
      </c>
      <c r="I4" s="43" t="s">
        <v>91</v>
      </c>
      <c r="J4" s="106" t="s">
        <v>105</v>
      </c>
      <c r="K4" s="45" t="s">
        <v>83</v>
      </c>
      <c r="L4" s="43" t="s">
        <v>4</v>
      </c>
      <c r="M4" s="42" t="s">
        <v>5</v>
      </c>
    </row>
    <row r="5" spans="1:18" ht="21.95" customHeight="1" x14ac:dyDescent="0.2">
      <c r="B5" s="30" t="s">
        <v>13</v>
      </c>
      <c r="C5" s="104"/>
      <c r="D5" s="101" t="s">
        <v>57</v>
      </c>
      <c r="E5" s="57">
        <v>7494.9</v>
      </c>
      <c r="F5" s="57">
        <v>569.54644800000005</v>
      </c>
      <c r="G5" s="57"/>
      <c r="H5" s="17">
        <f>+E5/2</f>
        <v>3747.45</v>
      </c>
      <c r="I5" s="17">
        <f t="shared" ref="I5" si="0">+F5/2</f>
        <v>284.77322400000003</v>
      </c>
      <c r="J5" s="17">
        <f>+G5/2</f>
        <v>0</v>
      </c>
      <c r="K5" s="17">
        <v>0</v>
      </c>
      <c r="L5" s="17">
        <f>+H5-I5+J5-K5</f>
        <v>3462.6767759999998</v>
      </c>
      <c r="M5" s="31"/>
      <c r="N5" s="50"/>
      <c r="O5" s="48"/>
      <c r="R5" s="52"/>
    </row>
    <row r="6" spans="1:18" ht="21.95" customHeight="1" x14ac:dyDescent="0.2">
      <c r="B6" s="30" t="s">
        <v>36</v>
      </c>
      <c r="C6" s="104"/>
      <c r="D6" s="101" t="s">
        <v>65</v>
      </c>
      <c r="E6" s="57">
        <v>5111.3999999999996</v>
      </c>
      <c r="F6" s="57"/>
      <c r="G6" s="57">
        <v>14.65</v>
      </c>
      <c r="H6" s="17">
        <f t="shared" ref="H6:H26" si="1">+E6/2</f>
        <v>2555.6999999999998</v>
      </c>
      <c r="I6" s="17">
        <f t="shared" ref="I6:I26" si="2">+F6/2</f>
        <v>0</v>
      </c>
      <c r="J6" s="17">
        <f t="shared" ref="J6:J26" si="3">+G6/2</f>
        <v>7.3250000000000002</v>
      </c>
      <c r="K6" s="17">
        <v>0</v>
      </c>
      <c r="L6" s="17">
        <f t="shared" ref="L6:L27" si="4">+H6-I6+J6-K6</f>
        <v>2563.0249999999996</v>
      </c>
      <c r="M6" s="31"/>
      <c r="N6" s="50"/>
      <c r="O6" s="48"/>
      <c r="R6" s="52"/>
    </row>
    <row r="7" spans="1:18" ht="21.95" customHeight="1" x14ac:dyDescent="0.2">
      <c r="B7" s="30" t="s">
        <v>103</v>
      </c>
      <c r="C7" s="104"/>
      <c r="D7" s="101" t="s">
        <v>71</v>
      </c>
      <c r="E7" s="57">
        <v>8098</v>
      </c>
      <c r="F7" s="57">
        <v>635.16372799999999</v>
      </c>
      <c r="G7" s="57"/>
      <c r="H7" s="17">
        <f t="shared" si="1"/>
        <v>4049</v>
      </c>
      <c r="I7" s="17">
        <f t="shared" si="2"/>
        <v>317.581864</v>
      </c>
      <c r="J7" s="17">
        <f t="shared" si="3"/>
        <v>0</v>
      </c>
      <c r="K7" s="17">
        <v>0</v>
      </c>
      <c r="L7" s="17">
        <f t="shared" si="4"/>
        <v>3731.4181360000002</v>
      </c>
      <c r="M7" s="31"/>
      <c r="N7" s="50"/>
      <c r="O7" s="48"/>
      <c r="R7" s="52"/>
    </row>
    <row r="8" spans="1:18" ht="21.95" customHeight="1" x14ac:dyDescent="0.2">
      <c r="B8" s="30" t="s">
        <v>8</v>
      </c>
      <c r="C8" s="104"/>
      <c r="D8" s="101" t="s">
        <v>54</v>
      </c>
      <c r="E8" s="57">
        <v>2415</v>
      </c>
      <c r="F8" s="57"/>
      <c r="G8" s="57">
        <v>278.18592000000001</v>
      </c>
      <c r="H8" s="17">
        <f t="shared" si="1"/>
        <v>1207.5</v>
      </c>
      <c r="I8" s="17">
        <f t="shared" si="2"/>
        <v>0</v>
      </c>
      <c r="J8" s="17">
        <f t="shared" si="3"/>
        <v>139.09296000000001</v>
      </c>
      <c r="K8" s="17"/>
      <c r="L8" s="17">
        <f t="shared" si="4"/>
        <v>1346.5929599999999</v>
      </c>
      <c r="M8" s="31"/>
      <c r="N8" s="50"/>
      <c r="O8" s="48"/>
      <c r="R8" s="52"/>
    </row>
    <row r="9" spans="1:18" ht="21.95" customHeight="1" x14ac:dyDescent="0.2">
      <c r="B9" s="30" t="s">
        <v>9</v>
      </c>
      <c r="C9" s="104"/>
      <c r="D9" s="101" t="s">
        <v>54</v>
      </c>
      <c r="E9" s="57">
        <v>2422.2800000000002</v>
      </c>
      <c r="F9" s="57"/>
      <c r="G9" s="57">
        <v>277.72000000000003</v>
      </c>
      <c r="H9" s="17">
        <f t="shared" si="1"/>
        <v>1211.1400000000001</v>
      </c>
      <c r="I9" s="17">
        <f t="shared" si="2"/>
        <v>0</v>
      </c>
      <c r="J9" s="17">
        <f t="shared" si="3"/>
        <v>138.86000000000001</v>
      </c>
      <c r="K9" s="17"/>
      <c r="L9" s="17">
        <f t="shared" si="4"/>
        <v>1350</v>
      </c>
      <c r="M9" s="31"/>
      <c r="N9" s="50"/>
      <c r="O9" s="48"/>
      <c r="R9" s="52"/>
    </row>
    <row r="10" spans="1:18" ht="21.95" customHeight="1" x14ac:dyDescent="0.2">
      <c r="B10" s="30" t="s">
        <v>10</v>
      </c>
      <c r="C10" s="104"/>
      <c r="D10" s="101" t="s">
        <v>55</v>
      </c>
      <c r="E10" s="57">
        <v>7334.48</v>
      </c>
      <c r="F10" s="57">
        <v>334.48</v>
      </c>
      <c r="G10" s="57"/>
      <c r="H10" s="17">
        <f t="shared" si="1"/>
        <v>3667.24</v>
      </c>
      <c r="I10" s="17">
        <f t="shared" si="2"/>
        <v>167.24</v>
      </c>
      <c r="J10" s="17">
        <f t="shared" si="3"/>
        <v>0</v>
      </c>
      <c r="K10" s="17"/>
      <c r="L10" s="17">
        <f t="shared" si="4"/>
        <v>3500</v>
      </c>
      <c r="M10" s="31"/>
      <c r="N10" s="50"/>
      <c r="O10" s="48"/>
      <c r="R10" s="52"/>
    </row>
    <row r="11" spans="1:18" ht="21.95" customHeight="1" x14ac:dyDescent="0.2">
      <c r="B11" s="30" t="s">
        <v>11</v>
      </c>
      <c r="C11" s="104"/>
      <c r="D11" s="101" t="s">
        <v>55</v>
      </c>
      <c r="E11" s="57">
        <v>7066.5</v>
      </c>
      <c r="F11" s="57">
        <v>269.39652799999999</v>
      </c>
      <c r="G11" s="57"/>
      <c r="H11" s="17">
        <f t="shared" si="1"/>
        <v>3533.25</v>
      </c>
      <c r="I11" s="17">
        <f t="shared" si="2"/>
        <v>134.69826399999999</v>
      </c>
      <c r="J11" s="17">
        <f t="shared" si="3"/>
        <v>0</v>
      </c>
      <c r="K11" s="17"/>
      <c r="L11" s="17">
        <f t="shared" si="4"/>
        <v>3398.5517359999999</v>
      </c>
      <c r="M11" s="31"/>
      <c r="N11" s="50"/>
      <c r="O11" s="48"/>
      <c r="R11" s="52"/>
    </row>
    <row r="12" spans="1:18" ht="21.95" customHeight="1" x14ac:dyDescent="0.2">
      <c r="B12" s="30" t="s">
        <v>12</v>
      </c>
      <c r="C12" s="104"/>
      <c r="D12" s="101" t="s">
        <v>56</v>
      </c>
      <c r="E12" s="57">
        <v>5884.2</v>
      </c>
      <c r="F12" s="57">
        <v>99.67228799999998</v>
      </c>
      <c r="G12" s="57"/>
      <c r="H12" s="17">
        <f t="shared" si="1"/>
        <v>2942.1</v>
      </c>
      <c r="I12" s="17">
        <f t="shared" si="2"/>
        <v>49.83614399999999</v>
      </c>
      <c r="J12" s="17">
        <f t="shared" si="3"/>
        <v>0</v>
      </c>
      <c r="K12" s="17"/>
      <c r="L12" s="17">
        <f t="shared" si="4"/>
        <v>2892.263856</v>
      </c>
      <c r="M12" s="31"/>
      <c r="N12" s="50"/>
      <c r="O12" s="48"/>
      <c r="R12" s="52"/>
    </row>
    <row r="13" spans="1:18" ht="21.95" customHeight="1" x14ac:dyDescent="0.2">
      <c r="B13" s="30" t="s">
        <v>14</v>
      </c>
      <c r="C13" s="104"/>
      <c r="D13" s="101" t="s">
        <v>58</v>
      </c>
      <c r="E13" s="57">
        <v>2101.77</v>
      </c>
      <c r="F13" s="57"/>
      <c r="G13" s="57">
        <v>298.23</v>
      </c>
      <c r="H13" s="17">
        <f t="shared" si="1"/>
        <v>1050.885</v>
      </c>
      <c r="I13" s="17">
        <f t="shared" si="2"/>
        <v>0</v>
      </c>
      <c r="J13" s="17">
        <f t="shared" si="3"/>
        <v>149.11500000000001</v>
      </c>
      <c r="K13" s="17"/>
      <c r="L13" s="17">
        <f t="shared" si="4"/>
        <v>1200</v>
      </c>
      <c r="M13" s="31"/>
      <c r="N13" s="50"/>
      <c r="O13" s="48"/>
      <c r="R13" s="52"/>
    </row>
    <row r="14" spans="1:18" ht="21.95" customHeight="1" x14ac:dyDescent="0.2">
      <c r="B14" s="30" t="s">
        <v>99</v>
      </c>
      <c r="C14" s="104"/>
      <c r="D14" s="101" t="s">
        <v>100</v>
      </c>
      <c r="E14" s="57">
        <v>5546.1</v>
      </c>
      <c r="F14" s="57">
        <v>62.887008000000037</v>
      </c>
      <c r="G14" s="57"/>
      <c r="H14" s="17">
        <f t="shared" si="1"/>
        <v>2773.05</v>
      </c>
      <c r="I14" s="17">
        <f t="shared" si="2"/>
        <v>31.443504000000019</v>
      </c>
      <c r="J14" s="17">
        <f t="shared" si="3"/>
        <v>0</v>
      </c>
      <c r="K14" s="17"/>
      <c r="L14" s="17">
        <f t="shared" si="4"/>
        <v>2741.6064960000003</v>
      </c>
      <c r="M14" s="31"/>
      <c r="N14" s="50"/>
      <c r="O14" s="48"/>
      <c r="R14" s="52"/>
    </row>
    <row r="15" spans="1:18" ht="21.95" customHeight="1" x14ac:dyDescent="0.2">
      <c r="B15" s="30" t="s">
        <v>42</v>
      </c>
      <c r="C15" s="104"/>
      <c r="D15" s="101" t="s">
        <v>61</v>
      </c>
      <c r="E15" s="57">
        <v>10999.8</v>
      </c>
      <c r="F15" s="57">
        <v>1090.8546239999998</v>
      </c>
      <c r="G15" s="57"/>
      <c r="H15" s="17">
        <f t="shared" si="1"/>
        <v>5499.9</v>
      </c>
      <c r="I15" s="17">
        <f t="shared" si="2"/>
        <v>545.42731199999992</v>
      </c>
      <c r="J15" s="17">
        <f t="shared" si="3"/>
        <v>0</v>
      </c>
      <c r="K15" s="17"/>
      <c r="L15" s="17">
        <f t="shared" si="4"/>
        <v>4954.4726879999998</v>
      </c>
      <c r="M15" s="31"/>
      <c r="N15" s="50"/>
      <c r="O15" s="48"/>
      <c r="R15" s="52"/>
    </row>
    <row r="16" spans="1:18" ht="21.95" customHeight="1" x14ac:dyDescent="0.2">
      <c r="B16" s="30" t="s">
        <v>119</v>
      </c>
      <c r="C16" s="104"/>
      <c r="D16" s="101" t="s">
        <v>61</v>
      </c>
      <c r="E16" s="57">
        <v>6306</v>
      </c>
      <c r="F16" s="57">
        <v>186.65412799999999</v>
      </c>
      <c r="G16" s="57"/>
      <c r="H16" s="17">
        <f t="shared" si="1"/>
        <v>3153</v>
      </c>
      <c r="I16" s="17">
        <f t="shared" si="2"/>
        <v>93.327063999999993</v>
      </c>
      <c r="J16" s="17">
        <f t="shared" si="3"/>
        <v>0</v>
      </c>
      <c r="K16" s="17"/>
      <c r="L16" s="17">
        <f t="shared" si="4"/>
        <v>3059.6729359999999</v>
      </c>
      <c r="M16" s="31"/>
      <c r="N16" s="50"/>
      <c r="O16" s="48"/>
      <c r="R16" s="52"/>
    </row>
    <row r="17" spans="2:18" ht="21.95" customHeight="1" x14ac:dyDescent="0.2">
      <c r="B17" s="30" t="s">
        <v>43</v>
      </c>
      <c r="C17" s="104"/>
      <c r="D17" s="101" t="s">
        <v>63</v>
      </c>
      <c r="E17" s="57">
        <v>8204.7000000000007</v>
      </c>
      <c r="F17" s="57">
        <v>646.77268800000002</v>
      </c>
      <c r="G17" s="57"/>
      <c r="H17" s="17">
        <f t="shared" si="1"/>
        <v>4102.3500000000004</v>
      </c>
      <c r="I17" s="17">
        <f t="shared" si="2"/>
        <v>323.38634400000001</v>
      </c>
      <c r="J17" s="17">
        <f t="shared" si="3"/>
        <v>0</v>
      </c>
      <c r="K17" s="17"/>
      <c r="L17" s="17">
        <f t="shared" si="4"/>
        <v>3778.9636560000004</v>
      </c>
      <c r="M17" s="31"/>
      <c r="N17" s="50"/>
      <c r="O17" s="48"/>
      <c r="R17" s="52"/>
    </row>
    <row r="18" spans="2:18" ht="21.95" customHeight="1" x14ac:dyDescent="0.2">
      <c r="B18" s="30" t="s">
        <v>145</v>
      </c>
      <c r="C18" s="104"/>
      <c r="D18" s="101" t="s">
        <v>391</v>
      </c>
      <c r="E18" s="57">
        <v>10198</v>
      </c>
      <c r="F18" s="57">
        <v>947.17206399999998</v>
      </c>
      <c r="G18" s="57"/>
      <c r="H18" s="17">
        <f t="shared" si="1"/>
        <v>5099</v>
      </c>
      <c r="I18" s="17">
        <f t="shared" si="2"/>
        <v>473.58603199999999</v>
      </c>
      <c r="J18" s="17">
        <f t="shared" si="3"/>
        <v>0</v>
      </c>
      <c r="K18" s="17"/>
      <c r="L18" s="17">
        <f t="shared" si="4"/>
        <v>4625.4139679999998</v>
      </c>
      <c r="M18" s="31"/>
      <c r="N18" s="50"/>
      <c r="O18" s="48"/>
      <c r="R18" s="52"/>
    </row>
    <row r="19" spans="2:18" ht="21.95" customHeight="1" x14ac:dyDescent="0.2">
      <c r="B19" s="30" t="s">
        <v>124</v>
      </c>
      <c r="C19" s="104"/>
      <c r="D19" s="101" t="s">
        <v>62</v>
      </c>
      <c r="E19" s="57">
        <v>9077</v>
      </c>
      <c r="F19" s="57">
        <v>764.60640000000012</v>
      </c>
      <c r="G19" s="57"/>
      <c r="H19" s="17">
        <f t="shared" si="1"/>
        <v>4538.5</v>
      </c>
      <c r="I19" s="17">
        <f t="shared" si="2"/>
        <v>382.30320000000006</v>
      </c>
      <c r="J19" s="17">
        <f t="shared" si="3"/>
        <v>0</v>
      </c>
      <c r="K19" s="17">
        <v>0</v>
      </c>
      <c r="L19" s="17">
        <f t="shared" si="4"/>
        <v>4156.1967999999997</v>
      </c>
      <c r="M19" s="31"/>
      <c r="N19" s="50"/>
      <c r="O19" s="48"/>
      <c r="R19" s="52"/>
    </row>
    <row r="20" spans="2:18" ht="21.95" customHeight="1" x14ac:dyDescent="0.2">
      <c r="B20" s="30" t="s">
        <v>80</v>
      </c>
      <c r="C20" s="104"/>
      <c r="D20" s="101" t="s">
        <v>97</v>
      </c>
      <c r="E20" s="57">
        <v>5546.1</v>
      </c>
      <c r="F20" s="57">
        <v>62.887008000000037</v>
      </c>
      <c r="G20" s="57"/>
      <c r="H20" s="17">
        <f t="shared" si="1"/>
        <v>2773.05</v>
      </c>
      <c r="I20" s="17">
        <f t="shared" si="2"/>
        <v>31.443504000000019</v>
      </c>
      <c r="J20" s="17">
        <f t="shared" si="3"/>
        <v>0</v>
      </c>
      <c r="K20" s="17"/>
      <c r="L20" s="17">
        <f t="shared" si="4"/>
        <v>2741.6064960000003</v>
      </c>
      <c r="M20" s="31"/>
      <c r="N20" s="50"/>
      <c r="O20" s="48"/>
      <c r="R20" s="52"/>
    </row>
    <row r="21" spans="2:18" ht="21.95" customHeight="1" x14ac:dyDescent="0.2">
      <c r="B21" s="30" t="s">
        <v>95</v>
      </c>
      <c r="C21" s="104"/>
      <c r="D21" s="101" t="s">
        <v>94</v>
      </c>
      <c r="E21" s="57">
        <v>5546.1</v>
      </c>
      <c r="F21" s="57">
        <v>62.887008000000037</v>
      </c>
      <c r="G21" s="57"/>
      <c r="H21" s="17">
        <f t="shared" si="1"/>
        <v>2773.05</v>
      </c>
      <c r="I21" s="17">
        <f t="shared" si="2"/>
        <v>31.443504000000019</v>
      </c>
      <c r="J21" s="17">
        <f t="shared" si="3"/>
        <v>0</v>
      </c>
      <c r="K21" s="17"/>
      <c r="L21" s="17">
        <f t="shared" si="4"/>
        <v>2741.6064960000003</v>
      </c>
      <c r="M21" s="31"/>
      <c r="N21" s="50"/>
      <c r="O21" s="48"/>
      <c r="R21" s="52"/>
    </row>
    <row r="22" spans="2:18" ht="21.95" customHeight="1" x14ac:dyDescent="0.2">
      <c r="B22" s="30" t="s">
        <v>392</v>
      </c>
      <c r="C22" s="104"/>
      <c r="D22" s="101" t="s">
        <v>393</v>
      </c>
      <c r="E22" s="57">
        <v>5564.94</v>
      </c>
      <c r="F22" s="57">
        <v>64.94</v>
      </c>
      <c r="G22" s="57"/>
      <c r="H22" s="17">
        <f>SUM(E22/2)/15*8</f>
        <v>1483.9839999999999</v>
      </c>
      <c r="I22" s="17">
        <f>SUM(F22/2)/15*8</f>
        <v>17.317333333333334</v>
      </c>
      <c r="J22" s="17">
        <f t="shared" si="3"/>
        <v>0</v>
      </c>
      <c r="K22" s="17"/>
      <c r="L22" s="17">
        <f t="shared" si="4"/>
        <v>1466.6666666666665</v>
      </c>
      <c r="M22" s="31"/>
      <c r="N22" s="50"/>
      <c r="O22" s="48"/>
      <c r="R22" s="52"/>
    </row>
    <row r="23" spans="2:18" ht="21.95" customHeight="1" x14ac:dyDescent="0.2">
      <c r="B23" s="30" t="s">
        <v>394</v>
      </c>
      <c r="C23" s="104"/>
      <c r="D23" s="101" t="s">
        <v>395</v>
      </c>
      <c r="E23" s="57">
        <v>7334.48</v>
      </c>
      <c r="F23" s="57">
        <v>334.48</v>
      </c>
      <c r="G23" s="57"/>
      <c r="H23" s="17">
        <f>SUM(E23/2)/15*7</f>
        <v>1711.3786666666665</v>
      </c>
      <c r="I23" s="17">
        <f>SUM(F23/2)/15*7</f>
        <v>78.045333333333346</v>
      </c>
      <c r="J23" s="17">
        <f t="shared" si="3"/>
        <v>0</v>
      </c>
      <c r="K23" s="17"/>
      <c r="L23" s="17">
        <f t="shared" si="4"/>
        <v>1633.3333333333333</v>
      </c>
      <c r="M23" s="31"/>
      <c r="N23" s="50"/>
      <c r="O23" s="48"/>
      <c r="R23" s="52"/>
    </row>
    <row r="24" spans="2:18" ht="21.95" customHeight="1" x14ac:dyDescent="0.2">
      <c r="B24" s="30" t="s">
        <v>396</v>
      </c>
      <c r="C24" s="104"/>
      <c r="D24" s="101" t="s">
        <v>397</v>
      </c>
      <c r="E24" s="57">
        <v>5564.94</v>
      </c>
      <c r="F24" s="57">
        <v>64.94</v>
      </c>
      <c r="G24" s="57"/>
      <c r="H24" s="17">
        <f t="shared" si="1"/>
        <v>2782.47</v>
      </c>
      <c r="I24" s="17">
        <f t="shared" si="2"/>
        <v>32.47</v>
      </c>
      <c r="J24" s="17">
        <f t="shared" si="3"/>
        <v>0</v>
      </c>
      <c r="K24" s="17"/>
      <c r="L24" s="17">
        <f t="shared" si="4"/>
        <v>2750</v>
      </c>
      <c r="M24" s="31"/>
      <c r="N24" s="50"/>
      <c r="O24" s="48"/>
      <c r="R24" s="52"/>
    </row>
    <row r="25" spans="2:18" ht="21.95" customHeight="1" x14ac:dyDescent="0.2">
      <c r="B25" s="30" t="s">
        <v>398</v>
      </c>
      <c r="C25" s="104"/>
      <c r="D25" s="101" t="s">
        <v>399</v>
      </c>
      <c r="E25" s="57">
        <v>7334.48</v>
      </c>
      <c r="F25" s="57">
        <v>334.48</v>
      </c>
      <c r="G25" s="57"/>
      <c r="H25" s="17">
        <f>SUM(E25/2)/15*6</f>
        <v>1466.896</v>
      </c>
      <c r="I25" s="17">
        <f>SUM(F25/2)/15*6</f>
        <v>66.896000000000015</v>
      </c>
      <c r="J25" s="17">
        <f t="shared" si="3"/>
        <v>0</v>
      </c>
      <c r="K25" s="17"/>
      <c r="L25" s="17">
        <f>+H25-I25+J25-K25</f>
        <v>1400</v>
      </c>
      <c r="M25" s="31"/>
      <c r="N25" s="50"/>
      <c r="O25" s="48"/>
      <c r="R25" s="52"/>
    </row>
    <row r="26" spans="2:18" ht="21.95" customHeight="1" x14ac:dyDescent="0.2">
      <c r="B26" s="30" t="s">
        <v>400</v>
      </c>
      <c r="C26" s="104"/>
      <c r="D26" s="104" t="s">
        <v>401</v>
      </c>
      <c r="E26" s="130">
        <f>3816*2</f>
        <v>7632</v>
      </c>
      <c r="F26" s="57">
        <v>292.23</v>
      </c>
      <c r="G26" s="57"/>
      <c r="H26" s="17">
        <f t="shared" si="1"/>
        <v>3816</v>
      </c>
      <c r="I26" s="17">
        <f t="shared" si="2"/>
        <v>146.11500000000001</v>
      </c>
      <c r="J26" s="17">
        <f t="shared" si="3"/>
        <v>0</v>
      </c>
      <c r="K26" s="17"/>
      <c r="L26" s="17">
        <f t="shared" si="4"/>
        <v>3669.8850000000002</v>
      </c>
      <c r="M26" s="31"/>
      <c r="N26" s="50"/>
      <c r="O26" s="48"/>
      <c r="R26" s="52"/>
    </row>
    <row r="27" spans="2:18" ht="21.95" customHeight="1" x14ac:dyDescent="0.2">
      <c r="B27" s="30" t="s">
        <v>402</v>
      </c>
      <c r="C27" s="104"/>
      <c r="D27" s="101" t="s">
        <v>403</v>
      </c>
      <c r="E27" s="57">
        <v>5564.94</v>
      </c>
      <c r="F27" s="57">
        <v>64.94</v>
      </c>
      <c r="G27" s="57"/>
      <c r="H27" s="17">
        <f>SUM(E27/2)/15*7</f>
        <v>1298.4859999999999</v>
      </c>
      <c r="I27" s="17">
        <f>SUM(F27/2)/15*7</f>
        <v>15.152666666666667</v>
      </c>
      <c r="J27" s="17"/>
      <c r="K27" s="17"/>
      <c r="L27" s="17">
        <f t="shared" si="4"/>
        <v>1283.3333333333333</v>
      </c>
      <c r="M27" s="31"/>
      <c r="N27" s="50"/>
      <c r="O27" s="48"/>
      <c r="R27" s="52"/>
    </row>
    <row r="28" spans="2:18" ht="21.95" customHeight="1" x14ac:dyDescent="0.2">
      <c r="B28" s="30"/>
      <c r="C28" s="109"/>
      <c r="D28" s="110"/>
      <c r="E28" s="57"/>
      <c r="F28" s="57"/>
      <c r="G28" s="57"/>
      <c r="H28" s="17"/>
      <c r="I28" s="17"/>
      <c r="J28" s="17"/>
      <c r="K28" s="17"/>
      <c r="L28" s="17"/>
      <c r="M28" s="31"/>
      <c r="O28" s="48"/>
      <c r="R28" s="38"/>
    </row>
    <row r="30" spans="2:18" x14ac:dyDescent="0.2">
      <c r="E30" s="77"/>
      <c r="F30" s="77"/>
      <c r="G30" s="77"/>
      <c r="M30" s="78"/>
      <c r="R30" s="38"/>
    </row>
    <row r="31" spans="2:18" x14ac:dyDescent="0.2">
      <c r="D31" s="51" t="s">
        <v>39</v>
      </c>
      <c r="E31" s="107">
        <f t="shared" ref="E31:J31" si="5">SUM(E5:E30)</f>
        <v>148348.11000000002</v>
      </c>
      <c r="F31" s="107">
        <f t="shared" si="5"/>
        <v>6888.9899199999991</v>
      </c>
      <c r="G31" s="107">
        <f t="shared" si="5"/>
        <v>868.78592000000003</v>
      </c>
      <c r="H31" s="108">
        <f t="shared" si="5"/>
        <v>67235.379666666675</v>
      </c>
      <c r="I31" s="108">
        <f t="shared" si="5"/>
        <v>3222.4862933333334</v>
      </c>
      <c r="J31" s="108">
        <f t="shared" si="5"/>
        <v>434.39296000000002</v>
      </c>
      <c r="K31" s="108">
        <f t="shared" ref="K31" si="6">SUM(K5:K30)</f>
        <v>0</v>
      </c>
      <c r="L31" s="108">
        <f>SUM(L5:L30)</f>
        <v>64447.286333333344</v>
      </c>
      <c r="R31" s="38"/>
    </row>
    <row r="32" spans="2:18" x14ac:dyDescent="0.2">
      <c r="R32" s="52"/>
    </row>
    <row r="33" spans="2:18" x14ac:dyDescent="0.2">
      <c r="B33" s="35"/>
      <c r="C33" s="30"/>
      <c r="D33" s="46"/>
      <c r="E33" s="17"/>
      <c r="F33" s="17"/>
      <c r="G33" s="17"/>
      <c r="H33" s="17"/>
      <c r="I33" s="17"/>
      <c r="J33" s="17"/>
      <c r="K33" s="17"/>
      <c r="L33" s="17"/>
      <c r="R33" s="38"/>
    </row>
    <row r="35" spans="2:18" x14ac:dyDescent="0.2">
      <c r="B35" s="35"/>
    </row>
  </sheetData>
  <pageMargins left="0.11811023622047245" right="0.11811023622047245" top="0.19685039370078741" bottom="0.19685039370078741" header="0" footer="0"/>
  <pageSetup scale="85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6" tint="-0.249977111117893"/>
    <pageSetUpPr fitToPage="1"/>
  </sheetPr>
  <dimension ref="A1:R19"/>
  <sheetViews>
    <sheetView zoomScale="80" zoomScaleNormal="80" workbookViewId="0">
      <selection activeCell="B1" sqref="B1:B1048576"/>
    </sheetView>
  </sheetViews>
  <sheetFormatPr baseColWidth="10" defaultRowHeight="12.75" x14ac:dyDescent="0.2"/>
  <cols>
    <col min="1" max="1" width="1" style="32" customWidth="1"/>
    <col min="2" max="2" width="27.85546875" style="32" customWidth="1"/>
    <col min="3" max="3" width="3.85546875" style="32" customWidth="1"/>
    <col min="4" max="4" width="17.140625" style="32" customWidth="1"/>
    <col min="5" max="5" width="1.85546875" style="32" customWidth="1"/>
    <col min="6" max="6" width="1.42578125" style="32" customWidth="1"/>
    <col min="7" max="7" width="1" style="32" customWidth="1"/>
    <col min="8" max="9" width="13.7109375" style="32" customWidth="1"/>
    <col min="10" max="10" width="10" style="32" customWidth="1"/>
    <col min="11" max="11" width="9.28515625" style="32" customWidth="1"/>
    <col min="12" max="12" width="13.140625" style="32" bestFit="1" customWidth="1"/>
    <col min="13" max="13" width="34.42578125" style="32" customWidth="1"/>
    <col min="14" max="14" width="10.140625" style="32" bestFit="1" customWidth="1"/>
    <col min="15" max="15" width="11.28515625" style="32" bestFit="1" customWidth="1"/>
    <col min="16" max="16" width="1.140625" style="32" customWidth="1"/>
    <col min="17" max="17" width="2" style="32" customWidth="1"/>
    <col min="18" max="16384" width="11.42578125" style="32"/>
  </cols>
  <sheetData>
    <row r="1" spans="1:18" ht="18" x14ac:dyDescent="0.25">
      <c r="A1" s="32" t="s">
        <v>90</v>
      </c>
      <c r="E1" s="37" t="s">
        <v>0</v>
      </c>
      <c r="F1" s="38"/>
      <c r="G1" s="38"/>
      <c r="H1" s="38"/>
      <c r="I1" s="38"/>
      <c r="J1" s="38"/>
      <c r="K1" s="38"/>
      <c r="L1" s="38"/>
      <c r="M1" s="39" t="s">
        <v>1</v>
      </c>
    </row>
    <row r="2" spans="1:18" ht="15" x14ac:dyDescent="0.25">
      <c r="E2" s="40" t="s">
        <v>390</v>
      </c>
      <c r="F2" s="38"/>
      <c r="G2" s="38"/>
      <c r="H2" s="38"/>
      <c r="I2" s="38"/>
      <c r="J2" s="38"/>
      <c r="K2" s="38"/>
      <c r="L2" s="38"/>
      <c r="M2" s="41" t="str">
        <f>PRESIDENCIA!L2</f>
        <v>15 DE OCTUBRE DE 2018</v>
      </c>
    </row>
    <row r="3" spans="1:18" x14ac:dyDescent="0.2">
      <c r="B3" s="35"/>
      <c r="E3" s="41" t="str">
        <f>PRESIDENCIA!E3</f>
        <v>PRIMER QUINCENA DE OCTUBRE DE 2018</v>
      </c>
      <c r="F3" s="38"/>
      <c r="G3" s="38"/>
      <c r="H3" s="38"/>
      <c r="I3" s="38"/>
      <c r="J3" s="38"/>
      <c r="K3" s="38"/>
      <c r="L3" s="38"/>
    </row>
    <row r="4" spans="1:18" x14ac:dyDescent="0.2">
      <c r="B4" s="42" t="s">
        <v>2</v>
      </c>
      <c r="C4" s="42"/>
      <c r="D4" s="42" t="s">
        <v>49</v>
      </c>
      <c r="E4" s="88" t="s">
        <v>3</v>
      </c>
      <c r="F4" s="88" t="s">
        <v>91</v>
      </c>
      <c r="G4" s="105" t="s">
        <v>105</v>
      </c>
      <c r="H4" s="43" t="s">
        <v>3</v>
      </c>
      <c r="I4" s="43" t="s">
        <v>91</v>
      </c>
      <c r="J4" s="106" t="s">
        <v>105</v>
      </c>
      <c r="K4" s="45" t="s">
        <v>83</v>
      </c>
      <c r="L4" s="43" t="s">
        <v>4</v>
      </c>
      <c r="M4" s="42" t="s">
        <v>5</v>
      </c>
    </row>
    <row r="5" spans="1:18" ht="21.95" customHeight="1" x14ac:dyDescent="0.2">
      <c r="B5" s="8" t="s">
        <v>416</v>
      </c>
      <c r="C5" s="12"/>
      <c r="D5" s="60" t="s">
        <v>417</v>
      </c>
      <c r="E5" s="54">
        <v>10175</v>
      </c>
      <c r="F5" s="54">
        <v>943.06</v>
      </c>
      <c r="G5" s="57"/>
      <c r="H5" s="17">
        <f>+E5/2</f>
        <v>5087.5</v>
      </c>
      <c r="I5" s="17">
        <f t="shared" ref="I5:J11" si="0">+F5/2</f>
        <v>471.53</v>
      </c>
      <c r="J5" s="17">
        <f>+G5/2</f>
        <v>0</v>
      </c>
      <c r="K5" s="17">
        <v>0</v>
      </c>
      <c r="L5" s="17">
        <f>+H5-I5+J5-K5</f>
        <v>4615.97</v>
      </c>
      <c r="M5" s="31"/>
      <c r="N5" s="50"/>
      <c r="O5" s="48"/>
      <c r="R5" s="52"/>
    </row>
    <row r="6" spans="1:18" ht="21.95" customHeight="1" x14ac:dyDescent="0.2">
      <c r="B6" s="30" t="s">
        <v>418</v>
      </c>
      <c r="C6" s="46"/>
      <c r="D6" s="59" t="s">
        <v>419</v>
      </c>
      <c r="E6" s="57">
        <v>6733.12</v>
      </c>
      <c r="F6" s="57">
        <v>233.12</v>
      </c>
      <c r="G6" s="57"/>
      <c r="H6" s="17">
        <f t="shared" ref="H6:H11" si="1">+E6/2</f>
        <v>3366.56</v>
      </c>
      <c r="I6" s="17">
        <f t="shared" si="0"/>
        <v>116.56</v>
      </c>
      <c r="J6" s="17">
        <f t="shared" si="0"/>
        <v>0</v>
      </c>
      <c r="K6" s="17">
        <v>0</v>
      </c>
      <c r="L6" s="17">
        <f t="shared" ref="L6:L11" si="2">+H6-I6+J6-K6</f>
        <v>3250</v>
      </c>
      <c r="M6" s="31"/>
      <c r="N6" s="50"/>
      <c r="O6" s="48"/>
      <c r="R6" s="52"/>
    </row>
    <row r="7" spans="1:18" ht="32.25" customHeight="1" x14ac:dyDescent="0.2">
      <c r="B7" s="30" t="s">
        <v>420</v>
      </c>
      <c r="C7" s="104"/>
      <c r="D7" s="101" t="s">
        <v>421</v>
      </c>
      <c r="E7" s="57">
        <v>9895.58</v>
      </c>
      <c r="F7" s="57">
        <v>895.58</v>
      </c>
      <c r="G7" s="57"/>
      <c r="H7" s="17">
        <f t="shared" si="1"/>
        <v>4947.79</v>
      </c>
      <c r="I7" s="17">
        <f t="shared" si="0"/>
        <v>447.79</v>
      </c>
      <c r="J7" s="17">
        <f t="shared" si="0"/>
        <v>0</v>
      </c>
      <c r="K7" s="17">
        <v>0</v>
      </c>
      <c r="L7" s="17">
        <f t="shared" si="2"/>
        <v>4500</v>
      </c>
      <c r="M7" s="31"/>
      <c r="N7" s="50"/>
      <c r="O7" s="48"/>
      <c r="R7" s="52"/>
    </row>
    <row r="8" spans="1:18" ht="21.95" customHeight="1" x14ac:dyDescent="0.2">
      <c r="B8" s="30" t="s">
        <v>422</v>
      </c>
      <c r="C8" s="104"/>
      <c r="D8" s="101" t="s">
        <v>423</v>
      </c>
      <c r="E8" s="57">
        <v>5564.94</v>
      </c>
      <c r="F8" s="57">
        <v>64.94</v>
      </c>
      <c r="G8" s="57"/>
      <c r="H8" s="17">
        <f t="shared" si="1"/>
        <v>2782.47</v>
      </c>
      <c r="I8" s="17">
        <f t="shared" si="0"/>
        <v>32.47</v>
      </c>
      <c r="J8" s="17">
        <f t="shared" si="0"/>
        <v>0</v>
      </c>
      <c r="K8" s="17"/>
      <c r="L8" s="17">
        <f t="shared" si="2"/>
        <v>2750</v>
      </c>
      <c r="M8" s="31"/>
      <c r="N8" s="50"/>
      <c r="O8" s="48"/>
      <c r="R8" s="52"/>
    </row>
    <row r="9" spans="1:18" ht="21.95" customHeight="1" x14ac:dyDescent="0.2">
      <c r="B9" s="30"/>
      <c r="C9" s="104"/>
      <c r="D9" s="101"/>
      <c r="E9" s="57"/>
      <c r="F9" s="57"/>
      <c r="G9" s="57"/>
      <c r="H9" s="17">
        <f t="shared" si="1"/>
        <v>0</v>
      </c>
      <c r="I9" s="17">
        <f t="shared" si="0"/>
        <v>0</v>
      </c>
      <c r="J9" s="17">
        <f t="shared" si="0"/>
        <v>0</v>
      </c>
      <c r="K9" s="17"/>
      <c r="L9" s="17">
        <f t="shared" si="2"/>
        <v>0</v>
      </c>
      <c r="M9" s="31"/>
      <c r="N9" s="50"/>
      <c r="O9" s="48"/>
      <c r="R9" s="52"/>
    </row>
    <row r="10" spans="1:18" ht="21.95" customHeight="1" x14ac:dyDescent="0.2">
      <c r="B10" s="30"/>
      <c r="C10" s="104"/>
      <c r="D10" s="101"/>
      <c r="E10" s="57"/>
      <c r="F10" s="57"/>
      <c r="G10" s="57"/>
      <c r="H10" s="17">
        <f t="shared" si="1"/>
        <v>0</v>
      </c>
      <c r="I10" s="17">
        <f t="shared" si="0"/>
        <v>0</v>
      </c>
      <c r="J10" s="17">
        <f t="shared" si="0"/>
        <v>0</v>
      </c>
      <c r="K10" s="17"/>
      <c r="L10" s="17">
        <f t="shared" si="2"/>
        <v>0</v>
      </c>
      <c r="M10" s="31"/>
      <c r="N10" s="50"/>
      <c r="O10" s="48"/>
      <c r="R10" s="52"/>
    </row>
    <row r="11" spans="1:18" ht="21.95" customHeight="1" x14ac:dyDescent="0.2">
      <c r="B11" s="30"/>
      <c r="C11" s="104"/>
      <c r="D11" s="101"/>
      <c r="E11" s="57"/>
      <c r="F11" s="57"/>
      <c r="G11" s="57"/>
      <c r="H11" s="17">
        <f t="shared" si="1"/>
        <v>0</v>
      </c>
      <c r="I11" s="17">
        <f t="shared" si="0"/>
        <v>0</v>
      </c>
      <c r="J11" s="17">
        <f t="shared" si="0"/>
        <v>0</v>
      </c>
      <c r="K11" s="17">
        <v>0</v>
      </c>
      <c r="L11" s="17">
        <f t="shared" si="2"/>
        <v>0</v>
      </c>
      <c r="M11" s="31"/>
      <c r="N11" s="50"/>
      <c r="O11" s="48"/>
      <c r="R11" s="52"/>
    </row>
    <row r="12" spans="1:18" ht="21.95" customHeight="1" x14ac:dyDescent="0.2">
      <c r="B12" s="30"/>
      <c r="C12" s="109"/>
      <c r="D12" s="110"/>
      <c r="E12" s="57"/>
      <c r="F12" s="57"/>
      <c r="G12" s="57"/>
      <c r="H12" s="17"/>
      <c r="I12" s="17"/>
      <c r="J12" s="17"/>
      <c r="K12" s="17"/>
      <c r="L12" s="17"/>
      <c r="M12" s="31"/>
      <c r="O12" s="48"/>
      <c r="R12" s="38"/>
    </row>
    <row r="14" spans="1:18" x14ac:dyDescent="0.2">
      <c r="E14" s="77"/>
      <c r="F14" s="77"/>
      <c r="G14" s="77"/>
      <c r="M14" s="78"/>
      <c r="R14" s="38"/>
    </row>
    <row r="15" spans="1:18" x14ac:dyDescent="0.2">
      <c r="D15" s="51" t="s">
        <v>39</v>
      </c>
      <c r="E15" s="107">
        <f t="shared" ref="E15:J15" si="3">SUM(E5:E14)</f>
        <v>32368.639999999996</v>
      </c>
      <c r="F15" s="107">
        <f t="shared" si="3"/>
        <v>2136.6999999999998</v>
      </c>
      <c r="G15" s="107">
        <f t="shared" si="3"/>
        <v>0</v>
      </c>
      <c r="H15" s="108">
        <f t="shared" si="3"/>
        <v>16184.319999999998</v>
      </c>
      <c r="I15" s="108">
        <f t="shared" si="3"/>
        <v>1068.3499999999999</v>
      </c>
      <c r="J15" s="108">
        <f t="shared" si="3"/>
        <v>0</v>
      </c>
      <c r="K15" s="108">
        <f t="shared" ref="K15" si="4">SUM(K5:K14)</f>
        <v>0</v>
      </c>
      <c r="L15" s="108">
        <f>SUM(L5:L14)</f>
        <v>15115.970000000001</v>
      </c>
      <c r="R15" s="38"/>
    </row>
    <row r="16" spans="1:18" x14ac:dyDescent="0.2">
      <c r="R16" s="52"/>
    </row>
    <row r="17" spans="2:18" x14ac:dyDescent="0.2">
      <c r="B17" s="35"/>
      <c r="C17" s="30"/>
      <c r="D17" s="46"/>
      <c r="E17" s="17"/>
      <c r="F17" s="17"/>
      <c r="G17" s="17"/>
      <c r="H17" s="17"/>
      <c r="I17" s="17"/>
      <c r="J17" s="17"/>
      <c r="K17" s="17"/>
      <c r="L17" s="17"/>
      <c r="R17" s="38"/>
    </row>
    <row r="19" spans="2:18" x14ac:dyDescent="0.2">
      <c r="B19" s="35"/>
    </row>
  </sheetData>
  <pageMargins left="0.11811023622047245" right="0.11811023622047245" top="0.19685039370078741" bottom="0.19685039370078741" header="0" footer="0"/>
  <pageSetup scale="85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6" tint="-0.249977111117893"/>
    <pageSetUpPr fitToPage="1"/>
  </sheetPr>
  <dimension ref="A1:J40"/>
  <sheetViews>
    <sheetView topLeftCell="E4" workbookViewId="0">
      <selection activeCell="M17" sqref="M17"/>
    </sheetView>
  </sheetViews>
  <sheetFormatPr baseColWidth="10" defaultRowHeight="12.75" x14ac:dyDescent="0.2"/>
  <cols>
    <col min="1" max="1" width="1.140625" style="23" customWidth="1"/>
    <col min="2" max="2" width="24" style="23" customWidth="1"/>
    <col min="3" max="3" width="6.140625" style="23" customWidth="1"/>
    <col min="4" max="4" width="20.5703125" style="23" customWidth="1"/>
    <col min="5" max="5" width="10.42578125" style="23" customWidth="1"/>
    <col min="6" max="6" width="7.5703125" style="23" customWidth="1"/>
    <col min="7" max="7" width="9.140625" style="23" customWidth="1"/>
    <col min="8" max="8" width="8.5703125" style="23" customWidth="1"/>
    <col min="9" max="9" width="10.42578125" style="23" customWidth="1"/>
    <col min="10" max="10" width="25.140625" style="23" customWidth="1"/>
    <col min="11" max="16384" width="11.42578125" style="23"/>
  </cols>
  <sheetData>
    <row r="1" spans="1:10" ht="18" x14ac:dyDescent="0.25">
      <c r="A1" s="23" t="s">
        <v>90</v>
      </c>
      <c r="E1" s="1" t="s">
        <v>0</v>
      </c>
      <c r="F1" s="24"/>
      <c r="G1" s="24"/>
      <c r="H1" s="24"/>
      <c r="I1" s="24"/>
      <c r="J1" s="25" t="s">
        <v>1</v>
      </c>
    </row>
    <row r="2" spans="1:10" ht="15" x14ac:dyDescent="0.25">
      <c r="E2" s="4" t="s">
        <v>112</v>
      </c>
      <c r="F2" s="24"/>
      <c r="G2" s="24"/>
      <c r="H2" s="24"/>
      <c r="I2" s="24"/>
      <c r="J2" s="16" t="str">
        <f>PRESIDENCIA!L2</f>
        <v>15 DE OCTUBRE DE 2018</v>
      </c>
    </row>
    <row r="3" spans="1:10" x14ac:dyDescent="0.2">
      <c r="B3" s="8"/>
      <c r="E3" s="16" t="str">
        <f>PRESIDENCIA!E3</f>
        <v>PRIMER QUINCENA DE OCTUBRE DE 2018</v>
      </c>
      <c r="F3" s="24"/>
      <c r="G3" s="24"/>
      <c r="H3" s="24"/>
      <c r="I3" s="24"/>
    </row>
    <row r="4" spans="1:10" x14ac:dyDescent="0.2">
      <c r="B4" s="26" t="s">
        <v>2</v>
      </c>
      <c r="C4" s="26"/>
      <c r="D4" s="26" t="s">
        <v>49</v>
      </c>
      <c r="E4" s="20" t="s">
        <v>3</v>
      </c>
      <c r="F4" s="20" t="s">
        <v>91</v>
      </c>
      <c r="G4" s="34" t="s">
        <v>105</v>
      </c>
      <c r="H4" s="20" t="s">
        <v>83</v>
      </c>
      <c r="I4" s="20" t="s">
        <v>4</v>
      </c>
      <c r="J4" s="26" t="s">
        <v>5</v>
      </c>
    </row>
    <row r="5" spans="1:10" ht="24.75" customHeight="1" x14ac:dyDescent="0.2">
      <c r="B5" s="8" t="s">
        <v>30</v>
      </c>
      <c r="C5" s="12"/>
      <c r="D5" s="9" t="s">
        <v>60</v>
      </c>
      <c r="E5" s="10">
        <v>4256.7</v>
      </c>
      <c r="F5" s="10"/>
      <c r="G5" s="10"/>
      <c r="H5" s="10"/>
      <c r="I5" s="10">
        <f>E5-F5+G5-H5</f>
        <v>4256.7</v>
      </c>
      <c r="J5" s="23" t="s">
        <v>101</v>
      </c>
    </row>
    <row r="6" spans="1:10" ht="24.75" customHeight="1" x14ac:dyDescent="0.2">
      <c r="B6" s="8" t="s">
        <v>31</v>
      </c>
      <c r="C6" s="12"/>
      <c r="D6" s="9" t="s">
        <v>60</v>
      </c>
      <c r="E6" s="10">
        <v>4256.7</v>
      </c>
      <c r="F6" s="10"/>
      <c r="G6" s="10"/>
      <c r="H6" s="10"/>
      <c r="I6" s="10">
        <f t="shared" ref="I6:I8" si="0">E6-F6+G6-H6</f>
        <v>4256.7</v>
      </c>
      <c r="J6" s="23" t="s">
        <v>101</v>
      </c>
    </row>
    <row r="7" spans="1:10" ht="24.75" customHeight="1" x14ac:dyDescent="0.2">
      <c r="B7" s="8" t="s">
        <v>24</v>
      </c>
      <c r="C7" s="13"/>
      <c r="D7" s="18" t="s">
        <v>51</v>
      </c>
      <c r="E7" s="22">
        <v>4133.8500000000004</v>
      </c>
      <c r="F7" s="22"/>
      <c r="G7" s="10"/>
      <c r="H7" s="10"/>
      <c r="I7" s="10">
        <f t="shared" si="0"/>
        <v>4133.8500000000004</v>
      </c>
      <c r="J7" s="23" t="s">
        <v>101</v>
      </c>
    </row>
    <row r="8" spans="1:10" ht="24.75" customHeight="1" x14ac:dyDescent="0.2">
      <c r="B8" s="35" t="s">
        <v>32</v>
      </c>
      <c r="C8" s="46"/>
      <c r="D8" s="33" t="s">
        <v>60</v>
      </c>
      <c r="E8" s="22">
        <v>3186.54</v>
      </c>
      <c r="F8" s="58"/>
      <c r="G8" s="58"/>
      <c r="H8" s="10"/>
      <c r="I8" s="10">
        <f t="shared" si="0"/>
        <v>3186.54</v>
      </c>
      <c r="J8" s="23" t="s">
        <v>101</v>
      </c>
    </row>
    <row r="9" spans="1:10" ht="24.75" customHeight="1" x14ac:dyDescent="0.2">
      <c r="B9" s="35" t="s">
        <v>33</v>
      </c>
      <c r="C9" s="46"/>
      <c r="D9" s="33" t="s">
        <v>64</v>
      </c>
      <c r="E9" s="22">
        <f>4447.8/2</f>
        <v>2223.9</v>
      </c>
      <c r="F9" s="58"/>
      <c r="G9" s="58"/>
      <c r="H9" s="10"/>
      <c r="I9" s="10">
        <f t="shared" ref="I9:I13" si="1">E9-F9+G9-H9</f>
        <v>2223.9</v>
      </c>
      <c r="J9" s="23" t="s">
        <v>101</v>
      </c>
    </row>
    <row r="10" spans="1:10" ht="24.75" customHeight="1" x14ac:dyDescent="0.2">
      <c r="B10" s="35" t="s">
        <v>38</v>
      </c>
      <c r="C10" s="46"/>
      <c r="D10" s="33" t="s">
        <v>66</v>
      </c>
      <c r="E10" s="22">
        <f>6291.6/2</f>
        <v>3145.8</v>
      </c>
      <c r="F10" s="58"/>
      <c r="G10" s="58"/>
      <c r="H10" s="10"/>
      <c r="I10" s="10">
        <f t="shared" si="1"/>
        <v>3145.8</v>
      </c>
      <c r="J10" s="23" t="s">
        <v>101</v>
      </c>
    </row>
    <row r="11" spans="1:10" s="109" customFormat="1" ht="24.75" customHeight="1" x14ac:dyDescent="0.2">
      <c r="B11" s="35" t="s">
        <v>22</v>
      </c>
      <c r="C11" s="46"/>
      <c r="D11" s="33" t="s">
        <v>51</v>
      </c>
      <c r="E11" s="17">
        <f>8595.3*0.6</f>
        <v>5157.1799999999994</v>
      </c>
      <c r="F11" s="57"/>
      <c r="G11" s="57"/>
      <c r="H11" s="17"/>
      <c r="I11" s="17">
        <f t="shared" si="1"/>
        <v>5157.1799999999994</v>
      </c>
      <c r="J11" s="109" t="s">
        <v>101</v>
      </c>
    </row>
    <row r="12" spans="1:10" ht="24.75" customHeight="1" x14ac:dyDescent="0.2">
      <c r="B12" s="35" t="s">
        <v>21</v>
      </c>
      <c r="C12" s="46"/>
      <c r="D12" s="33" t="s">
        <v>51</v>
      </c>
      <c r="E12" s="22">
        <f>7816.2/2</f>
        <v>3908.1</v>
      </c>
      <c r="F12" s="58"/>
      <c r="G12" s="58"/>
      <c r="H12" s="10"/>
      <c r="I12" s="10">
        <f t="shared" si="1"/>
        <v>3908.1</v>
      </c>
      <c r="J12" s="23" t="s">
        <v>101</v>
      </c>
    </row>
    <row r="13" spans="1:10" ht="24.75" customHeight="1" x14ac:dyDescent="0.2">
      <c r="B13" s="35" t="s">
        <v>23</v>
      </c>
      <c r="C13" s="46"/>
      <c r="D13" s="33" t="s">
        <v>51</v>
      </c>
      <c r="E13" s="22">
        <f>7236.6/2</f>
        <v>3618.3</v>
      </c>
      <c r="F13" s="58"/>
      <c r="G13" s="58"/>
      <c r="H13" s="10"/>
      <c r="I13" s="10">
        <f t="shared" si="1"/>
        <v>3618.3</v>
      </c>
      <c r="J13" s="23" t="s">
        <v>101</v>
      </c>
    </row>
    <row r="14" spans="1:10" s="27" customFormat="1" ht="24.75" customHeight="1" x14ac:dyDescent="0.2">
      <c r="D14" s="27" t="s">
        <v>39</v>
      </c>
      <c r="E14" s="28">
        <f>SUM(E5:E13)</f>
        <v>33887.07</v>
      </c>
      <c r="F14" s="28">
        <f>SUM(F5:F13)</f>
        <v>0</v>
      </c>
      <c r="G14" s="28">
        <f>SUM(G5:G13)</f>
        <v>0</v>
      </c>
      <c r="H14" s="28">
        <f>SUM(H5:H13)</f>
        <v>0</v>
      </c>
      <c r="I14" s="28">
        <f>SUM(I5:I13)</f>
        <v>33887.07</v>
      </c>
    </row>
    <row r="15" spans="1:10" ht="24.75" customHeight="1" x14ac:dyDescent="0.2"/>
    <row r="16" spans="1:10" ht="24.75" customHeight="1" x14ac:dyDescent="0.2"/>
    <row r="17" ht="24.75" customHeight="1" x14ac:dyDescent="0.2"/>
    <row r="18" ht="24.75" customHeight="1" x14ac:dyDescent="0.2"/>
    <row r="19" ht="24.75" customHeight="1" x14ac:dyDescent="0.2"/>
    <row r="20" ht="24.75" customHeight="1" x14ac:dyDescent="0.2"/>
    <row r="21" ht="24.75" customHeight="1" x14ac:dyDescent="0.2"/>
    <row r="22" ht="24.75" customHeight="1" x14ac:dyDescent="0.2"/>
    <row r="23" ht="24.75" customHeight="1" x14ac:dyDescent="0.2"/>
    <row r="24" ht="24.75" customHeight="1" x14ac:dyDescent="0.2"/>
    <row r="25" ht="24.75" customHeight="1" x14ac:dyDescent="0.2"/>
    <row r="26" ht="24.75" customHeight="1" x14ac:dyDescent="0.2"/>
    <row r="27" ht="24.75" customHeight="1" x14ac:dyDescent="0.2"/>
    <row r="28" ht="24.75" customHeight="1" x14ac:dyDescent="0.2"/>
    <row r="29" ht="24.75" customHeight="1" x14ac:dyDescent="0.2"/>
    <row r="30" ht="24.75" customHeight="1" x14ac:dyDescent="0.2"/>
    <row r="31" ht="24.75" customHeight="1" x14ac:dyDescent="0.2"/>
    <row r="32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</sheetData>
  <pageMargins left="0" right="0" top="0" bottom="0" header="0" footer="0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F31"/>
  <sheetViews>
    <sheetView topLeftCell="A13" workbookViewId="0">
      <selection activeCell="B23" sqref="B23:F23"/>
    </sheetView>
  </sheetViews>
  <sheetFormatPr baseColWidth="10" defaultRowHeight="12.75" x14ac:dyDescent="0.2"/>
  <cols>
    <col min="1" max="1" width="49.85546875" customWidth="1"/>
    <col min="2" max="2" width="12.85546875" style="2" bestFit="1" customWidth="1"/>
    <col min="3" max="5" width="11.42578125" style="2"/>
    <col min="6" max="6" width="12.85546875" style="2" bestFit="1" customWidth="1"/>
  </cols>
  <sheetData>
    <row r="1" spans="1:6" s="27" customFormat="1" x14ac:dyDescent="0.2">
      <c r="B1" s="15"/>
      <c r="C1" s="15"/>
      <c r="D1" s="15"/>
      <c r="E1" s="15"/>
      <c r="F1" s="15"/>
    </row>
    <row r="2" spans="1:6" s="27" customFormat="1" x14ac:dyDescent="0.2">
      <c r="A2" s="131" t="str">
        <f>+PRESIDENCIA!E1</f>
        <v>MUNICIPIO IXTLAHUACAN DEL RIO, JALISCO.</v>
      </c>
      <c r="B2" s="131"/>
      <c r="C2" s="131"/>
      <c r="D2" s="131"/>
      <c r="E2" s="131"/>
      <c r="F2" s="131"/>
    </row>
    <row r="3" spans="1:6" s="27" customFormat="1" x14ac:dyDescent="0.2">
      <c r="B3" s="15"/>
      <c r="C3" s="15"/>
      <c r="D3" s="15"/>
      <c r="E3" s="15"/>
      <c r="F3" s="15"/>
    </row>
    <row r="4" spans="1:6" s="27" customFormat="1" x14ac:dyDescent="0.2">
      <c r="A4" s="131" t="str">
        <f>+PRESIDENCIA!E3</f>
        <v>PRIMER QUINCENA DE OCTUBRE DE 2018</v>
      </c>
      <c r="B4" s="131"/>
      <c r="C4" s="131"/>
      <c r="D4" s="131"/>
      <c r="E4" s="131"/>
      <c r="F4" s="131"/>
    </row>
    <row r="5" spans="1:6" s="27" customFormat="1" x14ac:dyDescent="0.2">
      <c r="B5" s="15"/>
      <c r="C5" s="15"/>
      <c r="D5" s="15"/>
      <c r="E5" s="15"/>
      <c r="F5" s="15"/>
    </row>
    <row r="6" spans="1:6" s="27" customFormat="1" x14ac:dyDescent="0.2">
      <c r="B6" s="15"/>
      <c r="C6" s="15"/>
      <c r="D6" s="15"/>
      <c r="E6" s="15"/>
      <c r="F6" s="15"/>
    </row>
    <row r="8" spans="1:6" s="62" customFormat="1" x14ac:dyDescent="0.2">
      <c r="A8" s="63" t="s">
        <v>136</v>
      </c>
      <c r="B8" s="64" t="s">
        <v>3</v>
      </c>
      <c r="C8" s="64" t="s">
        <v>91</v>
      </c>
      <c r="D8" s="64" t="s">
        <v>105</v>
      </c>
      <c r="E8" s="64" t="s">
        <v>83</v>
      </c>
      <c r="F8" s="64" t="s">
        <v>4</v>
      </c>
    </row>
    <row r="9" spans="1:6" x14ac:dyDescent="0.2">
      <c r="A9" s="65" t="s">
        <v>404</v>
      </c>
      <c r="B9" s="66">
        <f>+DIETAS!G17</f>
        <v>98460.63</v>
      </c>
      <c r="C9" s="66">
        <f>+DIETAS!H17</f>
        <v>15210.63</v>
      </c>
      <c r="D9" s="66">
        <f>+DIETAS!I17</f>
        <v>0</v>
      </c>
      <c r="E9" s="66">
        <f>+DIETAS!J17</f>
        <v>0</v>
      </c>
      <c r="F9" s="66">
        <f>+DIETAS!K17</f>
        <v>83250</v>
      </c>
    </row>
    <row r="10" spans="1:6" x14ac:dyDescent="0.2">
      <c r="A10" s="65" t="s">
        <v>130</v>
      </c>
      <c r="B10" s="66">
        <f>+PRESIDENCIA!G18</f>
        <v>77266.884999999995</v>
      </c>
      <c r="C10" s="66">
        <f>+PRESIDENCIA!H18</f>
        <v>11658.153200000001</v>
      </c>
      <c r="D10" s="66">
        <f>+PRESIDENCIA!I18</f>
        <v>0</v>
      </c>
      <c r="E10" s="66">
        <f>+PRESIDENCIA!J18</f>
        <v>0</v>
      </c>
      <c r="F10" s="66">
        <f>+PRESIDENCIA!K18</f>
        <v>65608.731799999994</v>
      </c>
    </row>
    <row r="11" spans="1:6" x14ac:dyDescent="0.2">
      <c r="A11" s="65" t="s">
        <v>405</v>
      </c>
      <c r="B11" s="66">
        <f>+CONTRALORIA!G9</f>
        <v>10524.055</v>
      </c>
      <c r="C11" s="66">
        <f>+CONTRALORIA!H9</f>
        <v>1024.0550000000001</v>
      </c>
      <c r="D11" s="66">
        <f>+CONTRALORIA!I9</f>
        <v>0</v>
      </c>
      <c r="E11" s="66">
        <f>+CONTRALORIA!J9</f>
        <v>0</v>
      </c>
      <c r="F11" s="66">
        <f>+CONTRALORIA!K9</f>
        <v>9500</v>
      </c>
    </row>
    <row r="12" spans="1:6" x14ac:dyDescent="0.2">
      <c r="A12" s="65" t="s">
        <v>131</v>
      </c>
      <c r="B12" s="66">
        <f>+'SECRETARIA GENERAL'!H22</f>
        <v>55343.714999999997</v>
      </c>
      <c r="C12" s="66">
        <f>+'SECRETARIA GENERAL'!I22</f>
        <v>6010.0691920000008</v>
      </c>
      <c r="D12" s="66">
        <f>+'SECRETARIA GENERAL'!J22</f>
        <v>63.015000000000001</v>
      </c>
      <c r="E12" s="66">
        <f>+'SECRETARIA GENERAL'!K22</f>
        <v>0</v>
      </c>
      <c r="F12" s="66">
        <f>+'SECRETARIA GENERAL'!L22</f>
        <v>49396.660808000001</v>
      </c>
    </row>
    <row r="13" spans="1:6" x14ac:dyDescent="0.2">
      <c r="A13" s="65" t="s">
        <v>406</v>
      </c>
      <c r="B13" s="66">
        <f>+SINDICATURA!H16</f>
        <v>53185.795000000006</v>
      </c>
      <c r="C13" s="66">
        <f>+SINDICATURA!I16</f>
        <v>6435.7849999999999</v>
      </c>
      <c r="D13" s="66">
        <f>+SINDICATURA!J16</f>
        <v>0</v>
      </c>
      <c r="E13" s="66">
        <f>+SINDICATURA!K16</f>
        <v>0</v>
      </c>
      <c r="F13" s="66">
        <f>+SINDICATURA!L16</f>
        <v>46750.009999999995</v>
      </c>
    </row>
    <row r="14" spans="1:6" x14ac:dyDescent="0.2">
      <c r="A14" s="65" t="s">
        <v>212</v>
      </c>
      <c r="B14" s="66">
        <f>+'COORDINACION DE GABINETE'!H12</f>
        <v>20999.764999999999</v>
      </c>
      <c r="C14" s="66">
        <f>+'COORDINACION DE GABINETE'!I12</f>
        <v>2246.34</v>
      </c>
      <c r="D14" s="66">
        <f>+'COORDINACION DE GABINETE'!J12</f>
        <v>46.57</v>
      </c>
      <c r="E14" s="66">
        <f>+'COORDINACION DE GABINETE'!K12</f>
        <v>0</v>
      </c>
      <c r="F14" s="66">
        <f>+'COORDINACION DE GABINETE'!L12</f>
        <v>18799.994999999999</v>
      </c>
    </row>
    <row r="15" spans="1:6" x14ac:dyDescent="0.2">
      <c r="A15" s="65" t="s">
        <v>132</v>
      </c>
      <c r="B15" s="66">
        <f>+H.MPAL!G17</f>
        <v>58143.325000000012</v>
      </c>
      <c r="C15" s="66">
        <f>+H.MPAL!H17</f>
        <v>7006.0067399999989</v>
      </c>
      <c r="D15" s="66">
        <f>+H.MPAL!I17</f>
        <v>0</v>
      </c>
      <c r="E15" s="66">
        <f>+H.MPAL!J17</f>
        <v>3</v>
      </c>
      <c r="F15" s="66">
        <f>+H.MPAL!K17</f>
        <v>51134.31826</v>
      </c>
    </row>
    <row r="16" spans="1:6" x14ac:dyDescent="0.2">
      <c r="A16" s="65" t="s">
        <v>407</v>
      </c>
      <c r="B16" s="66">
        <f>+'COORDINACION SERVICIOS PUBLICOS'!H58</f>
        <v>231262.17499999999</v>
      </c>
      <c r="C16" s="66">
        <f>+'COORDINACION SERVICIOS PUBLICOS'!I58</f>
        <v>18339.675068</v>
      </c>
      <c r="D16" s="66">
        <f>+'COORDINACION SERVICIOS PUBLICOS'!J58</f>
        <v>92.60499999999999</v>
      </c>
      <c r="E16" s="66">
        <f>+'COORDINACION SERVICIOS PUBLICOS'!K58</f>
        <v>0</v>
      </c>
      <c r="F16" s="66">
        <f>+'COORDINACION SERVICIOS PUBLICOS'!L58</f>
        <v>213015.10493199999</v>
      </c>
    </row>
    <row r="17" spans="1:6" x14ac:dyDescent="0.2">
      <c r="A17" s="65" t="s">
        <v>408</v>
      </c>
      <c r="B17" s="66">
        <f>+'C. D ECONOMICO'!G14</f>
        <v>43513.865000000005</v>
      </c>
      <c r="C17" s="66">
        <f>+'C. D ECONOMICO'!H14</f>
        <v>5013.8650000000007</v>
      </c>
      <c r="D17" s="66">
        <f>+'C. D ECONOMICO'!I14</f>
        <v>0</v>
      </c>
      <c r="E17" s="66">
        <f>+'C. D ECONOMICO'!J14</f>
        <v>0</v>
      </c>
      <c r="F17" s="66">
        <f>+'C. D ECONOMICO'!K14</f>
        <v>38500</v>
      </c>
    </row>
    <row r="18" spans="1:6" x14ac:dyDescent="0.2">
      <c r="A18" s="65" t="s">
        <v>409</v>
      </c>
      <c r="B18" s="66">
        <f>+'C. GESTION INTEGRAL'!G38</f>
        <v>179896.71999999997</v>
      </c>
      <c r="C18" s="66">
        <f>+'C. GESTION INTEGRAL'!H38</f>
        <v>19101.074915999994</v>
      </c>
      <c r="D18" s="66">
        <f>+'C. GESTION INTEGRAL'!I38</f>
        <v>0</v>
      </c>
      <c r="E18" s="66">
        <f>+'C. GESTION INTEGRAL'!J38</f>
        <v>17</v>
      </c>
      <c r="F18" s="66">
        <f>+'C. GESTION INTEGRAL'!K38</f>
        <v>160778.64508399996</v>
      </c>
    </row>
    <row r="19" spans="1:6" x14ac:dyDescent="0.2">
      <c r="A19" s="65" t="s">
        <v>410</v>
      </c>
      <c r="B19" s="66">
        <f>+'C. GRAL CONSTRUC.'!H27</f>
        <v>68119.710000000006</v>
      </c>
      <c r="C19" s="66">
        <f>+'C. GRAL CONSTRUC.'!I27</f>
        <v>6119.7100000000009</v>
      </c>
      <c r="D19" s="66">
        <f>+'C. GRAL CONSTRUC.'!J27</f>
        <v>0</v>
      </c>
      <c r="E19" s="66">
        <f>+'C. GRAL CONSTRUC.'!K27</f>
        <v>0</v>
      </c>
      <c r="F19" s="66">
        <f>+'C. GRAL CONSTRUC.'!L27</f>
        <v>62000</v>
      </c>
    </row>
    <row r="20" spans="1:6" x14ac:dyDescent="0.2">
      <c r="A20" s="65" t="s">
        <v>133</v>
      </c>
      <c r="B20" s="66">
        <f>+'PROTECCION CIVIL'!H15</f>
        <v>32244.794999999991</v>
      </c>
      <c r="C20" s="66">
        <f>+'PROTECCION CIVIL'!I15</f>
        <v>1994.7950000000001</v>
      </c>
      <c r="D20" s="66">
        <f>+'PROTECCION CIVIL'!J15</f>
        <v>0</v>
      </c>
      <c r="E20" s="66">
        <f>+'PROTECCION CIVIL'!K15</f>
        <v>0</v>
      </c>
      <c r="F20" s="66">
        <f>+'PROTECCION CIVIL'!L15</f>
        <v>30250</v>
      </c>
    </row>
    <row r="21" spans="1:6" x14ac:dyDescent="0.2">
      <c r="A21" s="65" t="s">
        <v>414</v>
      </c>
      <c r="B21" s="66">
        <f>+OLVIDADOS!H31</f>
        <v>67235.379666666675</v>
      </c>
      <c r="C21" s="66">
        <f>+OLVIDADOS!I31</f>
        <v>3222.4862933333334</v>
      </c>
      <c r="D21" s="66">
        <f>+OLVIDADOS!J31</f>
        <v>434.39296000000002</v>
      </c>
      <c r="E21" s="66">
        <f>+OLVIDADOS!K31</f>
        <v>0</v>
      </c>
      <c r="F21" s="66">
        <f>+OLVIDADOS!L31</f>
        <v>64447.286333333344</v>
      </c>
    </row>
    <row r="22" spans="1:6" x14ac:dyDescent="0.2">
      <c r="A22" s="65" t="s">
        <v>414</v>
      </c>
      <c r="B22" s="66">
        <f>+'OLVIDADOS (2)'!H15</f>
        <v>16184.319999999998</v>
      </c>
      <c r="C22" s="66">
        <f>+'OLVIDADOS (2)'!I15</f>
        <v>1068.3499999999999</v>
      </c>
      <c r="D22" s="66">
        <f>+'OLVIDADOS (2)'!J15</f>
        <v>0</v>
      </c>
      <c r="E22" s="66">
        <f>+'OLVIDADOS (2)'!K15</f>
        <v>0</v>
      </c>
      <c r="F22" s="66">
        <f>+'OLVIDADOS (2)'!L15</f>
        <v>15115.970000000001</v>
      </c>
    </row>
    <row r="23" spans="1:6" x14ac:dyDescent="0.2">
      <c r="A23" s="67" t="s">
        <v>138</v>
      </c>
      <c r="B23" s="68">
        <f>SUM(B9:B22)</f>
        <v>1012381.1346666665</v>
      </c>
      <c r="C23" s="68">
        <f t="shared" ref="C23:F23" si="0">SUM(C9:C22)</f>
        <v>104450.99540933334</v>
      </c>
      <c r="D23" s="68">
        <f t="shared" si="0"/>
        <v>636.58295999999996</v>
      </c>
      <c r="E23" s="68">
        <f t="shared" si="0"/>
        <v>20</v>
      </c>
      <c r="F23" s="68">
        <f t="shared" si="0"/>
        <v>908546.72221733339</v>
      </c>
    </row>
    <row r="24" spans="1:6" x14ac:dyDescent="0.2">
      <c r="A24" s="65" t="s">
        <v>139</v>
      </c>
      <c r="B24" s="66">
        <f>+jubilados!E14</f>
        <v>33887.07</v>
      </c>
      <c r="C24" s="66">
        <f>+jubilados!F14</f>
        <v>0</v>
      </c>
      <c r="D24" s="66">
        <f>+jubilados!G14</f>
        <v>0</v>
      </c>
      <c r="E24" s="66">
        <f>+jubilados!H14</f>
        <v>0</v>
      </c>
      <c r="F24" s="66">
        <f t="shared" ref="F24:F28" si="1">B24-C24+D24-E24</f>
        <v>33887.07</v>
      </c>
    </row>
    <row r="25" spans="1:6" x14ac:dyDescent="0.2">
      <c r="A25" s="67" t="s">
        <v>134</v>
      </c>
      <c r="B25" s="68">
        <f>+B23+B24</f>
        <v>1046268.2046666665</v>
      </c>
      <c r="C25" s="68">
        <f t="shared" ref="C25:F25" si="2">+C23+C24</f>
        <v>104450.99540933334</v>
      </c>
      <c r="D25" s="68">
        <f t="shared" si="2"/>
        <v>636.58295999999996</v>
      </c>
      <c r="E25" s="68">
        <f t="shared" si="2"/>
        <v>20</v>
      </c>
      <c r="F25" s="68">
        <f t="shared" si="2"/>
        <v>942433.79221733334</v>
      </c>
    </row>
    <row r="26" spans="1:6" x14ac:dyDescent="0.2">
      <c r="A26" s="65" t="s">
        <v>411</v>
      </c>
      <c r="B26" s="66">
        <f>+SEG.CIUDADANA.!G33</f>
        <v>163343.81500000006</v>
      </c>
      <c r="C26" s="66">
        <f>+SEG.CIUDADANA.!H33</f>
        <v>18883.814999999995</v>
      </c>
      <c r="D26" s="66">
        <f>+SEG.CIUDADANA.!I33</f>
        <v>0</v>
      </c>
      <c r="E26" s="66">
        <f>+SEG.CIUDADANA.!J33</f>
        <v>20</v>
      </c>
      <c r="F26" s="66">
        <f t="shared" si="1"/>
        <v>144440.00000000006</v>
      </c>
    </row>
    <row r="27" spans="1:6" x14ac:dyDescent="0.2">
      <c r="A27" s="65" t="s">
        <v>412</v>
      </c>
      <c r="B27" s="66">
        <f>+'DEPTO MOVILIDAD'!G9</f>
        <v>9838.744999999999</v>
      </c>
      <c r="C27" s="66">
        <f>+'DEPTO MOVILIDAD'!H9</f>
        <v>838.745</v>
      </c>
      <c r="D27" s="66">
        <f>+'DEPTO MOVILIDAD'!I9</f>
        <v>0</v>
      </c>
      <c r="E27" s="66">
        <f>+'DEPTO MOVILIDAD'!J9</f>
        <v>0</v>
      </c>
      <c r="F27" s="66">
        <f t="shared" si="1"/>
        <v>8999.9999999999982</v>
      </c>
    </row>
    <row r="28" spans="1:6" x14ac:dyDescent="0.2">
      <c r="A28" s="65" t="s">
        <v>413</v>
      </c>
      <c r="B28" s="66">
        <f>+'SERV MEDICOS'!G12</f>
        <v>29299.75</v>
      </c>
      <c r="C28" s="66">
        <f>+'SERV MEDICOS'!H12</f>
        <v>3049.75</v>
      </c>
      <c r="D28" s="66">
        <f>+'SERV MEDICOS'!I12</f>
        <v>0</v>
      </c>
      <c r="E28" s="66">
        <f>+'SERV MEDICOS'!J12</f>
        <v>4</v>
      </c>
      <c r="F28" s="66">
        <f t="shared" si="1"/>
        <v>26246</v>
      </c>
    </row>
    <row r="29" spans="1:6" x14ac:dyDescent="0.2">
      <c r="A29" s="67" t="s">
        <v>135</v>
      </c>
      <c r="B29" s="68">
        <f>SUM(B26:B28)</f>
        <v>202482.31000000006</v>
      </c>
      <c r="C29" s="68">
        <f t="shared" ref="C29:F29" si="3">SUM(C26:C28)</f>
        <v>22772.309999999994</v>
      </c>
      <c r="D29" s="68">
        <f t="shared" si="3"/>
        <v>0</v>
      </c>
      <c r="E29" s="68">
        <f t="shared" si="3"/>
        <v>24</v>
      </c>
      <c r="F29" s="68">
        <f t="shared" si="3"/>
        <v>179686.00000000006</v>
      </c>
    </row>
    <row r="30" spans="1:6" x14ac:dyDescent="0.2">
      <c r="A30" s="69"/>
      <c r="B30" s="66"/>
      <c r="C30" s="66"/>
      <c r="D30" s="66"/>
      <c r="E30" s="66"/>
      <c r="F30" s="66"/>
    </row>
    <row r="31" spans="1:6" x14ac:dyDescent="0.2">
      <c r="A31" s="67" t="s">
        <v>137</v>
      </c>
      <c r="B31" s="68">
        <f>+B25+B29</f>
        <v>1248750.5146666665</v>
      </c>
      <c r="C31" s="68">
        <f t="shared" ref="C31:F31" si="4">+C25+C29</f>
        <v>127223.30540933333</v>
      </c>
      <c r="D31" s="68">
        <f t="shared" si="4"/>
        <v>636.58295999999996</v>
      </c>
      <c r="E31" s="68">
        <f t="shared" si="4"/>
        <v>44</v>
      </c>
      <c r="F31" s="68">
        <f t="shared" si="4"/>
        <v>1122119.7922173333</v>
      </c>
    </row>
  </sheetData>
  <mergeCells count="2">
    <mergeCell ref="A2:F2"/>
    <mergeCell ref="A4:F4"/>
  </mergeCells>
  <pageMargins left="0.70866141732283472" right="0.70866141732283472" top="1.299212598425197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theme="6" tint="-0.249977111117893"/>
    <pageSetUpPr fitToPage="1"/>
  </sheetPr>
  <dimension ref="B1:L20"/>
  <sheetViews>
    <sheetView zoomScale="90" zoomScaleNormal="90" workbookViewId="0">
      <pane ySplit="5" topLeftCell="A6" activePane="bottomLeft" state="frozen"/>
      <selection activeCell="F18" sqref="F18"/>
      <selection pane="bottomLeft" activeCell="M1" sqref="M1:Q1048576"/>
    </sheetView>
  </sheetViews>
  <sheetFormatPr baseColWidth="10" defaultRowHeight="12.75" x14ac:dyDescent="0.2"/>
  <cols>
    <col min="1" max="1" width="1.7109375" style="32" customWidth="1"/>
    <col min="2" max="2" width="35.42578125" style="32" bestFit="1" customWidth="1"/>
    <col min="3" max="3" width="1.5703125" style="32" customWidth="1"/>
    <col min="4" max="4" width="18.85546875" style="32" customWidth="1"/>
    <col min="5" max="5" width="1" style="38" customWidth="1"/>
    <col min="6" max="6" width="2" style="38" customWidth="1"/>
    <col min="7" max="7" width="13" style="38" customWidth="1"/>
    <col min="8" max="8" width="11.140625" style="38" customWidth="1"/>
    <col min="9" max="9" width="11.28515625" style="38" customWidth="1"/>
    <col min="10" max="10" width="7.28515625" style="38" customWidth="1"/>
    <col min="11" max="11" width="12.140625" style="38" bestFit="1" customWidth="1"/>
    <col min="12" max="12" width="26.7109375" style="32" customWidth="1"/>
    <col min="13" max="16384" width="11.42578125" style="32"/>
  </cols>
  <sheetData>
    <row r="1" spans="2:12" ht="18" x14ac:dyDescent="0.25">
      <c r="E1" s="37" t="s">
        <v>0</v>
      </c>
      <c r="I1" s="37"/>
      <c r="L1" s="39" t="s">
        <v>1</v>
      </c>
    </row>
    <row r="2" spans="2:12" ht="15" x14ac:dyDescent="0.25">
      <c r="E2" s="40" t="s">
        <v>114</v>
      </c>
      <c r="I2" s="40"/>
      <c r="L2" s="41" t="s">
        <v>149</v>
      </c>
    </row>
    <row r="3" spans="2:12" x14ac:dyDescent="0.2">
      <c r="E3" s="86" t="s">
        <v>150</v>
      </c>
      <c r="I3" s="87"/>
    </row>
    <row r="4" spans="2:12" x14ac:dyDescent="0.2">
      <c r="E4" s="87" t="s">
        <v>84</v>
      </c>
      <c r="I4" s="87"/>
    </row>
    <row r="5" spans="2:12" x14ac:dyDescent="0.2">
      <c r="B5" s="42" t="s">
        <v>2</v>
      </c>
      <c r="C5" s="42"/>
      <c r="D5" s="42" t="s">
        <v>49</v>
      </c>
      <c r="E5" s="88" t="s">
        <v>3</v>
      </c>
      <c r="F5" s="88" t="s">
        <v>91</v>
      </c>
      <c r="G5" s="43" t="s">
        <v>3</v>
      </c>
      <c r="H5" s="43" t="s">
        <v>91</v>
      </c>
      <c r="I5" s="89" t="s">
        <v>105</v>
      </c>
      <c r="J5" s="43" t="s">
        <v>83</v>
      </c>
      <c r="K5" s="43" t="s">
        <v>4</v>
      </c>
      <c r="L5" s="42" t="s">
        <v>5</v>
      </c>
    </row>
    <row r="6" spans="2:12" x14ac:dyDescent="0.2">
      <c r="B6" s="90"/>
      <c r="C6" s="90"/>
      <c r="D6" s="90"/>
      <c r="E6" s="91"/>
      <c r="F6" s="91"/>
      <c r="G6" s="91"/>
      <c r="H6" s="91"/>
      <c r="I6" s="91"/>
      <c r="J6" s="91"/>
      <c r="K6" s="91"/>
      <c r="L6" s="90"/>
    </row>
    <row r="7" spans="2:12" ht="24.95" customHeight="1" x14ac:dyDescent="0.2">
      <c r="B7" t="s">
        <v>161</v>
      </c>
      <c r="C7" s="46"/>
      <c r="D7" s="59" t="s">
        <v>162</v>
      </c>
      <c r="E7" s="17">
        <v>52442.04</v>
      </c>
      <c r="F7" s="17">
        <v>11442.04</v>
      </c>
      <c r="G7" s="17">
        <f t="shared" ref="G7:H15" si="0">E7/2</f>
        <v>26221.02</v>
      </c>
      <c r="H7" s="17">
        <f t="shared" si="0"/>
        <v>5721.02</v>
      </c>
      <c r="I7" s="17"/>
      <c r="J7" s="17">
        <v>0</v>
      </c>
      <c r="K7" s="17">
        <f t="shared" ref="K7:K15" si="1">G7-H7+I7-J7</f>
        <v>20500</v>
      </c>
      <c r="L7" s="31"/>
    </row>
    <row r="8" spans="2:12" ht="24.95" customHeight="1" x14ac:dyDescent="0.2">
      <c r="B8" t="s">
        <v>163</v>
      </c>
      <c r="C8" s="46"/>
      <c r="D8" s="59" t="s">
        <v>164</v>
      </c>
      <c r="E8" s="17">
        <v>17429.48</v>
      </c>
      <c r="F8" s="17">
        <v>2429.48</v>
      </c>
      <c r="G8" s="17">
        <f t="shared" si="0"/>
        <v>8714.74</v>
      </c>
      <c r="H8" s="17">
        <f t="shared" si="0"/>
        <v>1214.74</v>
      </c>
      <c r="I8" s="17"/>
      <c r="J8" s="17"/>
      <c r="K8" s="17">
        <f t="shared" si="1"/>
        <v>7500</v>
      </c>
      <c r="L8" s="31"/>
    </row>
    <row r="9" spans="2:12" ht="24.95" customHeight="1" x14ac:dyDescent="0.2">
      <c r="B9" s="35" t="s">
        <v>6</v>
      </c>
      <c r="C9" s="46"/>
      <c r="D9" s="59" t="s">
        <v>165</v>
      </c>
      <c r="E9" s="57">
        <v>8964</v>
      </c>
      <c r="F9" s="57">
        <v>746.52640000000019</v>
      </c>
      <c r="G9" s="17">
        <f t="shared" si="0"/>
        <v>4482</v>
      </c>
      <c r="H9" s="17">
        <f t="shared" si="0"/>
        <v>373.2632000000001</v>
      </c>
      <c r="I9" s="17"/>
      <c r="J9" s="17">
        <v>0</v>
      </c>
      <c r="K9" s="17">
        <f t="shared" si="1"/>
        <v>4108.7367999999997</v>
      </c>
      <c r="L9" s="31"/>
    </row>
    <row r="10" spans="2:12" ht="36" x14ac:dyDescent="0.2">
      <c r="B10" s="8" t="s">
        <v>166</v>
      </c>
      <c r="C10" s="46"/>
      <c r="D10" s="125" t="s">
        <v>171</v>
      </c>
      <c r="E10" s="57">
        <v>19972.71</v>
      </c>
      <c r="F10" s="57">
        <v>2972.72</v>
      </c>
      <c r="G10" s="17">
        <f t="shared" si="0"/>
        <v>9986.3549999999996</v>
      </c>
      <c r="H10" s="17">
        <f t="shared" si="0"/>
        <v>1486.36</v>
      </c>
      <c r="I10" s="17"/>
      <c r="J10" s="17"/>
      <c r="K10" s="17">
        <f t="shared" si="1"/>
        <v>8499.994999999999</v>
      </c>
      <c r="L10" s="31"/>
    </row>
    <row r="11" spans="2:12" ht="24" x14ac:dyDescent="0.2">
      <c r="B11" s="8" t="s">
        <v>167</v>
      </c>
      <c r="C11" s="46"/>
      <c r="D11" s="125" t="s">
        <v>172</v>
      </c>
      <c r="E11" s="57">
        <v>13614.64</v>
      </c>
      <c r="F11" s="57">
        <v>1614.64</v>
      </c>
      <c r="G11" s="17">
        <f t="shared" si="0"/>
        <v>6807.32</v>
      </c>
      <c r="H11" s="17">
        <f t="shared" si="0"/>
        <v>807.32</v>
      </c>
      <c r="I11" s="17"/>
      <c r="J11" s="17"/>
      <c r="K11" s="17">
        <f t="shared" si="1"/>
        <v>6000</v>
      </c>
      <c r="L11" s="31"/>
    </row>
    <row r="12" spans="2:12" ht="24" x14ac:dyDescent="0.2">
      <c r="B12" s="8" t="s">
        <v>386</v>
      </c>
      <c r="C12" s="46"/>
      <c r="D12" s="125" t="s">
        <v>172</v>
      </c>
      <c r="E12" s="57">
        <v>13614.64</v>
      </c>
      <c r="F12" s="57">
        <v>1614.64</v>
      </c>
      <c r="G12" s="17">
        <f t="shared" ref="G12" si="2">E12/2</f>
        <v>6807.32</v>
      </c>
      <c r="H12" s="17">
        <f t="shared" ref="H12" si="3">F12/2</f>
        <v>807.32</v>
      </c>
      <c r="I12" s="17"/>
      <c r="J12" s="17"/>
      <c r="K12" s="17">
        <f t="shared" ref="K12" si="4">G12-H12+I12-J12</f>
        <v>6000</v>
      </c>
      <c r="L12" s="31"/>
    </row>
    <row r="13" spans="2:12" x14ac:dyDescent="0.2">
      <c r="B13" s="8" t="s">
        <v>168</v>
      </c>
      <c r="C13" s="46"/>
      <c r="D13" s="125" t="s">
        <v>173</v>
      </c>
      <c r="E13" s="57">
        <v>9895.58</v>
      </c>
      <c r="F13" s="57">
        <v>895.58</v>
      </c>
      <c r="G13" s="17">
        <f t="shared" si="0"/>
        <v>4947.79</v>
      </c>
      <c r="H13" s="17">
        <f t="shared" si="0"/>
        <v>447.79</v>
      </c>
      <c r="I13" s="17"/>
      <c r="J13" s="17"/>
      <c r="K13" s="17">
        <f t="shared" si="1"/>
        <v>4500</v>
      </c>
      <c r="L13" s="31"/>
    </row>
    <row r="14" spans="2:12" ht="48" x14ac:dyDescent="0.2">
      <c r="B14" s="8" t="s">
        <v>169</v>
      </c>
      <c r="C14" s="46"/>
      <c r="D14" s="125" t="s">
        <v>174</v>
      </c>
      <c r="E14" s="57">
        <v>9895.58</v>
      </c>
      <c r="F14" s="57">
        <v>895.58</v>
      </c>
      <c r="G14" s="17">
        <f t="shared" si="0"/>
        <v>4947.79</v>
      </c>
      <c r="H14" s="17">
        <f t="shared" si="0"/>
        <v>447.79</v>
      </c>
      <c r="I14" s="17"/>
      <c r="J14" s="17"/>
      <c r="K14" s="17">
        <f t="shared" si="1"/>
        <v>4500</v>
      </c>
      <c r="L14" s="31"/>
    </row>
    <row r="15" spans="2:12" x14ac:dyDescent="0.2">
      <c r="B15" s="8" t="s">
        <v>170</v>
      </c>
      <c r="C15" s="46"/>
      <c r="D15" s="125" t="s">
        <v>51</v>
      </c>
      <c r="E15" s="57">
        <v>8705.1</v>
      </c>
      <c r="F15" s="57">
        <v>705.1</v>
      </c>
      <c r="G15" s="17">
        <f t="shared" si="0"/>
        <v>4352.55</v>
      </c>
      <c r="H15" s="17">
        <f t="shared" si="0"/>
        <v>352.55</v>
      </c>
      <c r="I15" s="17"/>
      <c r="J15" s="17"/>
      <c r="K15" s="17">
        <f t="shared" si="1"/>
        <v>4000</v>
      </c>
      <c r="L15" s="31"/>
    </row>
    <row r="17" spans="2:12" ht="21.95" customHeight="1" x14ac:dyDescent="0.2">
      <c r="B17" s="30"/>
      <c r="C17" s="30"/>
      <c r="D17" s="93"/>
      <c r="E17" s="81"/>
      <c r="F17" s="81"/>
      <c r="G17" s="81"/>
      <c r="H17" s="81"/>
      <c r="I17" s="81"/>
      <c r="J17" s="81" t="s">
        <v>84</v>
      </c>
      <c r="K17" s="17"/>
      <c r="L17" s="92"/>
    </row>
    <row r="18" spans="2:12" ht="21.95" customHeight="1" x14ac:dyDescent="0.2">
      <c r="B18" s="30"/>
      <c r="C18" s="30"/>
      <c r="D18" s="51" t="s">
        <v>39</v>
      </c>
      <c r="E18" s="52">
        <f t="shared" ref="E18:K18" si="5">SUM(E7:E17)</f>
        <v>154533.76999999999</v>
      </c>
      <c r="F18" s="52">
        <f t="shared" si="5"/>
        <v>23316.306400000001</v>
      </c>
      <c r="G18" s="52">
        <f t="shared" si="5"/>
        <v>77266.884999999995</v>
      </c>
      <c r="H18" s="52">
        <f t="shared" si="5"/>
        <v>11658.153200000001</v>
      </c>
      <c r="I18" s="52">
        <f t="shared" si="5"/>
        <v>0</v>
      </c>
      <c r="J18" s="52">
        <f t="shared" si="5"/>
        <v>0</v>
      </c>
      <c r="K18" s="52">
        <f t="shared" si="5"/>
        <v>65608.731799999994</v>
      </c>
      <c r="L18" s="92"/>
    </row>
    <row r="20" spans="2:12" x14ac:dyDescent="0.2">
      <c r="B20" s="32" t="s">
        <v>84</v>
      </c>
      <c r="D20" s="51"/>
      <c r="E20" s="52"/>
      <c r="F20" s="52"/>
      <c r="G20" s="52"/>
      <c r="H20" s="52"/>
      <c r="I20" s="52"/>
      <c r="J20" s="52"/>
      <c r="K20" s="52"/>
    </row>
  </sheetData>
  <phoneticPr fontId="0" type="noConversion"/>
  <pageMargins left="0.11811023622047245" right="0.19685039370078741" top="1.0629921259842521" bottom="0.98425196850393704" header="0" footer="0"/>
  <pageSetup scale="9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  <pageSetUpPr fitToPage="1"/>
  </sheetPr>
  <dimension ref="A1:M23"/>
  <sheetViews>
    <sheetView zoomScale="80" zoomScaleNormal="80" workbookViewId="0">
      <selection activeCell="M1" sqref="M1:M1048576"/>
    </sheetView>
  </sheetViews>
  <sheetFormatPr baseColWidth="10" defaultRowHeight="12.75" x14ac:dyDescent="0.2"/>
  <cols>
    <col min="1" max="1" width="1.7109375" style="32" customWidth="1"/>
    <col min="2" max="2" width="33.5703125" style="32" customWidth="1"/>
    <col min="3" max="3" width="6.7109375" style="32" customWidth="1"/>
    <col min="4" max="4" width="15.85546875" style="32" customWidth="1"/>
    <col min="5" max="5" width="1.140625" style="32" customWidth="1"/>
    <col min="6" max="6" width="1.28515625" style="32" customWidth="1"/>
    <col min="7" max="8" width="12" style="32" customWidth="1"/>
    <col min="9" max="9" width="10.28515625" style="32" customWidth="1"/>
    <col min="10" max="10" width="7.5703125" style="32" customWidth="1"/>
    <col min="11" max="11" width="11.5703125" style="32" customWidth="1"/>
    <col min="12" max="12" width="24.85546875" style="32" customWidth="1"/>
    <col min="13" max="16384" width="11.42578125" style="32"/>
  </cols>
  <sheetData>
    <row r="1" spans="1:13" ht="18" x14ac:dyDescent="0.25">
      <c r="A1" s="32" t="s">
        <v>89</v>
      </c>
      <c r="E1" s="37" t="s">
        <v>0</v>
      </c>
      <c r="F1" s="38"/>
      <c r="G1" s="38"/>
      <c r="H1" s="38"/>
      <c r="I1" s="37"/>
      <c r="J1" s="38"/>
      <c r="K1" s="38"/>
      <c r="L1" s="39" t="s">
        <v>1</v>
      </c>
    </row>
    <row r="2" spans="1:13" ht="15" x14ac:dyDescent="0.25">
      <c r="E2" s="40" t="s">
        <v>177</v>
      </c>
      <c r="F2" s="38"/>
      <c r="G2" s="38"/>
      <c r="H2" s="38"/>
      <c r="I2" s="40"/>
      <c r="J2" s="38"/>
      <c r="K2" s="38"/>
      <c r="L2" s="41" t="str">
        <f>PRESIDENCIA!L2</f>
        <v>15 DE OCTUBRE DE 2018</v>
      </c>
    </row>
    <row r="3" spans="1:13" x14ac:dyDescent="0.2">
      <c r="E3" s="87" t="str">
        <f>PRESIDENCIA!E3</f>
        <v>PRIMER QUINCENA DE OCTUBRE DE 2018</v>
      </c>
      <c r="F3" s="38"/>
      <c r="G3" s="38"/>
      <c r="H3" s="38"/>
      <c r="I3" s="87"/>
      <c r="J3" s="38"/>
      <c r="K3" s="38"/>
    </row>
    <row r="4" spans="1:13" x14ac:dyDescent="0.2">
      <c r="E4" s="87"/>
      <c r="F4" s="38"/>
      <c r="G4" s="38"/>
      <c r="H4" s="38"/>
      <c r="I4" s="87"/>
      <c r="J4" s="38"/>
      <c r="K4" s="38"/>
    </row>
    <row r="5" spans="1:13" x14ac:dyDescent="0.2">
      <c r="B5" s="42" t="s">
        <v>2</v>
      </c>
      <c r="C5" s="42"/>
      <c r="D5" s="42" t="s">
        <v>49</v>
      </c>
      <c r="E5" s="88" t="s">
        <v>3</v>
      </c>
      <c r="F5" s="88" t="s">
        <v>91</v>
      </c>
      <c r="G5" s="43" t="s">
        <v>3</v>
      </c>
      <c r="H5" s="43" t="s">
        <v>91</v>
      </c>
      <c r="I5" s="89" t="s">
        <v>105</v>
      </c>
      <c r="J5" s="43" t="s">
        <v>83</v>
      </c>
      <c r="K5" s="43" t="s">
        <v>4</v>
      </c>
      <c r="L5" s="42" t="s">
        <v>5</v>
      </c>
    </row>
    <row r="6" spans="1:13" x14ac:dyDescent="0.2">
      <c r="B6" s="35"/>
      <c r="E6" s="57"/>
      <c r="F6" s="57"/>
      <c r="G6" s="17"/>
      <c r="H6" s="17"/>
      <c r="I6" s="17"/>
      <c r="K6" s="17"/>
    </row>
    <row r="7" spans="1:13" ht="24.95" customHeight="1" x14ac:dyDescent="0.2">
      <c r="B7" s="124" t="s">
        <v>175</v>
      </c>
      <c r="C7" s="46"/>
      <c r="D7" s="59" t="s">
        <v>178</v>
      </c>
      <c r="E7" s="57">
        <v>12343.01</v>
      </c>
      <c r="F7" s="57">
        <v>1343.01</v>
      </c>
      <c r="G7" s="17">
        <f>E7/2</f>
        <v>6171.5050000000001</v>
      </c>
      <c r="H7" s="17">
        <f>F7/2</f>
        <v>671.505</v>
      </c>
      <c r="I7" s="17"/>
      <c r="J7" s="17"/>
      <c r="K7" s="17">
        <f>G7-H7+I7-J7</f>
        <v>5500</v>
      </c>
      <c r="L7" s="31"/>
      <c r="M7" s="48"/>
    </row>
    <row r="8" spans="1:13" ht="24.95" customHeight="1" x14ac:dyDescent="0.2">
      <c r="B8" s="35" t="s">
        <v>127</v>
      </c>
      <c r="C8" s="46"/>
      <c r="D8" s="94" t="s">
        <v>176</v>
      </c>
      <c r="E8" s="57">
        <v>8705.1</v>
      </c>
      <c r="F8" s="57">
        <v>705.1</v>
      </c>
      <c r="G8" s="17">
        <f>E8/2</f>
        <v>4352.55</v>
      </c>
      <c r="H8" s="17">
        <f>F8/2</f>
        <v>352.55</v>
      </c>
      <c r="I8" s="17"/>
      <c r="J8" s="17"/>
      <c r="K8" s="17">
        <f>G8-H8+I8-J8</f>
        <v>4000</v>
      </c>
      <c r="L8" s="31"/>
      <c r="M8" s="48"/>
    </row>
    <row r="9" spans="1:13" ht="21.95" customHeight="1" x14ac:dyDescent="0.2">
      <c r="D9" s="51" t="s">
        <v>39</v>
      </c>
      <c r="E9" s="84">
        <f t="shared" ref="E9:K9" si="0">SUM(E7:E8)</f>
        <v>21048.11</v>
      </c>
      <c r="F9" s="84">
        <f t="shared" si="0"/>
        <v>2048.11</v>
      </c>
      <c r="G9" s="52">
        <f t="shared" si="0"/>
        <v>10524.055</v>
      </c>
      <c r="H9" s="52">
        <f t="shared" si="0"/>
        <v>1024.0550000000001</v>
      </c>
      <c r="I9" s="52">
        <f t="shared" si="0"/>
        <v>0</v>
      </c>
      <c r="J9" s="52">
        <f t="shared" si="0"/>
        <v>0</v>
      </c>
      <c r="K9" s="52">
        <f t="shared" si="0"/>
        <v>9500</v>
      </c>
    </row>
    <row r="10" spans="1:13" ht="21.95" customHeight="1" x14ac:dyDescent="0.2">
      <c r="B10" s="30"/>
      <c r="C10" s="30"/>
      <c r="D10" s="33"/>
      <c r="E10" s="17"/>
      <c r="I10" s="17"/>
    </row>
    <row r="11" spans="1:13" x14ac:dyDescent="0.2">
      <c r="B11" s="30"/>
      <c r="C11" s="30"/>
      <c r="D11" s="33"/>
      <c r="E11" s="17"/>
      <c r="I11" s="17"/>
    </row>
    <row r="12" spans="1:13" x14ac:dyDescent="0.2">
      <c r="B12" s="30"/>
      <c r="C12" s="30"/>
      <c r="D12" s="33"/>
      <c r="E12" s="17"/>
      <c r="I12" s="17"/>
    </row>
    <row r="13" spans="1:13" x14ac:dyDescent="0.2">
      <c r="A13" s="33"/>
      <c r="B13" s="30"/>
      <c r="C13" s="46"/>
      <c r="D13" s="17"/>
      <c r="E13" s="17"/>
      <c r="F13" s="17"/>
      <c r="G13" s="17"/>
      <c r="H13" s="17"/>
      <c r="I13" s="17"/>
      <c r="J13" s="17"/>
    </row>
    <row r="14" spans="1:13" x14ac:dyDescent="0.2">
      <c r="A14" s="33"/>
      <c r="B14" s="30"/>
      <c r="C14" s="46"/>
      <c r="D14" s="17"/>
      <c r="E14" s="17"/>
      <c r="F14" s="17"/>
      <c r="G14" s="17"/>
      <c r="H14" s="17"/>
      <c r="I14" s="17"/>
      <c r="J14" s="17"/>
    </row>
    <row r="15" spans="1:13" x14ac:dyDescent="0.2">
      <c r="B15" s="30"/>
      <c r="C15" s="30"/>
      <c r="D15" s="33"/>
      <c r="E15" s="17"/>
      <c r="I15" s="17"/>
    </row>
    <row r="16" spans="1:13" x14ac:dyDescent="0.2">
      <c r="B16" s="30"/>
      <c r="C16" s="30"/>
      <c r="D16" s="33"/>
      <c r="E16" s="17"/>
      <c r="I16" s="17"/>
    </row>
    <row r="17" spans="2:9" x14ac:dyDescent="0.2">
      <c r="B17" s="30"/>
      <c r="C17" s="30"/>
      <c r="D17" s="33"/>
      <c r="E17" s="17"/>
      <c r="I17" s="17"/>
    </row>
    <row r="18" spans="2:9" x14ac:dyDescent="0.2">
      <c r="B18" s="30"/>
      <c r="C18" s="30"/>
      <c r="D18" s="33"/>
      <c r="E18" s="17"/>
      <c r="I18" s="17"/>
    </row>
    <row r="19" spans="2:9" x14ac:dyDescent="0.2">
      <c r="B19" s="30"/>
      <c r="C19" s="30"/>
      <c r="D19" s="33"/>
      <c r="E19" s="17"/>
      <c r="I19" s="17"/>
    </row>
    <row r="20" spans="2:9" x14ac:dyDescent="0.2">
      <c r="B20" s="30"/>
      <c r="C20" s="30"/>
      <c r="D20" s="33"/>
      <c r="E20" s="17"/>
      <c r="I20" s="17"/>
    </row>
    <row r="21" spans="2:9" x14ac:dyDescent="0.2">
      <c r="B21" s="30"/>
      <c r="C21" s="30"/>
      <c r="D21" s="33"/>
      <c r="E21" s="17"/>
      <c r="I21" s="17"/>
    </row>
    <row r="23" spans="2:9" ht="18" x14ac:dyDescent="0.25">
      <c r="B23" s="95"/>
    </row>
  </sheetData>
  <pageMargins left="0.11811023622047245" right="0.23622047244094491" top="0.9055118110236221" bottom="0.98425196850393704" header="0" footer="0"/>
  <pageSetup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249977111117893"/>
    <pageSetUpPr fitToPage="1"/>
  </sheetPr>
  <dimension ref="A1:N36"/>
  <sheetViews>
    <sheetView zoomScale="80" zoomScaleNormal="80" workbookViewId="0">
      <selection activeCell="N1" sqref="N1:N1048576"/>
    </sheetView>
  </sheetViews>
  <sheetFormatPr baseColWidth="10" defaultRowHeight="12.75" x14ac:dyDescent="0.2"/>
  <cols>
    <col min="1" max="1" width="1.7109375" style="32" customWidth="1"/>
    <col min="2" max="2" width="33.5703125" style="32" customWidth="1"/>
    <col min="3" max="3" width="6.7109375" style="32" customWidth="1"/>
    <col min="4" max="4" width="15.85546875" style="32" customWidth="1"/>
    <col min="5" max="5" width="1.140625" style="32" customWidth="1"/>
    <col min="6" max="7" width="1.28515625" style="32" customWidth="1"/>
    <col min="8" max="9" width="12" style="32" customWidth="1"/>
    <col min="10" max="10" width="10.28515625" style="32" customWidth="1"/>
    <col min="11" max="11" width="7.5703125" style="32" customWidth="1"/>
    <col min="12" max="12" width="11.5703125" style="32" customWidth="1"/>
    <col min="13" max="13" width="24.85546875" style="32" customWidth="1"/>
    <col min="14" max="16384" width="11.42578125" style="32"/>
  </cols>
  <sheetData>
    <row r="1" spans="1:14" ht="18" x14ac:dyDescent="0.25">
      <c r="A1" s="32" t="s">
        <v>89</v>
      </c>
      <c r="E1" s="37" t="s">
        <v>0</v>
      </c>
      <c r="F1" s="38"/>
      <c r="G1" s="38"/>
      <c r="H1" s="38"/>
      <c r="I1" s="38"/>
      <c r="J1" s="37"/>
      <c r="K1" s="38"/>
      <c r="L1" s="38"/>
      <c r="M1" s="39" t="s">
        <v>1</v>
      </c>
    </row>
    <row r="2" spans="1:14" ht="15" x14ac:dyDescent="0.25">
      <c r="E2" s="40" t="s">
        <v>115</v>
      </c>
      <c r="F2" s="38"/>
      <c r="G2" s="38"/>
      <c r="H2" s="38"/>
      <c r="I2" s="38"/>
      <c r="J2" s="40"/>
      <c r="K2" s="38"/>
      <c r="L2" s="38"/>
      <c r="M2" s="41" t="str">
        <f>PRESIDENCIA!L2</f>
        <v>15 DE OCTUBRE DE 2018</v>
      </c>
    </row>
    <row r="3" spans="1:14" x14ac:dyDescent="0.2">
      <c r="E3" s="87" t="str">
        <f>PRESIDENCIA!E3</f>
        <v>PRIMER QUINCENA DE OCTUBRE DE 2018</v>
      </c>
      <c r="F3" s="38"/>
      <c r="G3" s="38"/>
      <c r="H3" s="38"/>
      <c r="I3" s="38"/>
      <c r="J3" s="87"/>
      <c r="K3" s="38"/>
      <c r="L3" s="38"/>
    </row>
    <row r="4" spans="1:14" x14ac:dyDescent="0.2">
      <c r="E4" s="87"/>
      <c r="F4" s="38"/>
      <c r="G4" s="38"/>
      <c r="H4" s="38"/>
      <c r="I4" s="38"/>
      <c r="J4" s="87"/>
      <c r="K4" s="38"/>
      <c r="L4" s="38"/>
    </row>
    <row r="5" spans="1:14" x14ac:dyDescent="0.2">
      <c r="B5" s="42" t="s">
        <v>2</v>
      </c>
      <c r="C5" s="42"/>
      <c r="D5" s="42" t="s">
        <v>49</v>
      </c>
      <c r="E5" s="88" t="s">
        <v>3</v>
      </c>
      <c r="F5" s="88" t="s">
        <v>91</v>
      </c>
      <c r="G5" s="88"/>
      <c r="H5" s="43" t="s">
        <v>3</v>
      </c>
      <c r="I5" s="43" t="s">
        <v>91</v>
      </c>
      <c r="J5" s="89" t="s">
        <v>105</v>
      </c>
      <c r="K5" s="43" t="s">
        <v>83</v>
      </c>
      <c r="L5" s="43" t="s">
        <v>4</v>
      </c>
      <c r="M5" s="42" t="s">
        <v>5</v>
      </c>
    </row>
    <row r="6" spans="1:14" x14ac:dyDescent="0.2">
      <c r="B6" s="35"/>
      <c r="E6" s="57"/>
      <c r="F6" s="57"/>
      <c r="G6" s="57"/>
      <c r="H6" s="17"/>
      <c r="I6" s="17"/>
      <c r="J6" s="17"/>
      <c r="L6" s="17"/>
    </row>
    <row r="7" spans="1:14" ht="24.95" customHeight="1" x14ac:dyDescent="0.2">
      <c r="B7" s="8" t="s">
        <v>188</v>
      </c>
      <c r="C7" s="46"/>
      <c r="D7" s="59" t="s">
        <v>52</v>
      </c>
      <c r="E7" s="57">
        <v>30312.959999999999</v>
      </c>
      <c r="F7" s="57">
        <v>5312.96</v>
      </c>
      <c r="G7" s="57"/>
      <c r="H7" s="17">
        <f>E7/2</f>
        <v>15156.48</v>
      </c>
      <c r="I7" s="17">
        <f t="shared" ref="I7" si="0">F7/2</f>
        <v>2656.48</v>
      </c>
      <c r="J7" s="17">
        <f t="shared" ref="I7:J16" si="1">G7/2</f>
        <v>0</v>
      </c>
      <c r="K7" s="17"/>
      <c r="L7" s="17">
        <f>H7-I7+J7-K7</f>
        <v>12500</v>
      </c>
      <c r="M7" s="31"/>
      <c r="N7" s="48"/>
    </row>
    <row r="8" spans="1:14" ht="24.95" customHeight="1" x14ac:dyDescent="0.2">
      <c r="B8" s="8" t="s">
        <v>189</v>
      </c>
      <c r="C8" s="46"/>
      <c r="D8" t="s">
        <v>179</v>
      </c>
      <c r="E8" s="57">
        <v>9895.58</v>
      </c>
      <c r="F8" s="57">
        <v>895.58</v>
      </c>
      <c r="G8" s="57"/>
      <c r="H8" s="17">
        <f t="shared" ref="H8:H16" si="2">E8/2</f>
        <v>4947.79</v>
      </c>
      <c r="I8" s="17">
        <f t="shared" si="1"/>
        <v>447.79</v>
      </c>
      <c r="J8" s="17">
        <f t="shared" si="1"/>
        <v>0</v>
      </c>
      <c r="K8" s="17"/>
      <c r="L8" s="17">
        <f t="shared" ref="L8:L16" si="3">H8-I8+J8-K8</f>
        <v>4500</v>
      </c>
      <c r="M8" s="31"/>
      <c r="N8" s="48"/>
    </row>
    <row r="9" spans="1:14" ht="24.95" customHeight="1" x14ac:dyDescent="0.2">
      <c r="B9" s="8" t="s">
        <v>190</v>
      </c>
      <c r="C9" s="46"/>
      <c r="D9" t="s">
        <v>180</v>
      </c>
      <c r="E9" s="57">
        <v>8705.1</v>
      </c>
      <c r="F9" s="57">
        <v>705.1</v>
      </c>
      <c r="G9" s="57"/>
      <c r="H9" s="17">
        <f t="shared" si="2"/>
        <v>4352.55</v>
      </c>
      <c r="I9" s="17">
        <f t="shared" si="1"/>
        <v>352.55</v>
      </c>
      <c r="J9" s="17">
        <f t="shared" si="1"/>
        <v>0</v>
      </c>
      <c r="K9" s="17"/>
      <c r="L9" s="17">
        <f t="shared" si="3"/>
        <v>4000</v>
      </c>
      <c r="M9" s="31"/>
      <c r="N9" s="48"/>
    </row>
    <row r="10" spans="1:14" ht="24.95" customHeight="1" x14ac:dyDescent="0.2">
      <c r="B10" s="8" t="s">
        <v>191</v>
      </c>
      <c r="C10" s="46"/>
      <c r="D10" t="s">
        <v>181</v>
      </c>
      <c r="E10" s="57">
        <v>17429.48</v>
      </c>
      <c r="F10" s="57">
        <v>2429.48</v>
      </c>
      <c r="G10" s="57"/>
      <c r="H10" s="17">
        <f t="shared" si="2"/>
        <v>8714.74</v>
      </c>
      <c r="I10" s="17">
        <f t="shared" si="1"/>
        <v>1214.74</v>
      </c>
      <c r="J10" s="17">
        <f t="shared" si="1"/>
        <v>0</v>
      </c>
      <c r="K10" s="17"/>
      <c r="L10" s="17">
        <f t="shared" si="3"/>
        <v>7500</v>
      </c>
      <c r="M10" s="31"/>
      <c r="N10" s="48"/>
    </row>
    <row r="11" spans="1:14" ht="24.95" customHeight="1" x14ac:dyDescent="0.2">
      <c r="B11" s="8" t="s">
        <v>192</v>
      </c>
      <c r="C11" s="46"/>
      <c r="D11" t="s">
        <v>182</v>
      </c>
      <c r="E11" s="57">
        <v>4860.2700000000004</v>
      </c>
      <c r="F11" s="57"/>
      <c r="G11" s="57">
        <v>39.729999999999997</v>
      </c>
      <c r="H11" s="17">
        <f t="shared" si="2"/>
        <v>2430.1350000000002</v>
      </c>
      <c r="I11" s="17">
        <f t="shared" si="1"/>
        <v>0</v>
      </c>
      <c r="J11" s="17">
        <f t="shared" si="1"/>
        <v>19.864999999999998</v>
      </c>
      <c r="K11" s="17"/>
      <c r="L11" s="17">
        <f>H11-I11+J11-K11</f>
        <v>2450</v>
      </c>
      <c r="M11" s="31"/>
      <c r="N11" s="48"/>
    </row>
    <row r="12" spans="1:14" ht="24.95" customHeight="1" x14ac:dyDescent="0.2">
      <c r="B12" s="35" t="s">
        <v>120</v>
      </c>
      <c r="C12" s="46"/>
      <c r="D12" t="s">
        <v>183</v>
      </c>
      <c r="E12" s="57">
        <v>4860.2700000000004</v>
      </c>
      <c r="F12" s="57"/>
      <c r="G12" s="57">
        <v>39.729999999999997</v>
      </c>
      <c r="H12" s="17">
        <f t="shared" si="2"/>
        <v>2430.1350000000002</v>
      </c>
      <c r="I12" s="17">
        <f t="shared" si="1"/>
        <v>0</v>
      </c>
      <c r="J12" s="17">
        <f t="shared" si="1"/>
        <v>19.864999999999998</v>
      </c>
      <c r="K12" s="17"/>
      <c r="L12" s="17">
        <f t="shared" si="3"/>
        <v>2450</v>
      </c>
      <c r="M12" s="31"/>
      <c r="N12" s="48"/>
    </row>
    <row r="13" spans="1:14" ht="24.95" customHeight="1" x14ac:dyDescent="0.2">
      <c r="B13" s="8" t="s">
        <v>193</v>
      </c>
      <c r="C13" s="46"/>
      <c r="D13" t="s">
        <v>184</v>
      </c>
      <c r="E13" s="57">
        <v>4753.43</v>
      </c>
      <c r="F13" s="57"/>
      <c r="G13" s="57">
        <v>46.57</v>
      </c>
      <c r="H13" s="17">
        <f t="shared" si="2"/>
        <v>2376.7150000000001</v>
      </c>
      <c r="I13" s="17">
        <f t="shared" si="1"/>
        <v>0</v>
      </c>
      <c r="J13" s="17">
        <f t="shared" si="1"/>
        <v>23.285</v>
      </c>
      <c r="K13" s="17"/>
      <c r="L13" s="17">
        <f t="shared" si="3"/>
        <v>2400</v>
      </c>
      <c r="M13" s="31"/>
      <c r="N13" s="48"/>
    </row>
    <row r="14" spans="1:14" ht="24.95" customHeight="1" x14ac:dyDescent="0.2">
      <c r="B14" s="35" t="s">
        <v>92</v>
      </c>
      <c r="C14" s="46"/>
      <c r="D14" t="s">
        <v>185</v>
      </c>
      <c r="E14" s="57">
        <v>6733.12</v>
      </c>
      <c r="F14" s="57">
        <v>233.12</v>
      </c>
      <c r="G14" s="57"/>
      <c r="H14" s="17">
        <f t="shared" si="2"/>
        <v>3366.56</v>
      </c>
      <c r="I14" s="17">
        <f t="shared" si="1"/>
        <v>116.56</v>
      </c>
      <c r="J14" s="17">
        <f t="shared" si="1"/>
        <v>0</v>
      </c>
      <c r="K14" s="17"/>
      <c r="L14" s="17">
        <f t="shared" si="3"/>
        <v>3250</v>
      </c>
      <c r="M14" s="31"/>
      <c r="N14" s="48"/>
    </row>
    <row r="15" spans="1:14" ht="24.95" customHeight="1" x14ac:dyDescent="0.2">
      <c r="B15" s="35" t="s">
        <v>76</v>
      </c>
      <c r="C15" s="46"/>
      <c r="D15" t="s">
        <v>186</v>
      </c>
      <c r="E15" s="57">
        <v>16407.099999999999</v>
      </c>
      <c r="F15" s="57">
        <v>2211.1</v>
      </c>
      <c r="G15" s="57"/>
      <c r="H15" s="17">
        <f t="shared" si="2"/>
        <v>8203.5499999999993</v>
      </c>
      <c r="I15" s="17">
        <f t="shared" si="1"/>
        <v>1105.55</v>
      </c>
      <c r="J15" s="17">
        <f t="shared" si="1"/>
        <v>0</v>
      </c>
      <c r="K15" s="17"/>
      <c r="L15" s="17">
        <f t="shared" si="3"/>
        <v>7097.9999999999991</v>
      </c>
      <c r="M15" s="31"/>
      <c r="N15" s="48"/>
    </row>
    <row r="16" spans="1:14" ht="24.95" customHeight="1" x14ac:dyDescent="0.2">
      <c r="B16" s="35" t="s">
        <v>98</v>
      </c>
      <c r="C16" s="46"/>
      <c r="D16" t="s">
        <v>187</v>
      </c>
      <c r="E16" s="57">
        <v>6730.12</v>
      </c>
      <c r="F16" s="57">
        <v>232.79838400000003</v>
      </c>
      <c r="G16" s="57"/>
      <c r="H16" s="17">
        <f t="shared" si="2"/>
        <v>3365.06</v>
      </c>
      <c r="I16" s="17">
        <f t="shared" si="1"/>
        <v>116.39919200000001</v>
      </c>
      <c r="J16" s="17">
        <f t="shared" si="1"/>
        <v>0</v>
      </c>
      <c r="K16" s="17"/>
      <c r="L16" s="17">
        <f t="shared" si="3"/>
        <v>3248.6608080000001</v>
      </c>
      <c r="M16" s="31"/>
      <c r="N16" s="48"/>
    </row>
    <row r="17" spans="1:14" ht="24.95" customHeight="1" x14ac:dyDescent="0.2">
      <c r="B17" s="35"/>
      <c r="C17" s="46"/>
      <c r="D17" t="s">
        <v>194</v>
      </c>
      <c r="E17" s="57"/>
      <c r="F17" s="57"/>
      <c r="G17" s="57"/>
      <c r="H17" s="17"/>
      <c r="I17" s="17"/>
      <c r="J17" s="17"/>
      <c r="K17" s="17"/>
      <c r="L17" s="17"/>
      <c r="M17" s="31"/>
      <c r="N17" s="48"/>
    </row>
    <row r="18" spans="1:14" ht="24.95" customHeight="1" x14ac:dyDescent="0.2">
      <c r="B18" s="35"/>
      <c r="C18" s="46"/>
      <c r="D18" t="s">
        <v>195</v>
      </c>
      <c r="E18" s="57"/>
      <c r="F18" s="57"/>
      <c r="G18" s="57"/>
      <c r="H18" s="17"/>
      <c r="I18" s="17"/>
      <c r="J18" s="17"/>
      <c r="K18" s="17"/>
      <c r="L18" s="17"/>
      <c r="M18" s="31"/>
      <c r="N18" s="48"/>
    </row>
    <row r="19" spans="1:14" ht="24.95" customHeight="1" x14ac:dyDescent="0.2">
      <c r="B19" s="35"/>
      <c r="C19" s="46"/>
      <c r="D19" t="s">
        <v>196</v>
      </c>
      <c r="E19" s="57"/>
      <c r="F19" s="57"/>
      <c r="G19" s="57"/>
      <c r="H19" s="17"/>
      <c r="I19" s="17"/>
      <c r="J19" s="17"/>
      <c r="K19" s="17"/>
      <c r="L19" s="17"/>
      <c r="M19" s="31"/>
      <c r="N19" s="48"/>
    </row>
    <row r="20" spans="1:14" ht="24.95" customHeight="1" x14ac:dyDescent="0.2">
      <c r="B20" s="35"/>
      <c r="C20" s="46"/>
      <c r="D20" t="s">
        <v>197</v>
      </c>
      <c r="E20" s="57"/>
      <c r="F20" s="57"/>
      <c r="G20" s="57"/>
      <c r="H20" s="17"/>
      <c r="I20" s="17"/>
      <c r="J20" s="17"/>
      <c r="K20" s="17"/>
      <c r="L20" s="17"/>
      <c r="M20" s="31"/>
      <c r="N20" s="48"/>
    </row>
    <row r="21" spans="1:14" ht="24.95" customHeight="1" x14ac:dyDescent="0.2">
      <c r="B21" s="35"/>
      <c r="C21" s="46"/>
      <c r="D21" s="94"/>
      <c r="E21" s="57"/>
      <c r="F21" s="57"/>
      <c r="G21" s="57"/>
      <c r="H21" s="17"/>
      <c r="I21" s="17"/>
      <c r="J21" s="17"/>
      <c r="K21" s="17"/>
      <c r="L21" s="17"/>
      <c r="M21" s="31"/>
      <c r="N21" s="48"/>
    </row>
    <row r="22" spans="1:14" ht="21.95" customHeight="1" x14ac:dyDescent="0.2">
      <c r="D22" s="51" t="s">
        <v>39</v>
      </c>
      <c r="E22" s="84">
        <f>SUM(E7:E21)</f>
        <v>110687.43</v>
      </c>
      <c r="F22" s="84">
        <f>SUM(F7:F21)</f>
        <v>12020.138384000002</v>
      </c>
      <c r="G22" s="84"/>
      <c r="H22" s="52">
        <f>SUM(H7:H21)</f>
        <v>55343.714999999997</v>
      </c>
      <c r="I22" s="52">
        <f>SUM(I7:I21)</f>
        <v>6010.0691920000008</v>
      </c>
      <c r="J22" s="52">
        <f>SUM(J7:J21)</f>
        <v>63.015000000000001</v>
      </c>
      <c r="K22" s="52">
        <f>SUM(K7:K21)</f>
        <v>0</v>
      </c>
      <c r="L22" s="52">
        <f>SUM(L7:L21)</f>
        <v>49396.660808000001</v>
      </c>
    </row>
    <row r="23" spans="1:14" ht="21.95" customHeight="1" x14ac:dyDescent="0.2">
      <c r="B23" s="30"/>
      <c r="C23" s="30"/>
      <c r="D23" s="33"/>
      <c r="E23" s="17"/>
      <c r="J23" s="17"/>
    </row>
    <row r="24" spans="1:14" x14ac:dyDescent="0.2">
      <c r="B24" s="30"/>
      <c r="C24" s="30"/>
      <c r="D24" s="33"/>
      <c r="E24" s="17"/>
      <c r="J24" s="17"/>
    </row>
    <row r="25" spans="1:14" x14ac:dyDescent="0.2">
      <c r="B25" s="30"/>
      <c r="C25" s="30"/>
      <c r="D25" s="33"/>
      <c r="E25" s="17"/>
      <c r="J25" s="17"/>
    </row>
    <row r="26" spans="1:14" x14ac:dyDescent="0.2">
      <c r="A26" s="33"/>
      <c r="B26" s="30"/>
      <c r="C26" s="46"/>
      <c r="D26" s="17"/>
      <c r="E26" s="17"/>
      <c r="F26" s="17"/>
      <c r="G26" s="17"/>
      <c r="H26" s="17"/>
      <c r="I26" s="17"/>
      <c r="J26" s="17"/>
      <c r="K26" s="17"/>
    </row>
    <row r="27" spans="1:14" x14ac:dyDescent="0.2">
      <c r="A27" s="33"/>
      <c r="B27" s="30"/>
      <c r="C27" s="46"/>
      <c r="D27" s="17"/>
      <c r="E27" s="17"/>
      <c r="F27" s="17"/>
      <c r="G27" s="17"/>
      <c r="H27" s="17"/>
      <c r="I27" s="17"/>
      <c r="J27" s="17"/>
      <c r="K27" s="17"/>
    </row>
    <row r="28" spans="1:14" x14ac:dyDescent="0.2">
      <c r="B28" s="30"/>
      <c r="C28" s="30"/>
      <c r="D28" s="33"/>
      <c r="E28" s="17"/>
      <c r="J28" s="17"/>
    </row>
    <row r="29" spans="1:14" x14ac:dyDescent="0.2">
      <c r="B29" s="30"/>
      <c r="C29" s="30"/>
      <c r="D29" s="33"/>
      <c r="E29" s="17"/>
      <c r="J29" s="17"/>
    </row>
    <row r="30" spans="1:14" x14ac:dyDescent="0.2">
      <c r="B30" s="30"/>
      <c r="C30" s="30"/>
      <c r="D30" s="33"/>
      <c r="E30" s="17"/>
      <c r="J30" s="17"/>
    </row>
    <row r="31" spans="1:14" x14ac:dyDescent="0.2">
      <c r="B31" s="30"/>
      <c r="C31" s="30"/>
      <c r="D31" s="33"/>
      <c r="E31" s="17"/>
      <c r="J31" s="17"/>
    </row>
    <row r="32" spans="1:14" x14ac:dyDescent="0.2">
      <c r="B32" s="30"/>
      <c r="C32" s="30"/>
      <c r="D32" s="33"/>
      <c r="E32" s="17"/>
      <c r="J32" s="17"/>
    </row>
    <row r="33" spans="2:10" x14ac:dyDescent="0.2">
      <c r="B33" s="30"/>
      <c r="C33" s="30"/>
      <c r="D33" s="33"/>
      <c r="E33" s="17"/>
      <c r="J33" s="17"/>
    </row>
    <row r="34" spans="2:10" x14ac:dyDescent="0.2">
      <c r="B34" s="30"/>
      <c r="C34" s="30"/>
      <c r="D34" s="33"/>
      <c r="E34" s="17"/>
      <c r="J34" s="17"/>
    </row>
    <row r="36" spans="2:10" ht="18" x14ac:dyDescent="0.25">
      <c r="B36" s="95"/>
    </row>
  </sheetData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249977111117893"/>
    <pageSetUpPr fitToPage="1"/>
  </sheetPr>
  <dimension ref="B1:O18"/>
  <sheetViews>
    <sheetView topLeftCell="A4" zoomScale="80" zoomScaleNormal="80" workbookViewId="0">
      <selection activeCell="N4" sqref="N1:N1048576"/>
    </sheetView>
  </sheetViews>
  <sheetFormatPr baseColWidth="10" defaultRowHeight="12.75" x14ac:dyDescent="0.2"/>
  <cols>
    <col min="1" max="1" width="1.7109375" style="32" customWidth="1"/>
    <col min="2" max="2" width="34.28515625" style="32" customWidth="1"/>
    <col min="3" max="3" width="4" style="32" customWidth="1"/>
    <col min="4" max="4" width="16.140625" style="32" customWidth="1"/>
    <col min="5" max="5" width="1.5703125" style="32" customWidth="1"/>
    <col min="6" max="6" width="1.85546875" style="32" customWidth="1"/>
    <col min="7" max="7" width="1.42578125" style="32" customWidth="1"/>
    <col min="8" max="8" width="11" style="32" customWidth="1"/>
    <col min="9" max="11" width="9.85546875" style="32" customWidth="1"/>
    <col min="12" max="12" width="11.85546875" style="32" customWidth="1"/>
    <col min="13" max="13" width="23.85546875" style="32" customWidth="1"/>
    <col min="14" max="14" width="11.42578125" style="32"/>
    <col min="15" max="15" width="11.42578125" style="38"/>
    <col min="16" max="16384" width="11.42578125" style="32"/>
  </cols>
  <sheetData>
    <row r="1" spans="2:15" ht="18" x14ac:dyDescent="0.25">
      <c r="E1" s="37" t="s">
        <v>0</v>
      </c>
      <c r="F1" s="38"/>
      <c r="G1" s="38"/>
      <c r="H1" s="38"/>
      <c r="I1" s="38"/>
      <c r="J1" s="38"/>
      <c r="K1" s="38"/>
      <c r="L1" s="38"/>
      <c r="M1" s="39" t="s">
        <v>1</v>
      </c>
    </row>
    <row r="2" spans="2:15" ht="15" x14ac:dyDescent="0.25">
      <c r="E2" s="40" t="s">
        <v>210</v>
      </c>
      <c r="F2" s="38"/>
      <c r="G2" s="38"/>
      <c r="H2" s="38"/>
      <c r="I2" s="38"/>
      <c r="J2" s="38"/>
      <c r="K2" s="38"/>
      <c r="L2" s="38"/>
      <c r="M2" s="41" t="str">
        <f>PRESIDENCIA!L2</f>
        <v>15 DE OCTUBRE DE 2018</v>
      </c>
    </row>
    <row r="3" spans="2:15" x14ac:dyDescent="0.2">
      <c r="E3" s="41" t="str">
        <f>PRESIDENCIA!E3</f>
        <v>PRIMER QUINCENA DE OCTUBRE DE 2018</v>
      </c>
      <c r="F3" s="38"/>
      <c r="G3" s="38"/>
      <c r="H3" s="38"/>
      <c r="I3" s="38"/>
      <c r="J3" s="38"/>
      <c r="K3" s="38"/>
      <c r="L3" s="38"/>
    </row>
    <row r="4" spans="2:15" x14ac:dyDescent="0.2">
      <c r="E4" s="87"/>
      <c r="F4" s="38"/>
      <c r="G4" s="38"/>
      <c r="H4" s="38"/>
      <c r="I4" s="38"/>
      <c r="J4" s="38"/>
      <c r="K4" s="38"/>
      <c r="L4" s="38"/>
    </row>
    <row r="5" spans="2:15" x14ac:dyDescent="0.2">
      <c r="B5" s="42" t="s">
        <v>2</v>
      </c>
      <c r="C5" s="42"/>
      <c r="D5" s="42" t="s">
        <v>49</v>
      </c>
      <c r="E5" s="88" t="s">
        <v>3</v>
      </c>
      <c r="F5" s="88" t="s">
        <v>91</v>
      </c>
      <c r="G5" s="88" t="s">
        <v>105</v>
      </c>
      <c r="H5" s="43" t="s">
        <v>3</v>
      </c>
      <c r="I5" s="43" t="s">
        <v>91</v>
      </c>
      <c r="J5" s="89" t="s">
        <v>105</v>
      </c>
      <c r="K5" s="45" t="s">
        <v>83</v>
      </c>
      <c r="L5" s="43" t="s">
        <v>4</v>
      </c>
      <c r="M5" s="42" t="s">
        <v>5</v>
      </c>
    </row>
    <row r="6" spans="2:15" ht="2.25" customHeight="1" x14ac:dyDescent="0.2">
      <c r="E6" s="77"/>
      <c r="F6" s="77"/>
      <c r="G6" s="77"/>
    </row>
    <row r="7" spans="2:15" ht="24.95" customHeight="1" x14ac:dyDescent="0.2">
      <c r="B7" s="35" t="s">
        <v>204</v>
      </c>
      <c r="C7" s="46"/>
      <c r="D7" s="59" t="s">
        <v>50</v>
      </c>
      <c r="E7" s="57">
        <v>30312.959999999999</v>
      </c>
      <c r="F7" s="57">
        <v>5312.96</v>
      </c>
      <c r="G7" s="57"/>
      <c r="H7" s="17">
        <f>+E7/2</f>
        <v>15156.48</v>
      </c>
      <c r="I7" s="17">
        <f>+F7/2</f>
        <v>2656.48</v>
      </c>
      <c r="J7" s="17">
        <f>+G7/2</f>
        <v>0</v>
      </c>
      <c r="K7" s="17"/>
      <c r="L7" s="17">
        <f>H7-I7+J7-K7</f>
        <v>12500</v>
      </c>
      <c r="M7" s="31"/>
      <c r="O7" s="52"/>
    </row>
    <row r="8" spans="2:15" ht="24.95" customHeight="1" x14ac:dyDescent="0.2">
      <c r="B8" s="35" t="s">
        <v>205</v>
      </c>
      <c r="C8" s="46"/>
      <c r="D8" s="59" t="s">
        <v>198</v>
      </c>
      <c r="E8" s="57">
        <v>13614.64</v>
      </c>
      <c r="F8" s="57">
        <v>1614.63</v>
      </c>
      <c r="G8" s="57"/>
      <c r="H8" s="17">
        <f t="shared" ref="H8:H14" si="0">+E8/2</f>
        <v>6807.32</v>
      </c>
      <c r="I8" s="17">
        <f t="shared" ref="I8:I14" si="1">+F8/2</f>
        <v>807.31500000000005</v>
      </c>
      <c r="J8" s="17">
        <f t="shared" ref="J8:J14" si="2">+G8/2</f>
        <v>0</v>
      </c>
      <c r="K8" s="17"/>
      <c r="L8" s="17">
        <f t="shared" ref="L8:L14" si="3">H8-I8+J8-K8</f>
        <v>6000.0049999999992</v>
      </c>
      <c r="M8" s="31"/>
      <c r="O8" s="52"/>
    </row>
    <row r="9" spans="2:15" ht="24.95" customHeight="1" x14ac:dyDescent="0.2">
      <c r="B9" s="30" t="s">
        <v>121</v>
      </c>
      <c r="C9" s="46"/>
      <c r="D9" s="59" t="s">
        <v>104</v>
      </c>
      <c r="E9" s="57">
        <v>12343.01</v>
      </c>
      <c r="F9" s="57">
        <v>1343.01</v>
      </c>
      <c r="G9" s="57"/>
      <c r="H9" s="17">
        <f t="shared" si="0"/>
        <v>6171.5050000000001</v>
      </c>
      <c r="I9" s="17">
        <f t="shared" si="1"/>
        <v>671.505</v>
      </c>
      <c r="J9" s="17">
        <f t="shared" si="2"/>
        <v>0</v>
      </c>
      <c r="K9" s="17"/>
      <c r="L9" s="17">
        <f t="shared" si="3"/>
        <v>5500</v>
      </c>
      <c r="M9" s="31"/>
      <c r="O9" s="52"/>
    </row>
    <row r="10" spans="2:15" ht="24.95" customHeight="1" x14ac:dyDescent="0.2">
      <c r="B10" s="35" t="s">
        <v>206</v>
      </c>
      <c r="C10" s="46"/>
      <c r="D10" s="59" t="s">
        <v>199</v>
      </c>
      <c r="E10" s="57">
        <v>13614.64</v>
      </c>
      <c r="F10" s="57">
        <v>1614.63</v>
      </c>
      <c r="G10" s="57"/>
      <c r="H10" s="17">
        <f t="shared" si="0"/>
        <v>6807.32</v>
      </c>
      <c r="I10" s="17">
        <f t="shared" si="1"/>
        <v>807.31500000000005</v>
      </c>
      <c r="J10" s="17">
        <f t="shared" si="2"/>
        <v>0</v>
      </c>
      <c r="K10" s="17"/>
      <c r="L10" s="17">
        <f t="shared" si="3"/>
        <v>6000.0049999999992</v>
      </c>
      <c r="M10" s="31"/>
      <c r="O10" s="52"/>
    </row>
    <row r="11" spans="2:15" ht="24.95" customHeight="1" x14ac:dyDescent="0.2">
      <c r="B11" s="35" t="s">
        <v>207</v>
      </c>
      <c r="C11" s="46"/>
      <c r="D11" s="59" t="s">
        <v>200</v>
      </c>
      <c r="E11" s="57">
        <v>12343.01</v>
      </c>
      <c r="F11" s="57">
        <v>1343.01</v>
      </c>
      <c r="G11" s="57"/>
      <c r="H11" s="17">
        <f t="shared" si="0"/>
        <v>6171.5050000000001</v>
      </c>
      <c r="I11" s="17">
        <f t="shared" si="1"/>
        <v>671.505</v>
      </c>
      <c r="J11" s="17">
        <f t="shared" si="2"/>
        <v>0</v>
      </c>
      <c r="K11" s="17"/>
      <c r="L11" s="17">
        <f t="shared" si="3"/>
        <v>5500</v>
      </c>
      <c r="M11" s="31"/>
      <c r="O11" s="52"/>
    </row>
    <row r="12" spans="2:15" ht="24.95" customHeight="1" x14ac:dyDescent="0.2">
      <c r="B12" s="35" t="s">
        <v>208</v>
      </c>
      <c r="C12" s="46"/>
      <c r="D12" s="59" t="s">
        <v>201</v>
      </c>
      <c r="E12" s="57">
        <v>8705.1</v>
      </c>
      <c r="F12" s="57">
        <v>705.1</v>
      </c>
      <c r="G12" s="57"/>
      <c r="H12" s="17">
        <f t="shared" si="0"/>
        <v>4352.55</v>
      </c>
      <c r="I12" s="17">
        <f t="shared" si="1"/>
        <v>352.55</v>
      </c>
      <c r="J12" s="17">
        <f t="shared" si="2"/>
        <v>0</v>
      </c>
      <c r="K12" s="17"/>
      <c r="L12" s="17">
        <f t="shared" si="3"/>
        <v>4000</v>
      </c>
      <c r="M12" s="31"/>
    </row>
    <row r="13" spans="2:15" ht="24.95" customHeight="1" x14ac:dyDescent="0.2">
      <c r="B13" s="30" t="s">
        <v>209</v>
      </c>
      <c r="C13" s="46"/>
      <c r="D13" s="59" t="s">
        <v>202</v>
      </c>
      <c r="E13" s="57">
        <v>6733.13</v>
      </c>
      <c r="F13" s="57">
        <v>233.13</v>
      </c>
      <c r="G13" s="57"/>
      <c r="H13" s="17">
        <f t="shared" si="0"/>
        <v>3366.5650000000001</v>
      </c>
      <c r="I13" s="17">
        <f t="shared" si="1"/>
        <v>116.565</v>
      </c>
      <c r="J13" s="17">
        <f t="shared" si="2"/>
        <v>0</v>
      </c>
      <c r="K13" s="17"/>
      <c r="L13" s="17">
        <f t="shared" si="3"/>
        <v>3250</v>
      </c>
      <c r="M13" s="31"/>
    </row>
    <row r="14" spans="2:15" ht="24.95" customHeight="1" x14ac:dyDescent="0.2">
      <c r="B14" s="35" t="s">
        <v>389</v>
      </c>
      <c r="C14" s="46"/>
      <c r="D14" s="59" t="s">
        <v>203</v>
      </c>
      <c r="E14" s="57">
        <v>8705.1</v>
      </c>
      <c r="F14" s="57">
        <v>705.1</v>
      </c>
      <c r="G14" s="57"/>
      <c r="H14" s="17">
        <f t="shared" si="0"/>
        <v>4352.55</v>
      </c>
      <c r="I14" s="17">
        <f t="shared" si="1"/>
        <v>352.55</v>
      </c>
      <c r="J14" s="17">
        <f t="shared" si="2"/>
        <v>0</v>
      </c>
      <c r="K14" s="17"/>
      <c r="L14" s="17">
        <f t="shared" si="3"/>
        <v>4000</v>
      </c>
      <c r="M14" s="31"/>
    </row>
    <row r="15" spans="2:15" ht="24.95" customHeight="1" x14ac:dyDescent="0.2">
      <c r="B15" s="35"/>
      <c r="C15" s="46"/>
      <c r="D15" s="33"/>
      <c r="E15" s="57"/>
      <c r="F15" s="57"/>
      <c r="G15" s="57"/>
      <c r="H15" s="17"/>
      <c r="I15" s="17"/>
      <c r="J15" s="17"/>
      <c r="K15" s="17"/>
      <c r="L15" s="17"/>
    </row>
    <row r="16" spans="2:15" ht="21.95" customHeight="1" x14ac:dyDescent="0.2">
      <c r="D16" s="51" t="s">
        <v>39</v>
      </c>
      <c r="E16" s="84">
        <f t="shared" ref="E16:L16" si="4">SUM(E6:E15)</f>
        <v>106371.59000000001</v>
      </c>
      <c r="F16" s="84">
        <f t="shared" si="4"/>
        <v>12871.57</v>
      </c>
      <c r="G16" s="84">
        <f t="shared" si="4"/>
        <v>0</v>
      </c>
      <c r="H16" s="52">
        <f t="shared" si="4"/>
        <v>53185.795000000006</v>
      </c>
      <c r="I16" s="52">
        <f t="shared" si="4"/>
        <v>6435.7849999999999</v>
      </c>
      <c r="J16" s="52">
        <f t="shared" si="4"/>
        <v>0</v>
      </c>
      <c r="K16" s="52">
        <f t="shared" si="4"/>
        <v>0</v>
      </c>
      <c r="L16" s="52">
        <f t="shared" si="4"/>
        <v>46750.009999999995</v>
      </c>
      <c r="O16" s="52"/>
    </row>
    <row r="17" spans="4:12" ht="21.95" customHeight="1" x14ac:dyDescent="0.2">
      <c r="D17" s="51"/>
      <c r="E17" s="52"/>
      <c r="F17" s="52"/>
      <c r="G17" s="52"/>
      <c r="H17" s="52"/>
      <c r="I17" s="52"/>
      <c r="J17" s="52"/>
      <c r="K17" s="52"/>
      <c r="L17" s="52"/>
    </row>
    <row r="18" spans="4:12" ht="21.95" customHeight="1" x14ac:dyDescent="0.2"/>
  </sheetData>
  <pageMargins left="0.15748031496062992" right="0.11811023622047245" top="0.74803149606299213" bottom="0.98425196850393704" header="0" footer="0"/>
  <pageSetup scale="9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249977111117893"/>
    <pageSetUpPr fitToPage="1"/>
  </sheetPr>
  <dimension ref="A1:P26"/>
  <sheetViews>
    <sheetView topLeftCell="B1" zoomScale="80" zoomScaleNormal="80" workbookViewId="0">
      <selection activeCell="B1" sqref="B1:B1048576"/>
    </sheetView>
  </sheetViews>
  <sheetFormatPr baseColWidth="10" defaultRowHeight="12.75" x14ac:dyDescent="0.2"/>
  <cols>
    <col min="1" max="1" width="1.7109375" style="32" customWidth="1"/>
    <col min="2" max="2" width="33.5703125" style="32" customWidth="1"/>
    <col min="3" max="3" width="4.140625" style="32" customWidth="1"/>
    <col min="4" max="4" width="15.85546875" style="32" customWidth="1"/>
    <col min="5" max="5" width="1.140625" style="32" customWidth="1"/>
    <col min="6" max="7" width="1.28515625" style="32" customWidth="1"/>
    <col min="8" max="9" width="12" style="32" customWidth="1"/>
    <col min="10" max="10" width="10.28515625" style="32" customWidth="1"/>
    <col min="11" max="11" width="7.5703125" style="32" customWidth="1"/>
    <col min="12" max="12" width="11.5703125" style="32" customWidth="1"/>
    <col min="13" max="13" width="24.85546875" style="32" customWidth="1"/>
    <col min="14" max="15" width="11.42578125" style="32"/>
    <col min="16" max="16" width="11.42578125" style="38"/>
    <col min="17" max="16384" width="11.42578125" style="32"/>
  </cols>
  <sheetData>
    <row r="1" spans="1:16" ht="18" x14ac:dyDescent="0.25">
      <c r="A1" s="32" t="s">
        <v>89</v>
      </c>
      <c r="E1" s="37" t="s">
        <v>0</v>
      </c>
      <c r="F1" s="38"/>
      <c r="G1" s="38"/>
      <c r="H1" s="38"/>
      <c r="I1" s="38"/>
      <c r="J1" s="37"/>
      <c r="K1" s="38"/>
      <c r="L1" s="38"/>
      <c r="M1" s="39" t="s">
        <v>1</v>
      </c>
    </row>
    <row r="2" spans="1:16" ht="15" x14ac:dyDescent="0.25">
      <c r="E2" s="40" t="s">
        <v>211</v>
      </c>
      <c r="F2" s="38"/>
      <c r="G2" s="38"/>
      <c r="H2" s="38"/>
      <c r="I2" s="38"/>
      <c r="J2" s="40"/>
      <c r="K2" s="38"/>
      <c r="L2" s="38"/>
      <c r="M2" s="41" t="str">
        <f>PRESIDENCIA!L2</f>
        <v>15 DE OCTUBRE DE 2018</v>
      </c>
    </row>
    <row r="3" spans="1:16" x14ac:dyDescent="0.2">
      <c r="E3" s="87" t="str">
        <f>PRESIDENCIA!E3</f>
        <v>PRIMER QUINCENA DE OCTUBRE DE 2018</v>
      </c>
      <c r="F3" s="38"/>
      <c r="G3" s="38"/>
      <c r="H3" s="38"/>
      <c r="I3" s="38"/>
      <c r="J3" s="87"/>
      <c r="K3" s="38"/>
      <c r="L3" s="38"/>
    </row>
    <row r="4" spans="1:16" x14ac:dyDescent="0.2">
      <c r="E4" s="87"/>
      <c r="F4" s="38"/>
      <c r="G4" s="38"/>
      <c r="H4" s="38"/>
      <c r="I4" s="38"/>
      <c r="J4" s="87"/>
      <c r="K4" s="38"/>
      <c r="L4" s="38"/>
    </row>
    <row r="5" spans="1:16" x14ac:dyDescent="0.2">
      <c r="B5" s="42" t="s">
        <v>2</v>
      </c>
      <c r="C5" s="42"/>
      <c r="D5" s="42" t="s">
        <v>49</v>
      </c>
      <c r="E5" s="88" t="s">
        <v>3</v>
      </c>
      <c r="F5" s="88" t="s">
        <v>91</v>
      </c>
      <c r="G5" s="88"/>
      <c r="H5" s="43" t="s">
        <v>3</v>
      </c>
      <c r="I5" s="43" t="s">
        <v>91</v>
      </c>
      <c r="J5" s="89" t="s">
        <v>105</v>
      </c>
      <c r="K5" s="43" t="s">
        <v>83</v>
      </c>
      <c r="L5" s="43" t="s">
        <v>4</v>
      </c>
      <c r="M5" s="42" t="s">
        <v>5</v>
      </c>
      <c r="O5" s="52"/>
      <c r="P5" s="52"/>
    </row>
    <row r="6" spans="1:16" x14ac:dyDescent="0.2">
      <c r="B6" s="35"/>
      <c r="E6" s="57"/>
      <c r="F6" s="57"/>
      <c r="G6" s="57"/>
      <c r="H6" s="17"/>
      <c r="I6" s="17"/>
      <c r="J6" s="17"/>
      <c r="L6" s="17"/>
      <c r="O6" s="38"/>
    </row>
    <row r="7" spans="1:16" ht="24.95" customHeight="1" x14ac:dyDescent="0.2">
      <c r="B7" s="8" t="s">
        <v>216</v>
      </c>
      <c r="C7" s="46"/>
      <c r="D7" s="33" t="s">
        <v>212</v>
      </c>
      <c r="E7" s="57">
        <v>23787.57</v>
      </c>
      <c r="F7" s="57">
        <v>3787.58</v>
      </c>
      <c r="G7" s="57"/>
      <c r="H7" s="17">
        <f t="shared" ref="H7:I10" si="0">E7/2</f>
        <v>11893.785</v>
      </c>
      <c r="I7" s="17">
        <f t="shared" si="0"/>
        <v>1893.79</v>
      </c>
      <c r="J7" s="17">
        <f>+G7/2</f>
        <v>0</v>
      </c>
      <c r="K7" s="17"/>
      <c r="L7" s="17">
        <f>H7-I7+J7-K7</f>
        <v>9999.994999999999</v>
      </c>
      <c r="M7" s="31"/>
      <c r="N7" s="50"/>
      <c r="O7" s="38"/>
    </row>
    <row r="8" spans="1:16" ht="24.95" customHeight="1" x14ac:dyDescent="0.2">
      <c r="B8" s="8" t="s">
        <v>217</v>
      </c>
      <c r="C8" s="46"/>
      <c r="D8" s="33" t="s">
        <v>213</v>
      </c>
      <c r="E8" s="57">
        <v>8705.1</v>
      </c>
      <c r="F8" s="57">
        <v>705.1</v>
      </c>
      <c r="G8" s="57"/>
      <c r="H8" s="17">
        <f t="shared" si="0"/>
        <v>4352.55</v>
      </c>
      <c r="I8" s="17">
        <f t="shared" si="0"/>
        <v>352.55</v>
      </c>
      <c r="J8" s="17">
        <f>+G8/2</f>
        <v>0</v>
      </c>
      <c r="K8" s="17"/>
      <c r="L8" s="17">
        <f>H8-I8+J8-K8</f>
        <v>4000</v>
      </c>
      <c r="M8" s="31"/>
      <c r="N8" s="50"/>
      <c r="O8" s="38"/>
    </row>
    <row r="9" spans="1:16" ht="24.95" customHeight="1" x14ac:dyDescent="0.2">
      <c r="B9" s="8" t="s">
        <v>218</v>
      </c>
      <c r="C9" s="46"/>
      <c r="D9" s="33" t="s">
        <v>214</v>
      </c>
      <c r="E9" s="57">
        <v>4753.43</v>
      </c>
      <c r="F9" s="57"/>
      <c r="G9" s="57">
        <v>46.57</v>
      </c>
      <c r="H9" s="17">
        <f t="shared" si="0"/>
        <v>2376.7150000000001</v>
      </c>
      <c r="I9" s="17">
        <f t="shared" si="0"/>
        <v>0</v>
      </c>
      <c r="J9" s="17">
        <f>+G9/2</f>
        <v>23.285</v>
      </c>
      <c r="K9" s="17"/>
      <c r="L9" s="17">
        <f>H9-I9+J9-K9</f>
        <v>2400</v>
      </c>
      <c r="M9" s="31"/>
      <c r="N9" s="50"/>
      <c r="O9" s="38"/>
    </row>
    <row r="10" spans="1:16" ht="24.95" customHeight="1" x14ac:dyDescent="0.2">
      <c r="B10" s="8" t="s">
        <v>415</v>
      </c>
      <c r="C10" s="46"/>
      <c r="D10" s="33" t="s">
        <v>215</v>
      </c>
      <c r="E10" s="57">
        <v>4753.43</v>
      </c>
      <c r="F10" s="57"/>
      <c r="G10" s="57">
        <v>46.57</v>
      </c>
      <c r="H10" s="17">
        <f t="shared" si="0"/>
        <v>2376.7150000000001</v>
      </c>
      <c r="I10" s="17">
        <f t="shared" si="0"/>
        <v>0</v>
      </c>
      <c r="J10" s="17">
        <f>+G10/2</f>
        <v>23.285</v>
      </c>
      <c r="K10" s="17"/>
      <c r="L10" s="17">
        <f>H10-I10+J10-K10</f>
        <v>2400</v>
      </c>
      <c r="M10" s="31"/>
      <c r="N10" s="50"/>
      <c r="O10" s="38"/>
    </row>
    <row r="12" spans="1:16" ht="21.95" customHeight="1" x14ac:dyDescent="0.2">
      <c r="D12" s="51" t="s">
        <v>39</v>
      </c>
      <c r="E12" s="84">
        <f>SUM(E7:E10)</f>
        <v>41999.53</v>
      </c>
      <c r="F12" s="84">
        <f>SUM(F7:F10)</f>
        <v>4492.68</v>
      </c>
      <c r="G12" s="84"/>
      <c r="H12" s="52">
        <f>SUM(H7:H10)</f>
        <v>20999.764999999999</v>
      </c>
      <c r="I12" s="52">
        <f>SUM(I7:I10)</f>
        <v>2246.34</v>
      </c>
      <c r="J12" s="52">
        <f>SUM(J7:J10)</f>
        <v>46.57</v>
      </c>
      <c r="K12" s="52">
        <f>SUM(K7:K10)</f>
        <v>0</v>
      </c>
      <c r="L12" s="52">
        <f>SUM(L7:L10)</f>
        <v>18799.994999999999</v>
      </c>
      <c r="O12" s="38"/>
    </row>
    <row r="13" spans="1:16" ht="21.95" customHeight="1" x14ac:dyDescent="0.2">
      <c r="B13" s="30"/>
      <c r="C13" s="30"/>
      <c r="D13" s="33"/>
      <c r="E13" s="17"/>
      <c r="J13" s="17"/>
      <c r="O13" s="38"/>
    </row>
    <row r="14" spans="1:16" x14ac:dyDescent="0.2">
      <c r="B14" s="30"/>
      <c r="C14" s="30"/>
      <c r="D14" s="33"/>
      <c r="E14" s="17"/>
      <c r="J14" s="17"/>
      <c r="O14" s="52"/>
      <c r="P14" s="52"/>
    </row>
    <row r="15" spans="1:16" x14ac:dyDescent="0.2">
      <c r="B15" s="30"/>
      <c r="C15" s="30"/>
      <c r="D15" s="33"/>
      <c r="E15" s="17"/>
      <c r="J15" s="17"/>
      <c r="O15" s="38"/>
    </row>
    <row r="16" spans="1:16" x14ac:dyDescent="0.2">
      <c r="A16" s="33"/>
      <c r="B16" s="30"/>
      <c r="C16" s="46"/>
      <c r="D16" s="17"/>
      <c r="E16" s="17"/>
      <c r="F16" s="17"/>
      <c r="G16" s="17"/>
      <c r="H16" s="17"/>
      <c r="I16" s="17"/>
      <c r="J16" s="17"/>
      <c r="K16" s="17"/>
    </row>
    <row r="17" spans="1:11" x14ac:dyDescent="0.2">
      <c r="A17" s="33"/>
      <c r="B17" s="30"/>
      <c r="C17" s="46"/>
      <c r="D17" s="17"/>
      <c r="E17" s="17"/>
      <c r="F17" s="17"/>
      <c r="G17" s="17"/>
      <c r="H17" s="17"/>
      <c r="I17" s="17"/>
      <c r="J17" s="17"/>
      <c r="K17" s="17"/>
    </row>
    <row r="18" spans="1:11" x14ac:dyDescent="0.2">
      <c r="B18" s="30"/>
      <c r="C18" s="30"/>
      <c r="D18" s="33"/>
      <c r="E18" s="17"/>
      <c r="J18" s="17"/>
    </row>
    <row r="19" spans="1:11" x14ac:dyDescent="0.2">
      <c r="B19" s="30"/>
      <c r="C19" s="30"/>
      <c r="D19" s="33"/>
      <c r="E19" s="17"/>
      <c r="J19" s="17"/>
    </row>
    <row r="20" spans="1:11" x14ac:dyDescent="0.2">
      <c r="B20" s="30"/>
      <c r="C20" s="30"/>
      <c r="D20" s="33"/>
      <c r="E20" s="17"/>
      <c r="J20" s="17"/>
    </row>
    <row r="21" spans="1:11" x14ac:dyDescent="0.2">
      <c r="B21" s="30"/>
      <c r="C21" s="30"/>
      <c r="D21" s="33"/>
      <c r="E21" s="17"/>
      <c r="J21" s="17"/>
    </row>
    <row r="22" spans="1:11" x14ac:dyDescent="0.2">
      <c r="B22" s="30"/>
      <c r="C22" s="30"/>
      <c r="D22" s="33"/>
      <c r="E22" s="17"/>
      <c r="J22" s="17"/>
    </row>
    <row r="23" spans="1:11" x14ac:dyDescent="0.2">
      <c r="B23" s="30"/>
      <c r="C23" s="30"/>
      <c r="D23" s="33"/>
      <c r="E23" s="17"/>
      <c r="J23" s="17"/>
    </row>
    <row r="24" spans="1:11" x14ac:dyDescent="0.2">
      <c r="B24" s="30"/>
      <c r="C24" s="30"/>
      <c r="D24" s="33"/>
      <c r="E24" s="17"/>
      <c r="J24" s="17"/>
    </row>
    <row r="26" spans="1:11" ht="18" x14ac:dyDescent="0.25">
      <c r="B26" s="95"/>
    </row>
  </sheetData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>
    <tabColor theme="6" tint="-0.249977111117893"/>
    <pageSetUpPr fitToPage="1"/>
  </sheetPr>
  <dimension ref="A1:N19"/>
  <sheetViews>
    <sheetView zoomScale="80" zoomScaleNormal="80" workbookViewId="0">
      <selection activeCell="M1" sqref="M1:S1048576"/>
    </sheetView>
  </sheetViews>
  <sheetFormatPr baseColWidth="10" defaultRowHeight="12.75" x14ac:dyDescent="0.2"/>
  <cols>
    <col min="1" max="1" width="1.7109375" style="32" customWidth="1"/>
    <col min="2" max="2" width="39.5703125" style="32" bestFit="1" customWidth="1"/>
    <col min="3" max="3" width="3.140625" style="32" customWidth="1"/>
    <col min="4" max="4" width="16.42578125" style="32" customWidth="1"/>
    <col min="5" max="5" width="2.140625" style="32" customWidth="1"/>
    <col min="6" max="6" width="1.7109375" style="32" customWidth="1"/>
    <col min="7" max="7" width="15.140625" style="32" customWidth="1"/>
    <col min="8" max="9" width="10.85546875" style="32" customWidth="1"/>
    <col min="10" max="10" width="7.5703125" style="32" customWidth="1"/>
    <col min="11" max="11" width="11.42578125" style="32"/>
    <col min="12" max="12" width="26" style="32" customWidth="1"/>
    <col min="13" max="16384" width="11.42578125" style="32"/>
  </cols>
  <sheetData>
    <row r="1" spans="2:14" ht="18" x14ac:dyDescent="0.25">
      <c r="E1" s="37" t="s">
        <v>0</v>
      </c>
      <c r="F1" s="38"/>
      <c r="G1" s="38"/>
      <c r="H1" s="38"/>
      <c r="I1" s="38"/>
      <c r="J1" s="38"/>
      <c r="K1" s="38"/>
      <c r="L1" s="39" t="s">
        <v>1</v>
      </c>
    </row>
    <row r="2" spans="2:14" ht="15" x14ac:dyDescent="0.25">
      <c r="E2" s="40" t="s">
        <v>40</v>
      </c>
      <c r="F2" s="38"/>
      <c r="G2" s="38"/>
      <c r="H2" s="38"/>
      <c r="I2" s="38"/>
      <c r="J2" s="38"/>
      <c r="K2" s="38"/>
      <c r="L2" s="41" t="str">
        <f>PRESIDENCIA!L2</f>
        <v>15 DE OCTUBRE DE 2018</v>
      </c>
    </row>
    <row r="3" spans="2:14" x14ac:dyDescent="0.2">
      <c r="E3" s="41" t="str">
        <f>PRESIDENCIA!E3</f>
        <v>PRIMER QUINCENA DE OCTUBRE DE 2018</v>
      </c>
      <c r="F3" s="38"/>
      <c r="G3" s="38"/>
      <c r="H3" s="38"/>
      <c r="I3" s="38"/>
      <c r="J3" s="38"/>
      <c r="K3" s="38"/>
    </row>
    <row r="4" spans="2:14" x14ac:dyDescent="0.2">
      <c r="E4" s="87"/>
      <c r="F4" s="38"/>
      <c r="G4" s="38"/>
      <c r="H4" s="38"/>
      <c r="I4" s="38"/>
      <c r="J4" s="38"/>
      <c r="K4" s="38"/>
    </row>
    <row r="5" spans="2:14" x14ac:dyDescent="0.2">
      <c r="B5" s="42" t="s">
        <v>2</v>
      </c>
      <c r="C5" s="42"/>
      <c r="D5" s="42" t="s">
        <v>49</v>
      </c>
      <c r="E5" s="88" t="s">
        <v>3</v>
      </c>
      <c r="F5" s="88" t="s">
        <v>91</v>
      </c>
      <c r="G5" s="43" t="s">
        <v>3</v>
      </c>
      <c r="H5" s="43" t="s">
        <v>91</v>
      </c>
      <c r="I5" s="89" t="s">
        <v>105</v>
      </c>
      <c r="J5" s="43" t="s">
        <v>83</v>
      </c>
      <c r="K5" s="43" t="s">
        <v>4</v>
      </c>
      <c r="L5" s="42" t="s">
        <v>5</v>
      </c>
    </row>
    <row r="6" spans="2:14" x14ac:dyDescent="0.2">
      <c r="E6" s="77"/>
      <c r="F6" s="77"/>
    </row>
    <row r="7" spans="2:14" ht="24.95" customHeight="1" x14ac:dyDescent="0.2">
      <c r="B7" s="124" t="s">
        <v>228</v>
      </c>
      <c r="C7" s="46"/>
      <c r="D7" s="97" t="s">
        <v>219</v>
      </c>
      <c r="E7" s="57">
        <v>30312.959999999999</v>
      </c>
      <c r="F7" s="57">
        <v>5312.96</v>
      </c>
      <c r="G7" s="17">
        <f>+E7/2</f>
        <v>15156.48</v>
      </c>
      <c r="H7" s="17">
        <f t="shared" ref="H7" si="0">+F7/2</f>
        <v>2656.48</v>
      </c>
      <c r="I7" s="17"/>
      <c r="J7" s="17">
        <v>0</v>
      </c>
      <c r="K7" s="17">
        <f>G7-H7+I7-J7</f>
        <v>12500</v>
      </c>
      <c r="L7" s="31"/>
      <c r="M7" s="38"/>
      <c r="N7" s="38"/>
    </row>
    <row r="8" spans="2:14" ht="24.95" customHeight="1" x14ac:dyDescent="0.2">
      <c r="B8" s="124" t="s">
        <v>229</v>
      </c>
      <c r="C8" s="46"/>
      <c r="D8" s="97" t="s">
        <v>220</v>
      </c>
      <c r="E8" s="17">
        <v>5564.94</v>
      </c>
      <c r="F8" s="17">
        <v>64.94</v>
      </c>
      <c r="G8" s="17">
        <f t="shared" ref="G8:G15" si="1">+E8/2</f>
        <v>2782.47</v>
      </c>
      <c r="H8" s="17">
        <f t="shared" ref="H8:H15" si="2">+F8/2</f>
        <v>32.47</v>
      </c>
      <c r="I8" s="17"/>
      <c r="J8" s="17"/>
      <c r="K8" s="17">
        <f t="shared" ref="K8:K16" si="3">G8-H8+I8-J8</f>
        <v>2750</v>
      </c>
      <c r="L8" s="31"/>
      <c r="M8" s="38"/>
      <c r="N8" s="38"/>
    </row>
    <row r="9" spans="2:14" ht="24" x14ac:dyDescent="0.2">
      <c r="B9" s="124" t="s">
        <v>230</v>
      </c>
      <c r="C9" s="46"/>
      <c r="D9" s="97" t="s">
        <v>221</v>
      </c>
      <c r="E9" s="57">
        <v>9895.58</v>
      </c>
      <c r="F9" s="57">
        <v>895.58</v>
      </c>
      <c r="G9" s="17">
        <f t="shared" si="1"/>
        <v>4947.79</v>
      </c>
      <c r="H9" s="17">
        <f t="shared" si="2"/>
        <v>447.79</v>
      </c>
      <c r="I9" s="17"/>
      <c r="J9" s="17"/>
      <c r="K9" s="17">
        <f t="shared" si="3"/>
        <v>4500</v>
      </c>
      <c r="L9" s="31"/>
      <c r="M9" s="38"/>
      <c r="N9" s="38"/>
    </row>
    <row r="10" spans="2:14" ht="24.95" customHeight="1" x14ac:dyDescent="0.2">
      <c r="B10" s="124" t="s">
        <v>231</v>
      </c>
      <c r="C10" s="46"/>
      <c r="D10" s="97" t="s">
        <v>222</v>
      </c>
      <c r="E10" s="57">
        <v>6125.98</v>
      </c>
      <c r="F10" s="57">
        <v>125.98</v>
      </c>
      <c r="G10" s="17">
        <f t="shared" si="1"/>
        <v>3062.99</v>
      </c>
      <c r="H10" s="17">
        <f t="shared" si="2"/>
        <v>62.99</v>
      </c>
      <c r="I10" s="17"/>
      <c r="J10" s="17"/>
      <c r="K10" s="17">
        <f t="shared" si="3"/>
        <v>3000</v>
      </c>
      <c r="L10" s="31"/>
      <c r="M10" s="38"/>
      <c r="N10" s="38"/>
    </row>
    <row r="11" spans="2:14" ht="24.95" customHeight="1" x14ac:dyDescent="0.2">
      <c r="B11" s="124" t="s">
        <v>232</v>
      </c>
      <c r="C11" s="46"/>
      <c r="D11" s="97" t="s">
        <v>223</v>
      </c>
      <c r="E11" s="57">
        <v>5564.94</v>
      </c>
      <c r="F11" s="57">
        <v>64.94</v>
      </c>
      <c r="G11" s="17">
        <f t="shared" si="1"/>
        <v>2782.47</v>
      </c>
      <c r="H11" s="17">
        <f t="shared" si="2"/>
        <v>32.47</v>
      </c>
      <c r="I11" s="17"/>
      <c r="J11" s="17"/>
      <c r="K11" s="17">
        <f t="shared" si="3"/>
        <v>2750</v>
      </c>
      <c r="L11" s="31"/>
      <c r="M11" s="38"/>
      <c r="N11" s="38"/>
    </row>
    <row r="12" spans="2:14" ht="24.95" customHeight="1" x14ac:dyDescent="0.2">
      <c r="B12" s="124" t="s">
        <v>233</v>
      </c>
      <c r="C12" s="46"/>
      <c r="D12" s="97" t="s">
        <v>224</v>
      </c>
      <c r="E12" s="17">
        <v>9895.58</v>
      </c>
      <c r="F12" s="17">
        <v>895.58</v>
      </c>
      <c r="G12" s="17">
        <f t="shared" ref="G12" si="4">+E12/2</f>
        <v>4947.79</v>
      </c>
      <c r="H12" s="17">
        <f t="shared" ref="H12" si="5">+F12/2</f>
        <v>447.79</v>
      </c>
      <c r="I12" s="17"/>
      <c r="J12" s="17"/>
      <c r="K12" s="17">
        <f t="shared" ref="K12" si="6">G12-H12+I12-J12</f>
        <v>4500</v>
      </c>
      <c r="L12" s="31"/>
      <c r="M12" s="38"/>
      <c r="N12" s="38"/>
    </row>
    <row r="13" spans="2:14" ht="24.95" customHeight="1" x14ac:dyDescent="0.2">
      <c r="B13" s="35" t="s">
        <v>16</v>
      </c>
      <c r="C13" s="46"/>
      <c r="D13" s="97" t="s">
        <v>225</v>
      </c>
      <c r="E13" s="57">
        <v>15361.5</v>
      </c>
      <c r="F13" s="57">
        <v>1987.7610799999998</v>
      </c>
      <c r="G13" s="17">
        <f t="shared" si="1"/>
        <v>7680.75</v>
      </c>
      <c r="H13" s="17">
        <f t="shared" si="2"/>
        <v>993.88053999999988</v>
      </c>
      <c r="I13" s="17"/>
      <c r="J13" s="17">
        <v>3</v>
      </c>
      <c r="K13" s="17">
        <f t="shared" si="3"/>
        <v>6683.8694599999999</v>
      </c>
      <c r="L13" s="31"/>
      <c r="M13" s="52"/>
      <c r="N13" s="38"/>
    </row>
    <row r="14" spans="2:14" ht="24.95" customHeight="1" x14ac:dyDescent="0.2">
      <c r="B14" s="35" t="s">
        <v>17</v>
      </c>
      <c r="C14" s="46"/>
      <c r="D14" s="97" t="s">
        <v>226</v>
      </c>
      <c r="E14" s="57">
        <v>9777.6</v>
      </c>
      <c r="F14" s="57">
        <v>876.70240000000024</v>
      </c>
      <c r="G14" s="17">
        <f t="shared" si="1"/>
        <v>4888.8</v>
      </c>
      <c r="H14" s="17">
        <f t="shared" si="2"/>
        <v>438.35120000000012</v>
      </c>
      <c r="I14" s="17"/>
      <c r="J14" s="17">
        <v>0</v>
      </c>
      <c r="K14" s="17">
        <f t="shared" si="3"/>
        <v>4450.4488000000001</v>
      </c>
      <c r="L14" s="31"/>
      <c r="M14" s="38"/>
      <c r="N14" s="38"/>
    </row>
    <row r="15" spans="2:14" ht="19.5" customHeight="1" x14ac:dyDescent="0.2">
      <c r="B15" s="124" t="s">
        <v>15</v>
      </c>
      <c r="C15" s="46"/>
      <c r="D15" s="97" t="s">
        <v>227</v>
      </c>
      <c r="E15" s="57">
        <v>23787.57</v>
      </c>
      <c r="F15" s="57">
        <v>3787.57</v>
      </c>
      <c r="G15" s="17">
        <f t="shared" si="1"/>
        <v>11893.785</v>
      </c>
      <c r="H15" s="17">
        <f t="shared" si="2"/>
        <v>1893.7850000000001</v>
      </c>
      <c r="I15" s="17"/>
      <c r="J15" s="17"/>
      <c r="K15" s="17">
        <f t="shared" si="3"/>
        <v>10000</v>
      </c>
      <c r="L15" s="31"/>
    </row>
    <row r="16" spans="2:14" x14ac:dyDescent="0.2">
      <c r="B16" s="35"/>
      <c r="C16" s="46"/>
      <c r="D16" s="97"/>
      <c r="E16" s="57"/>
      <c r="F16" s="57"/>
      <c r="G16" s="17"/>
      <c r="H16" s="17"/>
      <c r="I16" s="17"/>
      <c r="J16" s="17"/>
      <c r="K16" s="17">
        <f t="shared" si="3"/>
        <v>0</v>
      </c>
      <c r="L16" s="31"/>
    </row>
    <row r="17" spans="1:11" ht="21.95" customHeight="1" x14ac:dyDescent="0.2">
      <c r="D17" s="51" t="s">
        <v>39</v>
      </c>
      <c r="E17" s="84">
        <f>SUM(E7:E16)</f>
        <v>116286.65000000002</v>
      </c>
      <c r="F17" s="84">
        <f>SUM(F7:F16)</f>
        <v>14012.013479999998</v>
      </c>
      <c r="G17" s="52">
        <f>SUM(G7:G16)</f>
        <v>58143.325000000012</v>
      </c>
      <c r="H17" s="52">
        <f t="shared" ref="H17:K17" si="7">SUM(H7:H16)</f>
        <v>7006.0067399999989</v>
      </c>
      <c r="I17" s="52">
        <f t="shared" si="7"/>
        <v>0</v>
      </c>
      <c r="J17" s="52">
        <f t="shared" si="7"/>
        <v>3</v>
      </c>
      <c r="K17" s="52">
        <f t="shared" si="7"/>
        <v>51134.31826</v>
      </c>
    </row>
    <row r="18" spans="1:11" ht="21.95" customHeight="1" x14ac:dyDescent="0.2"/>
    <row r="19" spans="1:11" x14ac:dyDescent="0.2">
      <c r="A19" s="98"/>
    </row>
  </sheetData>
  <phoneticPr fontId="0" type="noConversion"/>
  <pageMargins left="0.11811023622047245" right="0.11811023622047245" top="0.98425196850393704" bottom="0.98425196850393704" header="0" footer="0"/>
  <pageSetup scale="88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-0.249977111117893"/>
    <pageSetUpPr fitToPage="1"/>
  </sheetPr>
  <dimension ref="B1:Q63"/>
  <sheetViews>
    <sheetView topLeftCell="F28" zoomScale="80" zoomScaleNormal="80" workbookViewId="0">
      <selection activeCell="Q28" sqref="Q1:X1048576"/>
    </sheetView>
  </sheetViews>
  <sheetFormatPr baseColWidth="10" defaultRowHeight="12.75" x14ac:dyDescent="0.2"/>
  <cols>
    <col min="1" max="1" width="1.7109375" style="32" customWidth="1"/>
    <col min="2" max="2" width="40.28515625" style="32" bestFit="1" customWidth="1"/>
    <col min="3" max="3" width="5.140625" style="32" customWidth="1"/>
    <col min="4" max="4" width="16.42578125" style="32" customWidth="1"/>
    <col min="5" max="5" width="1.28515625" style="32" customWidth="1"/>
    <col min="6" max="6" width="1" style="32" customWidth="1"/>
    <col min="7" max="7" width="1.140625" style="32" customWidth="1"/>
    <col min="8" max="8" width="12.28515625" style="32" bestFit="1" customWidth="1"/>
    <col min="9" max="9" width="10.85546875" style="32" customWidth="1"/>
    <col min="10" max="10" width="8.85546875" style="32" customWidth="1"/>
    <col min="11" max="11" width="9.85546875" style="32" customWidth="1"/>
    <col min="12" max="12" width="12.28515625" style="32" bestFit="1" customWidth="1"/>
    <col min="13" max="13" width="29.28515625" style="32" customWidth="1"/>
    <col min="14" max="16" width="11.42578125" style="32"/>
    <col min="17" max="17" width="12.28515625" style="32" bestFit="1" customWidth="1"/>
    <col min="18" max="16384" width="11.42578125" style="32"/>
  </cols>
  <sheetData>
    <row r="1" spans="2:15" ht="18" x14ac:dyDescent="0.25">
      <c r="E1" s="37" t="s">
        <v>0</v>
      </c>
      <c r="F1" s="38"/>
      <c r="G1" s="38"/>
      <c r="H1" s="38"/>
      <c r="I1" s="38"/>
      <c r="J1" s="38"/>
      <c r="K1" s="38"/>
      <c r="L1" s="38"/>
      <c r="M1" s="39" t="s">
        <v>1</v>
      </c>
    </row>
    <row r="2" spans="2:15" ht="15" x14ac:dyDescent="0.25">
      <c r="E2" s="40" t="s">
        <v>234</v>
      </c>
      <c r="F2" s="38"/>
      <c r="G2" s="38"/>
      <c r="H2" s="38"/>
      <c r="I2" s="38"/>
      <c r="J2" s="38"/>
      <c r="K2" s="38"/>
      <c r="L2" s="38"/>
      <c r="M2" s="41" t="str">
        <f>+H.MPAL!L2</f>
        <v>15 DE OCTUBRE DE 2018</v>
      </c>
    </row>
    <row r="3" spans="2:15" x14ac:dyDescent="0.2">
      <c r="E3" s="41" t="str">
        <f>PRESIDENCIA!E3</f>
        <v>PRIMER QUINCENA DE OCTUBRE DE 2018</v>
      </c>
      <c r="F3" s="38"/>
      <c r="G3" s="38"/>
      <c r="H3" s="38"/>
      <c r="I3" s="38"/>
      <c r="J3" s="38"/>
      <c r="K3" s="38"/>
      <c r="L3" s="38"/>
    </row>
    <row r="4" spans="2:15" x14ac:dyDescent="0.2">
      <c r="B4" s="42" t="s">
        <v>2</v>
      </c>
      <c r="C4" s="42"/>
      <c r="D4" s="42" t="s">
        <v>49</v>
      </c>
      <c r="E4" s="88" t="s">
        <v>3</v>
      </c>
      <c r="F4" s="88" t="s">
        <v>91</v>
      </c>
      <c r="G4" s="72" t="s">
        <v>105</v>
      </c>
      <c r="H4" s="43" t="s">
        <v>3</v>
      </c>
      <c r="I4" s="43" t="s">
        <v>91</v>
      </c>
      <c r="J4" s="44" t="s">
        <v>105</v>
      </c>
      <c r="K4" s="45" t="s">
        <v>83</v>
      </c>
      <c r="L4" s="43" t="s">
        <v>4</v>
      </c>
      <c r="M4" s="42" t="s">
        <v>5</v>
      </c>
    </row>
    <row r="5" spans="2:15" ht="24.75" customHeight="1" x14ac:dyDescent="0.2">
      <c r="B5" s="35" t="s">
        <v>267</v>
      </c>
      <c r="C5" s="46"/>
      <c r="D5" s="59" t="s">
        <v>235</v>
      </c>
      <c r="E5" s="57">
        <v>23787.57</v>
      </c>
      <c r="F5" s="57">
        <v>3787.57</v>
      </c>
      <c r="G5" s="57"/>
      <c r="H5" s="17">
        <f>+E5/2</f>
        <v>11893.785</v>
      </c>
      <c r="I5" s="17">
        <f t="shared" ref="I5:J5" si="0">+F5/2</f>
        <v>1893.7850000000001</v>
      </c>
      <c r="J5" s="17">
        <f t="shared" si="0"/>
        <v>0</v>
      </c>
      <c r="K5" s="47"/>
      <c r="L5" s="17">
        <f>H5-I5+J5-K5</f>
        <v>10000</v>
      </c>
      <c r="M5" s="31"/>
      <c r="N5" s="121"/>
      <c r="O5" s="48"/>
    </row>
    <row r="6" spans="2:15" ht="24.75" customHeight="1" x14ac:dyDescent="0.2">
      <c r="B6" s="35" t="s">
        <v>268</v>
      </c>
      <c r="C6" s="46"/>
      <c r="D6" s="59" t="s">
        <v>236</v>
      </c>
      <c r="E6" s="57">
        <v>9895.58</v>
      </c>
      <c r="F6" s="57">
        <v>895.58</v>
      </c>
      <c r="G6" s="57"/>
      <c r="H6" s="17">
        <f t="shared" ref="H6:H56" si="1">+E6/2</f>
        <v>4947.79</v>
      </c>
      <c r="I6" s="17">
        <f t="shared" ref="I6:I56" si="2">+F6/2</f>
        <v>447.79</v>
      </c>
      <c r="J6" s="17">
        <f t="shared" ref="J6:J56" si="3">+G6/2</f>
        <v>0</v>
      </c>
      <c r="K6" s="47"/>
      <c r="L6" s="17">
        <f t="shared" ref="L6:L56" si="4">H6-I6+J6-K6</f>
        <v>4500</v>
      </c>
      <c r="M6" s="31"/>
      <c r="N6" s="121"/>
      <c r="O6" s="48"/>
    </row>
    <row r="7" spans="2:15" ht="24.75" customHeight="1" x14ac:dyDescent="0.2">
      <c r="B7" s="35" t="s">
        <v>269</v>
      </c>
      <c r="C7" s="46"/>
      <c r="D7" s="59" t="s">
        <v>237</v>
      </c>
      <c r="E7" s="57">
        <v>7334.48</v>
      </c>
      <c r="F7" s="57">
        <v>334.48</v>
      </c>
      <c r="G7" s="57"/>
      <c r="H7" s="17">
        <f t="shared" si="1"/>
        <v>3667.24</v>
      </c>
      <c r="I7" s="17">
        <f t="shared" si="2"/>
        <v>167.24</v>
      </c>
      <c r="J7" s="17">
        <f t="shared" si="3"/>
        <v>0</v>
      </c>
      <c r="K7" s="47"/>
      <c r="L7" s="17">
        <f t="shared" si="4"/>
        <v>3500</v>
      </c>
      <c r="M7" s="31"/>
      <c r="N7" s="121"/>
      <c r="O7" s="48"/>
    </row>
    <row r="8" spans="2:15" ht="24.75" customHeight="1" x14ac:dyDescent="0.2">
      <c r="B8" s="35" t="s">
        <v>426</v>
      </c>
      <c r="C8" s="46"/>
      <c r="D8" s="59" t="s">
        <v>238</v>
      </c>
      <c r="E8" s="57">
        <v>6125.98</v>
      </c>
      <c r="F8" s="57">
        <v>125.98</v>
      </c>
      <c r="G8" s="57"/>
      <c r="H8" s="17">
        <f t="shared" si="1"/>
        <v>3062.99</v>
      </c>
      <c r="I8" s="17">
        <f t="shared" si="2"/>
        <v>62.99</v>
      </c>
      <c r="J8" s="17">
        <f t="shared" si="3"/>
        <v>0</v>
      </c>
      <c r="K8" s="47"/>
      <c r="L8" s="17">
        <f t="shared" si="4"/>
        <v>3000</v>
      </c>
      <c r="M8" s="31"/>
      <c r="N8" s="121"/>
      <c r="O8" s="48"/>
    </row>
    <row r="9" spans="2:15" ht="24.75" customHeight="1" x14ac:dyDescent="0.2">
      <c r="B9" s="35" t="s">
        <v>123</v>
      </c>
      <c r="C9" s="46"/>
      <c r="D9" s="59" t="s">
        <v>239</v>
      </c>
      <c r="E9" s="57">
        <v>8705.1</v>
      </c>
      <c r="F9" s="57">
        <v>705.1</v>
      </c>
      <c r="G9" s="57"/>
      <c r="H9" s="17">
        <f t="shared" si="1"/>
        <v>4352.55</v>
      </c>
      <c r="I9" s="17">
        <f t="shared" si="2"/>
        <v>352.55</v>
      </c>
      <c r="J9" s="17">
        <f t="shared" si="3"/>
        <v>0</v>
      </c>
      <c r="K9" s="47"/>
      <c r="L9" s="17">
        <f t="shared" si="4"/>
        <v>4000</v>
      </c>
      <c r="M9" s="31"/>
      <c r="N9" s="121"/>
      <c r="O9" s="48"/>
    </row>
    <row r="10" spans="2:15" ht="24.75" customHeight="1" x14ac:dyDescent="0.2">
      <c r="B10" s="124" t="s">
        <v>270</v>
      </c>
      <c r="C10" s="46"/>
      <c r="D10" s="59" t="s">
        <v>240</v>
      </c>
      <c r="E10" s="57">
        <v>12343.01</v>
      </c>
      <c r="F10" s="57">
        <v>1343.01</v>
      </c>
      <c r="G10" s="57"/>
      <c r="H10" s="17">
        <f t="shared" si="1"/>
        <v>6171.5050000000001</v>
      </c>
      <c r="I10" s="17">
        <f t="shared" si="2"/>
        <v>671.505</v>
      </c>
      <c r="J10" s="17">
        <f t="shared" si="3"/>
        <v>0</v>
      </c>
      <c r="K10" s="47"/>
      <c r="L10" s="17">
        <f t="shared" si="4"/>
        <v>5500</v>
      </c>
      <c r="M10" s="31"/>
      <c r="N10" s="121"/>
      <c r="O10" s="48"/>
    </row>
    <row r="11" spans="2:15" ht="24.75" customHeight="1" x14ac:dyDescent="0.2">
      <c r="B11" s="124" t="s">
        <v>271</v>
      </c>
      <c r="C11" s="46"/>
      <c r="D11" s="59" t="s">
        <v>241</v>
      </c>
      <c r="E11" s="57">
        <v>7334.48</v>
      </c>
      <c r="F11" s="57">
        <v>334.48</v>
      </c>
      <c r="G11" s="57"/>
      <c r="H11" s="17">
        <f t="shared" si="1"/>
        <v>3667.24</v>
      </c>
      <c r="I11" s="17">
        <f t="shared" si="2"/>
        <v>167.24</v>
      </c>
      <c r="J11" s="17">
        <f t="shared" si="3"/>
        <v>0</v>
      </c>
      <c r="K11" s="47"/>
      <c r="L11" s="17">
        <f t="shared" si="4"/>
        <v>3500</v>
      </c>
      <c r="M11" s="31"/>
      <c r="N11" s="121"/>
      <c r="O11" s="48"/>
    </row>
    <row r="12" spans="2:15" ht="24.75" customHeight="1" x14ac:dyDescent="0.2">
      <c r="B12" s="35" t="s">
        <v>25</v>
      </c>
      <c r="C12" s="46"/>
      <c r="D12" s="59" t="s">
        <v>242</v>
      </c>
      <c r="E12" s="57">
        <v>7334.48</v>
      </c>
      <c r="F12" s="57">
        <v>334.48</v>
      </c>
      <c r="G12" s="57">
        <v>0</v>
      </c>
      <c r="H12" s="17">
        <f t="shared" si="1"/>
        <v>3667.24</v>
      </c>
      <c r="I12" s="17">
        <f t="shared" si="2"/>
        <v>167.24</v>
      </c>
      <c r="J12" s="17">
        <f t="shared" si="3"/>
        <v>0</v>
      </c>
      <c r="K12" s="47"/>
      <c r="L12" s="17">
        <f t="shared" si="4"/>
        <v>3500</v>
      </c>
      <c r="M12" s="31"/>
      <c r="O12" s="38"/>
    </row>
    <row r="13" spans="2:15" ht="24.75" customHeight="1" x14ac:dyDescent="0.2">
      <c r="B13" s="35" t="s">
        <v>44</v>
      </c>
      <c r="C13" s="46"/>
      <c r="D13" s="59" t="s">
        <v>241</v>
      </c>
      <c r="E13" s="57">
        <v>7276.5</v>
      </c>
      <c r="F13" s="57">
        <v>328.17452800000001</v>
      </c>
      <c r="G13" s="57"/>
      <c r="H13" s="17">
        <f t="shared" si="1"/>
        <v>3638.25</v>
      </c>
      <c r="I13" s="17">
        <f t="shared" si="2"/>
        <v>164.087264</v>
      </c>
      <c r="J13" s="17">
        <f t="shared" si="3"/>
        <v>0</v>
      </c>
      <c r="K13" s="47"/>
      <c r="L13" s="17">
        <f t="shared" si="4"/>
        <v>3474.1627360000002</v>
      </c>
      <c r="M13" s="31"/>
      <c r="O13" s="38"/>
    </row>
    <row r="14" spans="2:15" ht="24.75" customHeight="1" x14ac:dyDescent="0.2">
      <c r="B14" s="124" t="s">
        <v>122</v>
      </c>
      <c r="C14" s="46"/>
      <c r="D14" s="59" t="s">
        <v>243</v>
      </c>
      <c r="E14" s="57">
        <v>13614.64</v>
      </c>
      <c r="F14" s="57">
        <v>1614.63</v>
      </c>
      <c r="G14" s="57"/>
      <c r="H14" s="17">
        <f t="shared" si="1"/>
        <v>6807.32</v>
      </c>
      <c r="I14" s="17">
        <f t="shared" si="2"/>
        <v>807.31500000000005</v>
      </c>
      <c r="J14" s="17">
        <f t="shared" si="3"/>
        <v>0</v>
      </c>
      <c r="K14" s="47"/>
      <c r="L14" s="17">
        <f t="shared" si="4"/>
        <v>6000.0049999999992</v>
      </c>
      <c r="M14" s="31"/>
      <c r="O14" s="38"/>
    </row>
    <row r="15" spans="2:15" ht="24.75" customHeight="1" x14ac:dyDescent="0.2">
      <c r="B15" s="124" t="s">
        <v>272</v>
      </c>
      <c r="C15" s="46"/>
      <c r="D15" s="59" t="s">
        <v>244</v>
      </c>
      <c r="E15" s="57">
        <v>8705.1</v>
      </c>
      <c r="F15" s="57">
        <v>705.1</v>
      </c>
      <c r="G15" s="57"/>
      <c r="H15" s="17">
        <f t="shared" si="1"/>
        <v>4352.55</v>
      </c>
      <c r="I15" s="17">
        <f t="shared" si="2"/>
        <v>352.55</v>
      </c>
      <c r="J15" s="17">
        <f t="shared" si="3"/>
        <v>0</v>
      </c>
      <c r="K15" s="47"/>
      <c r="L15" s="17">
        <f t="shared" si="4"/>
        <v>4000</v>
      </c>
      <c r="M15" s="31"/>
      <c r="O15" s="38"/>
    </row>
    <row r="16" spans="2:15" ht="21.95" customHeight="1" x14ac:dyDescent="0.2">
      <c r="B16" s="30" t="s">
        <v>69</v>
      </c>
      <c r="C16" s="104"/>
      <c r="D16" s="101" t="s">
        <v>245</v>
      </c>
      <c r="E16" s="57">
        <v>8971.2000000000007</v>
      </c>
      <c r="F16" s="57">
        <v>747.67840000000024</v>
      </c>
      <c r="G16" s="57"/>
      <c r="H16" s="17">
        <f t="shared" si="1"/>
        <v>4485.6000000000004</v>
      </c>
      <c r="I16" s="17">
        <f t="shared" si="2"/>
        <v>373.83920000000012</v>
      </c>
      <c r="J16" s="17">
        <f t="shared" si="3"/>
        <v>0</v>
      </c>
      <c r="K16" s="47"/>
      <c r="L16" s="17">
        <f t="shared" si="4"/>
        <v>4111.7608</v>
      </c>
      <c r="M16" s="31"/>
      <c r="O16" s="48">
        <f t="shared" ref="O16:O26" si="5">+E16-F16</f>
        <v>8223.5216</v>
      </c>
    </row>
    <row r="17" spans="2:16" ht="24" x14ac:dyDescent="0.2">
      <c r="B17" s="30" t="s">
        <v>81</v>
      </c>
      <c r="C17" s="35"/>
      <c r="D17" s="103" t="s">
        <v>245</v>
      </c>
      <c r="E17" s="57">
        <v>6757.8</v>
      </c>
      <c r="F17" s="57">
        <v>235.80996800000005</v>
      </c>
      <c r="G17" s="57"/>
      <c r="H17" s="17">
        <f t="shared" si="1"/>
        <v>3378.9</v>
      </c>
      <c r="I17" s="17">
        <f t="shared" si="2"/>
        <v>117.90498400000003</v>
      </c>
      <c r="J17" s="17">
        <f t="shared" si="3"/>
        <v>0</v>
      </c>
      <c r="K17" s="47"/>
      <c r="L17" s="17">
        <f t="shared" si="4"/>
        <v>3260.9950159999999</v>
      </c>
      <c r="M17" s="31"/>
      <c r="O17" s="48">
        <f t="shared" si="5"/>
        <v>6521.9900319999997</v>
      </c>
    </row>
    <row r="18" spans="2:16" ht="21.95" customHeight="1" x14ac:dyDescent="0.2">
      <c r="B18" s="30" t="s">
        <v>70</v>
      </c>
      <c r="C18" s="104"/>
      <c r="D18" s="101" t="s">
        <v>245</v>
      </c>
      <c r="E18" s="57">
        <v>8971.2000000000007</v>
      </c>
      <c r="F18" s="57">
        <v>747.67840000000024</v>
      </c>
      <c r="G18" s="57"/>
      <c r="H18" s="17">
        <f t="shared" si="1"/>
        <v>4485.6000000000004</v>
      </c>
      <c r="I18" s="17">
        <f t="shared" si="2"/>
        <v>373.83920000000012</v>
      </c>
      <c r="J18" s="17">
        <f t="shared" si="3"/>
        <v>0</v>
      </c>
      <c r="K18" s="47"/>
      <c r="L18" s="17">
        <f t="shared" si="4"/>
        <v>4111.7608</v>
      </c>
      <c r="M18" s="31"/>
      <c r="O18" s="48">
        <f t="shared" si="5"/>
        <v>8223.5216</v>
      </c>
    </row>
    <row r="19" spans="2:16" ht="21.95" customHeight="1" x14ac:dyDescent="0.2">
      <c r="B19" s="30" t="s">
        <v>74</v>
      </c>
      <c r="C19" s="104"/>
      <c r="D19" s="101" t="s">
        <v>245</v>
      </c>
      <c r="E19" s="57">
        <v>14210.7</v>
      </c>
      <c r="F19" s="57">
        <v>1741.9502</v>
      </c>
      <c r="G19" s="57"/>
      <c r="H19" s="17">
        <f t="shared" si="1"/>
        <v>7105.35</v>
      </c>
      <c r="I19" s="17">
        <f t="shared" si="2"/>
        <v>870.9751</v>
      </c>
      <c r="J19" s="17">
        <f t="shared" si="3"/>
        <v>0</v>
      </c>
      <c r="K19" s="47"/>
      <c r="L19" s="17">
        <f t="shared" si="4"/>
        <v>6234.3749000000007</v>
      </c>
      <c r="M19" s="31"/>
      <c r="O19" s="48">
        <f t="shared" si="5"/>
        <v>12468.749800000001</v>
      </c>
    </row>
    <row r="20" spans="2:16" ht="21.95" customHeight="1" x14ac:dyDescent="0.2">
      <c r="B20" s="30" t="s">
        <v>34</v>
      </c>
      <c r="C20" s="104"/>
      <c r="D20" s="101" t="s">
        <v>245</v>
      </c>
      <c r="E20" s="57">
        <v>8971.2000000000007</v>
      </c>
      <c r="F20" s="57">
        <v>747.67840000000024</v>
      </c>
      <c r="G20" s="57"/>
      <c r="H20" s="17">
        <f t="shared" si="1"/>
        <v>4485.6000000000004</v>
      </c>
      <c r="I20" s="17">
        <f t="shared" si="2"/>
        <v>373.83920000000012</v>
      </c>
      <c r="J20" s="17">
        <f t="shared" si="3"/>
        <v>0</v>
      </c>
      <c r="K20" s="47"/>
      <c r="L20" s="17">
        <f t="shared" si="4"/>
        <v>4111.7608</v>
      </c>
      <c r="M20" s="31"/>
      <c r="O20" s="48">
        <f t="shared" si="5"/>
        <v>8223.5216</v>
      </c>
    </row>
    <row r="21" spans="2:16" ht="21.95" customHeight="1" x14ac:dyDescent="0.2">
      <c r="B21" s="30" t="s">
        <v>109</v>
      </c>
      <c r="C21" s="104"/>
      <c r="D21" s="101" t="s">
        <v>246</v>
      </c>
      <c r="E21" s="57">
        <v>13757.1</v>
      </c>
      <c r="F21" s="57">
        <v>1645.0612399999998</v>
      </c>
      <c r="G21" s="57"/>
      <c r="H21" s="17">
        <f t="shared" si="1"/>
        <v>6878.55</v>
      </c>
      <c r="I21" s="17">
        <f t="shared" si="2"/>
        <v>822.53061999999989</v>
      </c>
      <c r="J21" s="17">
        <f t="shared" si="3"/>
        <v>0</v>
      </c>
      <c r="K21" s="47"/>
      <c r="L21" s="17">
        <f t="shared" si="4"/>
        <v>6056.0193800000006</v>
      </c>
      <c r="M21" s="31"/>
      <c r="O21" s="48">
        <f t="shared" si="5"/>
        <v>12112.038760000001</v>
      </c>
      <c r="P21" s="35"/>
    </row>
    <row r="22" spans="2:16" ht="21.95" customHeight="1" x14ac:dyDescent="0.2">
      <c r="B22" s="30" t="s">
        <v>35</v>
      </c>
      <c r="C22" s="104"/>
      <c r="D22" s="101" t="s">
        <v>246</v>
      </c>
      <c r="E22" s="57">
        <v>8971.2000000000007</v>
      </c>
      <c r="F22" s="57">
        <v>747.67840000000024</v>
      </c>
      <c r="G22" s="57"/>
      <c r="H22" s="17">
        <f t="shared" si="1"/>
        <v>4485.6000000000004</v>
      </c>
      <c r="I22" s="17">
        <f t="shared" si="2"/>
        <v>373.83920000000012</v>
      </c>
      <c r="J22" s="17">
        <f t="shared" si="3"/>
        <v>0</v>
      </c>
      <c r="K22" s="47"/>
      <c r="L22" s="17">
        <f t="shared" si="4"/>
        <v>4111.7608</v>
      </c>
      <c r="M22" s="31"/>
      <c r="O22" s="48">
        <f t="shared" si="5"/>
        <v>8223.5216</v>
      </c>
    </row>
    <row r="23" spans="2:16" ht="21.95" customHeight="1" x14ac:dyDescent="0.2">
      <c r="B23" s="30" t="s">
        <v>37</v>
      </c>
      <c r="C23" s="104"/>
      <c r="D23" s="101" t="s">
        <v>246</v>
      </c>
      <c r="E23" s="57">
        <v>8971.2000000000007</v>
      </c>
      <c r="F23" s="57">
        <v>747.67840000000024</v>
      </c>
      <c r="G23" s="57"/>
      <c r="H23" s="17">
        <f t="shared" si="1"/>
        <v>4485.6000000000004</v>
      </c>
      <c r="I23" s="17">
        <f t="shared" si="2"/>
        <v>373.83920000000012</v>
      </c>
      <c r="J23" s="17">
        <f t="shared" si="3"/>
        <v>0</v>
      </c>
      <c r="K23" s="47"/>
      <c r="L23" s="17">
        <f t="shared" si="4"/>
        <v>4111.7608</v>
      </c>
      <c r="M23" s="31"/>
      <c r="O23" s="48">
        <f t="shared" si="5"/>
        <v>8223.5216</v>
      </c>
    </row>
    <row r="24" spans="2:16" ht="21.95" customHeight="1" x14ac:dyDescent="0.2">
      <c r="B24" s="30" t="s">
        <v>46</v>
      </c>
      <c r="C24" s="104"/>
      <c r="D24" s="101" t="s">
        <v>246</v>
      </c>
      <c r="E24" s="57">
        <v>14210.7</v>
      </c>
      <c r="F24" s="57">
        <v>1741.9502</v>
      </c>
      <c r="G24" s="57"/>
      <c r="H24" s="17">
        <f t="shared" si="1"/>
        <v>7105.35</v>
      </c>
      <c r="I24" s="17">
        <f t="shared" si="2"/>
        <v>870.9751</v>
      </c>
      <c r="J24" s="17">
        <f t="shared" si="3"/>
        <v>0</v>
      </c>
      <c r="K24" s="47"/>
      <c r="L24" s="17">
        <f t="shared" si="4"/>
        <v>6234.3749000000007</v>
      </c>
      <c r="M24" s="31"/>
      <c r="O24" s="48">
        <f t="shared" si="5"/>
        <v>12468.749800000001</v>
      </c>
      <c r="P24" s="17"/>
    </row>
    <row r="25" spans="2:16" ht="21.95" customHeight="1" x14ac:dyDescent="0.2">
      <c r="B25" s="124" t="s">
        <v>273</v>
      </c>
      <c r="C25" s="104"/>
      <c r="D25" s="101" t="s">
        <v>247</v>
      </c>
      <c r="E25" s="57">
        <v>8705.1</v>
      </c>
      <c r="F25" s="57">
        <v>705.1</v>
      </c>
      <c r="G25" s="57"/>
      <c r="H25" s="17">
        <f t="shared" si="1"/>
        <v>4352.55</v>
      </c>
      <c r="I25" s="17">
        <f t="shared" si="2"/>
        <v>352.55</v>
      </c>
      <c r="J25" s="17">
        <f t="shared" si="3"/>
        <v>0</v>
      </c>
      <c r="K25" s="47"/>
      <c r="L25" s="17">
        <f t="shared" si="4"/>
        <v>4000</v>
      </c>
      <c r="M25" s="31"/>
      <c r="O25" s="48">
        <f t="shared" si="5"/>
        <v>8000</v>
      </c>
      <c r="P25" s="35"/>
    </row>
    <row r="26" spans="2:16" ht="24" x14ac:dyDescent="0.2">
      <c r="B26" s="124" t="s">
        <v>274</v>
      </c>
      <c r="C26" s="35"/>
      <c r="D26" s="103" t="s">
        <v>248</v>
      </c>
      <c r="E26" s="57">
        <v>5564.94</v>
      </c>
      <c r="F26" s="57">
        <v>64.94</v>
      </c>
      <c r="G26" s="57"/>
      <c r="H26" s="17">
        <f t="shared" si="1"/>
        <v>2782.47</v>
      </c>
      <c r="I26" s="17">
        <f t="shared" si="2"/>
        <v>32.47</v>
      </c>
      <c r="J26" s="17">
        <f t="shared" si="3"/>
        <v>0</v>
      </c>
      <c r="K26" s="47"/>
      <c r="L26" s="17">
        <f t="shared" si="4"/>
        <v>2750</v>
      </c>
      <c r="M26" s="31"/>
      <c r="O26" s="48">
        <f t="shared" si="5"/>
        <v>5500</v>
      </c>
    </row>
    <row r="27" spans="2:16" s="96" customFormat="1" ht="24.95" customHeight="1" x14ac:dyDescent="0.2">
      <c r="B27" s="35" t="s">
        <v>7</v>
      </c>
      <c r="C27" s="46"/>
      <c r="D27" s="59" t="s">
        <v>249</v>
      </c>
      <c r="E27" s="57">
        <v>13982</v>
      </c>
      <c r="F27" s="57">
        <v>1693.62</v>
      </c>
      <c r="G27" s="17"/>
      <c r="H27" s="17">
        <f t="shared" si="1"/>
        <v>6991</v>
      </c>
      <c r="I27" s="17">
        <f t="shared" si="2"/>
        <v>846.81</v>
      </c>
      <c r="J27" s="17">
        <f t="shared" si="3"/>
        <v>0</v>
      </c>
      <c r="K27" s="47"/>
      <c r="L27" s="17">
        <f t="shared" si="4"/>
        <v>6144.1900000000005</v>
      </c>
      <c r="M27" s="31"/>
      <c r="N27" s="126"/>
      <c r="O27" s="126"/>
      <c r="P27" s="126"/>
    </row>
    <row r="28" spans="2:16" s="96" customFormat="1" ht="24.95" customHeight="1" x14ac:dyDescent="0.2">
      <c r="B28" s="35" t="s">
        <v>275</v>
      </c>
      <c r="C28" s="46"/>
      <c r="D28" s="59" t="s">
        <v>248</v>
      </c>
      <c r="E28" s="17">
        <v>5564.94</v>
      </c>
      <c r="F28" s="17">
        <v>64.94</v>
      </c>
      <c r="G28" s="17"/>
      <c r="H28" s="17">
        <f t="shared" si="1"/>
        <v>2782.47</v>
      </c>
      <c r="I28" s="17">
        <f t="shared" si="2"/>
        <v>32.47</v>
      </c>
      <c r="J28" s="17">
        <f t="shared" si="3"/>
        <v>0</v>
      </c>
      <c r="K28" s="47"/>
      <c r="L28" s="17">
        <f t="shared" si="4"/>
        <v>2750</v>
      </c>
      <c r="M28" s="31"/>
      <c r="N28" s="126"/>
      <c r="O28" s="126"/>
      <c r="P28" s="126"/>
    </row>
    <row r="29" spans="2:16" s="96" customFormat="1" ht="24.95" customHeight="1" x14ac:dyDescent="0.2">
      <c r="B29" s="35" t="s">
        <v>276</v>
      </c>
      <c r="C29" s="46"/>
      <c r="D29" s="59" t="s">
        <v>248</v>
      </c>
      <c r="E29" s="17">
        <v>5564.94</v>
      </c>
      <c r="F29" s="17">
        <v>64.94</v>
      </c>
      <c r="G29" s="17"/>
      <c r="H29" s="17">
        <f t="shared" si="1"/>
        <v>2782.47</v>
      </c>
      <c r="I29" s="17">
        <f t="shared" si="2"/>
        <v>32.47</v>
      </c>
      <c r="J29" s="17">
        <f t="shared" si="3"/>
        <v>0</v>
      </c>
      <c r="K29" s="47"/>
      <c r="L29" s="17">
        <f t="shared" si="4"/>
        <v>2750</v>
      </c>
      <c r="M29" s="31"/>
      <c r="N29" s="126"/>
      <c r="O29" s="126"/>
      <c r="P29" s="126"/>
    </row>
    <row r="30" spans="2:16" ht="21.95" customHeight="1" x14ac:dyDescent="0.2">
      <c r="B30" s="30" t="s">
        <v>277</v>
      </c>
      <c r="C30" s="104"/>
      <c r="D30" s="101" t="s">
        <v>250</v>
      </c>
      <c r="E30" s="57">
        <v>3837.21</v>
      </c>
      <c r="F30" s="57"/>
      <c r="G30" s="57">
        <v>162.79</v>
      </c>
      <c r="H30" s="17">
        <f t="shared" si="1"/>
        <v>1918.605</v>
      </c>
      <c r="I30" s="17">
        <f t="shared" si="2"/>
        <v>0</v>
      </c>
      <c r="J30" s="17">
        <f t="shared" si="3"/>
        <v>81.394999999999996</v>
      </c>
      <c r="K30" s="47"/>
      <c r="L30" s="17">
        <f t="shared" si="4"/>
        <v>2000</v>
      </c>
      <c r="M30" s="31"/>
      <c r="O30" s="48"/>
    </row>
    <row r="31" spans="2:16" ht="21.95" customHeight="1" x14ac:dyDescent="0.2">
      <c r="B31" s="30" t="s">
        <v>278</v>
      </c>
      <c r="C31" s="104"/>
      <c r="D31" s="101" t="s">
        <v>251</v>
      </c>
      <c r="E31" s="57">
        <v>7334.48</v>
      </c>
      <c r="F31" s="57">
        <v>334.48</v>
      </c>
      <c r="G31" s="57"/>
      <c r="H31" s="17">
        <f t="shared" si="1"/>
        <v>3667.24</v>
      </c>
      <c r="I31" s="17">
        <f t="shared" si="2"/>
        <v>167.24</v>
      </c>
      <c r="J31" s="17">
        <f t="shared" si="3"/>
        <v>0</v>
      </c>
      <c r="K31" s="47"/>
      <c r="L31" s="17">
        <f t="shared" si="4"/>
        <v>3500</v>
      </c>
      <c r="M31" s="31"/>
      <c r="O31" s="48"/>
    </row>
    <row r="32" spans="2:16" ht="24.75" customHeight="1" x14ac:dyDescent="0.2">
      <c r="B32" s="49" t="s">
        <v>41</v>
      </c>
      <c r="C32" s="46"/>
      <c r="D32" s="59" t="s">
        <v>252</v>
      </c>
      <c r="E32" s="57">
        <v>8891.4</v>
      </c>
      <c r="F32" s="57">
        <v>734.9104000000001</v>
      </c>
      <c r="G32" s="57"/>
      <c r="H32" s="17">
        <f t="shared" si="1"/>
        <v>4445.7</v>
      </c>
      <c r="I32" s="17">
        <f t="shared" si="2"/>
        <v>367.45520000000005</v>
      </c>
      <c r="J32" s="17">
        <f t="shared" si="3"/>
        <v>0</v>
      </c>
      <c r="K32" s="47"/>
      <c r="L32" s="17">
        <f t="shared" si="4"/>
        <v>4078.2447999999999</v>
      </c>
      <c r="M32" s="31"/>
      <c r="O32" s="48"/>
    </row>
    <row r="33" spans="2:15" ht="24.75" customHeight="1" x14ac:dyDescent="0.2">
      <c r="B33" s="30" t="s">
        <v>110</v>
      </c>
      <c r="C33" s="35"/>
      <c r="D33" s="103" t="s">
        <v>252</v>
      </c>
      <c r="E33" s="57">
        <v>10716</v>
      </c>
      <c r="F33" s="57">
        <v>1039.997664</v>
      </c>
      <c r="G33" s="57"/>
      <c r="H33" s="17">
        <f t="shared" si="1"/>
        <v>5358</v>
      </c>
      <c r="I33" s="17">
        <f t="shared" si="2"/>
        <v>519.99883199999999</v>
      </c>
      <c r="J33" s="17">
        <f t="shared" si="3"/>
        <v>0</v>
      </c>
      <c r="K33" s="47"/>
      <c r="L33" s="17">
        <f t="shared" si="4"/>
        <v>4838.0011679999998</v>
      </c>
      <c r="M33" s="31"/>
      <c r="O33" s="48"/>
    </row>
    <row r="34" spans="2:15" ht="24.75" customHeight="1" x14ac:dyDescent="0.2">
      <c r="B34" s="30" t="s">
        <v>68</v>
      </c>
      <c r="C34" s="46"/>
      <c r="D34" s="59" t="s">
        <v>252</v>
      </c>
      <c r="E34" s="57">
        <v>11013.95</v>
      </c>
      <c r="F34" s="57">
        <v>1093.3900000000001</v>
      </c>
      <c r="G34" s="57"/>
      <c r="H34" s="17">
        <f t="shared" si="1"/>
        <v>5506.9750000000004</v>
      </c>
      <c r="I34" s="17">
        <f t="shared" si="2"/>
        <v>546.69500000000005</v>
      </c>
      <c r="J34" s="17">
        <f t="shared" si="3"/>
        <v>0</v>
      </c>
      <c r="K34" s="47"/>
      <c r="L34" s="17">
        <f t="shared" si="4"/>
        <v>4960.2800000000007</v>
      </c>
      <c r="M34" s="31"/>
      <c r="O34" s="48"/>
    </row>
    <row r="35" spans="2:15" ht="24.75" customHeight="1" x14ac:dyDescent="0.2">
      <c r="B35" s="124" t="s">
        <v>279</v>
      </c>
      <c r="C35" s="46"/>
      <c r="D35" s="59" t="s">
        <v>253</v>
      </c>
      <c r="E35" s="57">
        <v>6733.12</v>
      </c>
      <c r="F35" s="57">
        <v>233.12</v>
      </c>
      <c r="G35" s="57"/>
      <c r="H35" s="17">
        <f t="shared" si="1"/>
        <v>3366.56</v>
      </c>
      <c r="I35" s="17">
        <f t="shared" si="2"/>
        <v>116.56</v>
      </c>
      <c r="J35" s="17">
        <f t="shared" si="3"/>
        <v>0</v>
      </c>
      <c r="K35" s="47"/>
      <c r="L35" s="17">
        <f t="shared" si="4"/>
        <v>3250</v>
      </c>
      <c r="M35" s="31"/>
      <c r="O35" s="48"/>
    </row>
    <row r="36" spans="2:15" ht="24.75" customHeight="1" x14ac:dyDescent="0.2">
      <c r="B36" s="124" t="s">
        <v>280</v>
      </c>
      <c r="C36" s="46"/>
      <c r="D36" s="59" t="s">
        <v>254</v>
      </c>
      <c r="E36" s="57">
        <v>5564.94</v>
      </c>
      <c r="F36" s="57">
        <v>64.94</v>
      </c>
      <c r="G36" s="57"/>
      <c r="H36" s="17">
        <f t="shared" si="1"/>
        <v>2782.47</v>
      </c>
      <c r="I36" s="17">
        <f t="shared" si="2"/>
        <v>32.47</v>
      </c>
      <c r="J36" s="17">
        <f t="shared" si="3"/>
        <v>0</v>
      </c>
      <c r="K36" s="47"/>
      <c r="L36" s="17">
        <f t="shared" si="4"/>
        <v>2750</v>
      </c>
      <c r="M36" s="31"/>
      <c r="O36" s="48"/>
    </row>
    <row r="37" spans="2:15" ht="24.75" customHeight="1" x14ac:dyDescent="0.2">
      <c r="B37" s="124" t="s">
        <v>281</v>
      </c>
      <c r="C37" s="46"/>
      <c r="D37" s="59" t="s">
        <v>254</v>
      </c>
      <c r="E37" s="57">
        <v>5564.94</v>
      </c>
      <c r="F37" s="57">
        <v>64.94</v>
      </c>
      <c r="G37" s="57"/>
      <c r="H37" s="17">
        <f t="shared" si="1"/>
        <v>2782.47</v>
      </c>
      <c r="I37" s="17">
        <f t="shared" si="2"/>
        <v>32.47</v>
      </c>
      <c r="J37" s="17">
        <f t="shared" si="3"/>
        <v>0</v>
      </c>
      <c r="K37" s="47"/>
      <c r="L37" s="17">
        <f t="shared" si="4"/>
        <v>2750</v>
      </c>
      <c r="M37" s="31"/>
      <c r="O37" s="48"/>
    </row>
    <row r="38" spans="2:15" ht="24.75" customHeight="1" x14ac:dyDescent="0.2">
      <c r="B38" s="35" t="s">
        <v>29</v>
      </c>
      <c r="C38" s="46"/>
      <c r="D38" s="59" t="s">
        <v>255</v>
      </c>
      <c r="E38" s="57">
        <v>11559.6</v>
      </c>
      <c r="F38" s="57">
        <v>1191.17</v>
      </c>
      <c r="G38" s="57"/>
      <c r="H38" s="17">
        <f t="shared" si="1"/>
        <v>5779.8</v>
      </c>
      <c r="I38" s="17">
        <f t="shared" si="2"/>
        <v>595.58500000000004</v>
      </c>
      <c r="J38" s="17">
        <f t="shared" si="3"/>
        <v>0</v>
      </c>
      <c r="K38" s="47"/>
      <c r="L38" s="17">
        <f t="shared" si="4"/>
        <v>5184.2150000000001</v>
      </c>
      <c r="M38" s="31"/>
      <c r="O38" s="48"/>
    </row>
    <row r="39" spans="2:15" ht="24.75" customHeight="1" x14ac:dyDescent="0.2">
      <c r="B39" s="30" t="s">
        <v>45</v>
      </c>
      <c r="C39" s="104"/>
      <c r="D39" s="101" t="s">
        <v>254</v>
      </c>
      <c r="E39" s="57">
        <v>10198</v>
      </c>
      <c r="F39" s="57">
        <v>947.17206399999998</v>
      </c>
      <c r="G39" s="57"/>
      <c r="H39" s="17">
        <f t="shared" si="1"/>
        <v>5099</v>
      </c>
      <c r="I39" s="17">
        <f t="shared" si="2"/>
        <v>473.58603199999999</v>
      </c>
      <c r="J39" s="17">
        <f t="shared" si="3"/>
        <v>0</v>
      </c>
      <c r="K39" s="47"/>
      <c r="L39" s="17">
        <f t="shared" si="4"/>
        <v>4625.4139679999998</v>
      </c>
      <c r="M39" s="31"/>
      <c r="N39" s="50"/>
      <c r="O39" s="48"/>
    </row>
    <row r="40" spans="2:15" ht="24.75" customHeight="1" x14ac:dyDescent="0.2">
      <c r="B40" s="35" t="s">
        <v>113</v>
      </c>
      <c r="C40" s="46"/>
      <c r="D40" s="59" t="s">
        <v>254</v>
      </c>
      <c r="E40" s="57">
        <v>5495.7</v>
      </c>
      <c r="F40" s="57">
        <v>57.403488000000038</v>
      </c>
      <c r="G40" s="57"/>
      <c r="H40" s="17">
        <f t="shared" si="1"/>
        <v>2747.85</v>
      </c>
      <c r="I40" s="17">
        <f t="shared" si="2"/>
        <v>28.701744000000019</v>
      </c>
      <c r="J40" s="17">
        <f t="shared" si="3"/>
        <v>0</v>
      </c>
      <c r="K40" s="47"/>
      <c r="L40" s="17">
        <f t="shared" si="4"/>
        <v>2719.1482559999999</v>
      </c>
      <c r="M40" s="31"/>
      <c r="N40" s="50"/>
      <c r="O40" s="48"/>
    </row>
    <row r="41" spans="2:15" ht="24.75" customHeight="1" x14ac:dyDescent="0.2">
      <c r="B41" s="35" t="s">
        <v>117</v>
      </c>
      <c r="C41" s="46"/>
      <c r="D41" s="59" t="s">
        <v>254</v>
      </c>
      <c r="E41" s="57">
        <v>5040</v>
      </c>
      <c r="F41" s="57"/>
      <c r="G41" s="57">
        <v>22.42</v>
      </c>
      <c r="H41" s="17">
        <f t="shared" si="1"/>
        <v>2520</v>
      </c>
      <c r="I41" s="17">
        <f t="shared" si="2"/>
        <v>0</v>
      </c>
      <c r="J41" s="17">
        <f t="shared" si="3"/>
        <v>11.21</v>
      </c>
      <c r="K41" s="47"/>
      <c r="L41" s="17">
        <f t="shared" si="4"/>
        <v>2531.21</v>
      </c>
      <c r="M41" s="31"/>
      <c r="O41" s="48"/>
    </row>
    <row r="42" spans="2:15" ht="24.75" customHeight="1" x14ac:dyDescent="0.2">
      <c r="B42" s="35" t="s">
        <v>93</v>
      </c>
      <c r="C42" s="35"/>
      <c r="D42" s="103" t="s">
        <v>256</v>
      </c>
      <c r="E42" s="57">
        <v>6757.8</v>
      </c>
      <c r="F42" s="57">
        <v>235.80996800000005</v>
      </c>
      <c r="G42" s="57"/>
      <c r="H42" s="17">
        <f t="shared" si="1"/>
        <v>3378.9</v>
      </c>
      <c r="I42" s="17">
        <f t="shared" si="2"/>
        <v>117.90498400000003</v>
      </c>
      <c r="J42" s="17">
        <f t="shared" si="3"/>
        <v>0</v>
      </c>
      <c r="K42" s="47"/>
      <c r="L42" s="17">
        <f t="shared" si="4"/>
        <v>3260.9950159999999</v>
      </c>
      <c r="M42" s="31"/>
      <c r="N42" s="50"/>
      <c r="O42" s="48"/>
    </row>
    <row r="43" spans="2:15" ht="24.75" customHeight="1" x14ac:dyDescent="0.2">
      <c r="B43" s="35" t="s">
        <v>128</v>
      </c>
      <c r="C43" s="35"/>
      <c r="D43" s="103" t="s">
        <v>254</v>
      </c>
      <c r="E43" s="57">
        <v>5546.1</v>
      </c>
      <c r="F43" s="57">
        <v>62.887008000000037</v>
      </c>
      <c r="G43" s="57"/>
      <c r="H43" s="17">
        <f t="shared" si="1"/>
        <v>2773.05</v>
      </c>
      <c r="I43" s="17">
        <f t="shared" si="2"/>
        <v>31.443504000000019</v>
      </c>
      <c r="J43" s="17">
        <f t="shared" si="3"/>
        <v>0</v>
      </c>
      <c r="K43" s="47"/>
      <c r="L43" s="17">
        <f t="shared" si="4"/>
        <v>2741.6064960000003</v>
      </c>
      <c r="M43" s="31"/>
      <c r="N43" s="50"/>
      <c r="O43" s="48"/>
    </row>
    <row r="44" spans="2:15" ht="24.75" customHeight="1" x14ac:dyDescent="0.2">
      <c r="B44" s="35" t="s">
        <v>96</v>
      </c>
      <c r="C44" s="35"/>
      <c r="D44" s="103" t="s">
        <v>254</v>
      </c>
      <c r="E44" s="57">
        <v>5546.1</v>
      </c>
      <c r="F44" s="57">
        <v>62.887008000000037</v>
      </c>
      <c r="G44" s="57"/>
      <c r="H44" s="17">
        <f t="shared" si="1"/>
        <v>2773.05</v>
      </c>
      <c r="I44" s="17">
        <f t="shared" si="2"/>
        <v>31.443504000000019</v>
      </c>
      <c r="J44" s="17">
        <f t="shared" si="3"/>
        <v>0</v>
      </c>
      <c r="K44" s="47"/>
      <c r="L44" s="17">
        <f t="shared" si="4"/>
        <v>2741.6064960000003</v>
      </c>
      <c r="M44" s="31"/>
      <c r="N44" s="50"/>
      <c r="O44" s="48"/>
    </row>
    <row r="45" spans="2:15" ht="21.95" customHeight="1" x14ac:dyDescent="0.2">
      <c r="B45" s="35" t="s">
        <v>28</v>
      </c>
      <c r="C45" s="46"/>
      <c r="D45" s="59" t="s">
        <v>254</v>
      </c>
      <c r="E45" s="57">
        <v>8994.2999999999993</v>
      </c>
      <c r="F45" s="57">
        <v>751.37440000000004</v>
      </c>
      <c r="G45" s="57"/>
      <c r="H45" s="17">
        <f t="shared" si="1"/>
        <v>4497.1499999999996</v>
      </c>
      <c r="I45" s="17">
        <f t="shared" si="2"/>
        <v>375.68720000000002</v>
      </c>
      <c r="J45" s="17">
        <f t="shared" si="3"/>
        <v>0</v>
      </c>
      <c r="K45" s="47"/>
      <c r="L45" s="17">
        <f t="shared" si="4"/>
        <v>4121.4627999999993</v>
      </c>
      <c r="M45" s="31"/>
    </row>
    <row r="46" spans="2:15" ht="24.75" customHeight="1" x14ac:dyDescent="0.2">
      <c r="B46" s="35" t="s">
        <v>282</v>
      </c>
      <c r="C46" s="46"/>
      <c r="D46" s="59" t="s">
        <v>257</v>
      </c>
      <c r="E46" s="57">
        <v>12724.5</v>
      </c>
      <c r="F46" s="57">
        <v>1424.5</v>
      </c>
      <c r="G46" s="57"/>
      <c r="H46" s="17">
        <f t="shared" si="1"/>
        <v>6362.25</v>
      </c>
      <c r="I46" s="17">
        <f t="shared" si="2"/>
        <v>712.25</v>
      </c>
      <c r="J46" s="17">
        <f t="shared" si="3"/>
        <v>0</v>
      </c>
      <c r="K46" s="47"/>
      <c r="L46" s="17">
        <f t="shared" si="4"/>
        <v>5650</v>
      </c>
      <c r="M46" s="31"/>
      <c r="O46" s="48"/>
    </row>
    <row r="47" spans="2:15" ht="24.75" customHeight="1" x14ac:dyDescent="0.2">
      <c r="B47" s="35" t="s">
        <v>428</v>
      </c>
      <c r="C47" s="46"/>
      <c r="D47" s="59" t="s">
        <v>258</v>
      </c>
      <c r="E47" s="57">
        <v>7334.48</v>
      </c>
      <c r="F47" s="57">
        <v>334.48</v>
      </c>
      <c r="G47" s="57"/>
      <c r="H47" s="17">
        <f t="shared" si="1"/>
        <v>3667.24</v>
      </c>
      <c r="I47" s="17">
        <f t="shared" si="2"/>
        <v>167.24</v>
      </c>
      <c r="J47" s="17">
        <f t="shared" si="3"/>
        <v>0</v>
      </c>
      <c r="K47" s="47"/>
      <c r="L47" s="17">
        <f t="shared" si="4"/>
        <v>3500</v>
      </c>
      <c r="M47" s="31"/>
      <c r="O47" s="48"/>
    </row>
    <row r="48" spans="2:15" ht="24.75" customHeight="1" x14ac:dyDescent="0.2">
      <c r="B48" t="s">
        <v>78</v>
      </c>
      <c r="C48" s="46"/>
      <c r="D48" s="59" t="s">
        <v>259</v>
      </c>
      <c r="E48" s="57">
        <v>8476.32</v>
      </c>
      <c r="F48" s="57">
        <v>676.33</v>
      </c>
      <c r="G48" s="57"/>
      <c r="H48" s="17">
        <f t="shared" si="1"/>
        <v>4238.16</v>
      </c>
      <c r="I48" s="17">
        <f t="shared" si="2"/>
        <v>338.16500000000002</v>
      </c>
      <c r="J48" s="17">
        <f t="shared" si="3"/>
        <v>0</v>
      </c>
      <c r="K48" s="47"/>
      <c r="L48" s="17">
        <f t="shared" si="4"/>
        <v>3899.9949999999999</v>
      </c>
      <c r="M48" s="31"/>
      <c r="O48" s="48"/>
    </row>
    <row r="49" spans="2:17" ht="24.75" customHeight="1" x14ac:dyDescent="0.2">
      <c r="B49" s="35" t="s">
        <v>283</v>
      </c>
      <c r="C49" s="46"/>
      <c r="D49" s="59" t="s">
        <v>260</v>
      </c>
      <c r="E49" s="57">
        <v>6733.12</v>
      </c>
      <c r="F49" s="57">
        <v>233.12</v>
      </c>
      <c r="G49" s="57"/>
      <c r="H49" s="17">
        <f t="shared" si="1"/>
        <v>3366.56</v>
      </c>
      <c r="I49" s="17">
        <f t="shared" si="2"/>
        <v>116.56</v>
      </c>
      <c r="J49" s="17">
        <f t="shared" si="3"/>
        <v>0</v>
      </c>
      <c r="K49" s="47"/>
      <c r="L49" s="17">
        <f t="shared" si="4"/>
        <v>3250</v>
      </c>
      <c r="M49" s="31"/>
      <c r="O49" s="48"/>
    </row>
    <row r="50" spans="2:17" ht="24.75" customHeight="1" x14ac:dyDescent="0.2">
      <c r="B50" s="35" t="s">
        <v>284</v>
      </c>
      <c r="C50" s="46"/>
      <c r="D50" s="59" t="s">
        <v>261</v>
      </c>
      <c r="E50" s="17">
        <v>9895.58</v>
      </c>
      <c r="F50" s="17">
        <v>895.58</v>
      </c>
      <c r="G50" s="57"/>
      <c r="H50" s="17">
        <f t="shared" ref="H50" si="6">+E50/2</f>
        <v>4947.79</v>
      </c>
      <c r="I50" s="17">
        <f t="shared" ref="I50" si="7">+F50/2</f>
        <v>447.79</v>
      </c>
      <c r="J50" s="17">
        <f t="shared" si="3"/>
        <v>0</v>
      </c>
      <c r="K50" s="47"/>
      <c r="L50" s="17">
        <f t="shared" si="4"/>
        <v>4500</v>
      </c>
      <c r="M50" s="31"/>
      <c r="O50" s="48"/>
    </row>
    <row r="51" spans="2:17" ht="24.75" customHeight="1" x14ac:dyDescent="0.2">
      <c r="B51" s="35" t="s">
        <v>146</v>
      </c>
      <c r="C51" s="46"/>
      <c r="D51" s="59" t="s">
        <v>262</v>
      </c>
      <c r="E51" s="57">
        <v>14123.28</v>
      </c>
      <c r="F51" s="57">
        <v>1723.28</v>
      </c>
      <c r="G51" s="57"/>
      <c r="H51" s="17">
        <f t="shared" si="1"/>
        <v>7061.64</v>
      </c>
      <c r="I51" s="17">
        <f t="shared" si="2"/>
        <v>861.64</v>
      </c>
      <c r="J51" s="17">
        <f t="shared" si="3"/>
        <v>0</v>
      </c>
      <c r="K51" s="47"/>
      <c r="L51" s="17">
        <f t="shared" si="4"/>
        <v>6200</v>
      </c>
      <c r="M51" s="31"/>
      <c r="N51" s="123"/>
      <c r="O51" s="48"/>
      <c r="P51" s="48"/>
      <c r="Q51" s="50"/>
    </row>
    <row r="52" spans="2:17" ht="24.75" customHeight="1" x14ac:dyDescent="0.2">
      <c r="B52" s="35" t="s">
        <v>427</v>
      </c>
      <c r="C52" s="46"/>
      <c r="D52" s="59" t="s">
        <v>263</v>
      </c>
      <c r="E52" s="57">
        <v>8705.1</v>
      </c>
      <c r="F52" s="57">
        <v>705.1</v>
      </c>
      <c r="G52" s="57"/>
      <c r="H52" s="17">
        <f t="shared" si="1"/>
        <v>4352.55</v>
      </c>
      <c r="I52" s="17">
        <f t="shared" si="2"/>
        <v>352.55</v>
      </c>
      <c r="J52" s="17">
        <f t="shared" si="3"/>
        <v>0</v>
      </c>
      <c r="K52" s="47"/>
      <c r="L52" s="17">
        <f t="shared" si="4"/>
        <v>4000</v>
      </c>
      <c r="M52" s="31"/>
      <c r="O52" s="48"/>
    </row>
    <row r="53" spans="2:17" ht="21.95" customHeight="1" x14ac:dyDescent="0.2">
      <c r="B53" s="30" t="s">
        <v>129</v>
      </c>
      <c r="C53" s="109"/>
      <c r="D53" s="110" t="s">
        <v>264</v>
      </c>
      <c r="E53" s="77">
        <v>7334.48</v>
      </c>
      <c r="F53" s="77">
        <v>334.48</v>
      </c>
      <c r="G53" s="57"/>
      <c r="H53" s="17">
        <f t="shared" si="1"/>
        <v>3667.24</v>
      </c>
      <c r="I53" s="17">
        <f t="shared" si="2"/>
        <v>167.24</v>
      </c>
      <c r="J53" s="17">
        <f t="shared" si="3"/>
        <v>0</v>
      </c>
      <c r="K53" s="47"/>
      <c r="L53" s="17">
        <f t="shared" si="4"/>
        <v>3500</v>
      </c>
      <c r="M53" s="31"/>
      <c r="O53" s="48"/>
    </row>
    <row r="54" spans="2:17" ht="21.95" customHeight="1" x14ac:dyDescent="0.2">
      <c r="B54" s="30" t="s">
        <v>424</v>
      </c>
      <c r="C54" s="109"/>
      <c r="D54" s="110" t="s">
        <v>265</v>
      </c>
      <c r="E54" s="57">
        <v>8705.1</v>
      </c>
      <c r="F54" s="57">
        <v>705.1</v>
      </c>
      <c r="G54" s="57"/>
      <c r="H54" s="17">
        <f t="shared" si="1"/>
        <v>4352.55</v>
      </c>
      <c r="I54" s="17">
        <f t="shared" si="2"/>
        <v>352.55</v>
      </c>
      <c r="J54" s="17">
        <f t="shared" si="3"/>
        <v>0</v>
      </c>
      <c r="K54" s="47"/>
      <c r="L54" s="17">
        <f t="shared" si="4"/>
        <v>4000</v>
      </c>
      <c r="M54" s="31"/>
      <c r="O54" s="48"/>
    </row>
    <row r="55" spans="2:17" ht="21.95" customHeight="1" x14ac:dyDescent="0.2">
      <c r="B55" s="30" t="s">
        <v>285</v>
      </c>
      <c r="C55" s="109"/>
      <c r="D55" s="110" t="s">
        <v>266</v>
      </c>
      <c r="E55" s="77">
        <v>7334.48</v>
      </c>
      <c r="F55" s="77">
        <v>334.48</v>
      </c>
      <c r="G55" s="57"/>
      <c r="H55" s="17">
        <f t="shared" si="1"/>
        <v>3667.24</v>
      </c>
      <c r="I55" s="17">
        <f t="shared" si="2"/>
        <v>167.24</v>
      </c>
      <c r="J55" s="17">
        <f t="shared" si="3"/>
        <v>0</v>
      </c>
      <c r="K55" s="47"/>
      <c r="L55" s="17">
        <f t="shared" si="4"/>
        <v>3500</v>
      </c>
      <c r="M55" s="31"/>
      <c r="O55" s="48"/>
    </row>
    <row r="56" spans="2:17" ht="21.95" customHeight="1" x14ac:dyDescent="0.2">
      <c r="B56" s="30" t="s">
        <v>286</v>
      </c>
      <c r="C56" s="109"/>
      <c r="D56" s="110" t="s">
        <v>61</v>
      </c>
      <c r="E56" s="77">
        <v>6733.13</v>
      </c>
      <c r="F56" s="77">
        <v>233.13</v>
      </c>
      <c r="G56" s="57"/>
      <c r="H56" s="17">
        <f t="shared" si="1"/>
        <v>3366.5650000000001</v>
      </c>
      <c r="I56" s="17">
        <f t="shared" si="2"/>
        <v>116.565</v>
      </c>
      <c r="J56" s="17">
        <f t="shared" si="3"/>
        <v>0</v>
      </c>
      <c r="K56" s="47"/>
      <c r="L56" s="17">
        <f t="shared" si="4"/>
        <v>3250</v>
      </c>
      <c r="M56" s="31"/>
      <c r="O56" s="48"/>
    </row>
    <row r="58" spans="2:17" ht="18.75" customHeight="1" x14ac:dyDescent="0.2">
      <c r="D58" s="51" t="s">
        <v>39</v>
      </c>
      <c r="E58" s="84">
        <f t="shared" ref="E58:L58" si="8">SUM(E5:E56)</f>
        <v>462524.35</v>
      </c>
      <c r="F58" s="84">
        <f t="shared" si="8"/>
        <v>36679.350136000001</v>
      </c>
      <c r="G58" s="84">
        <f t="shared" si="8"/>
        <v>185.20999999999998</v>
      </c>
      <c r="H58" s="52">
        <f t="shared" si="8"/>
        <v>231262.17499999999</v>
      </c>
      <c r="I58" s="52">
        <f t="shared" si="8"/>
        <v>18339.675068</v>
      </c>
      <c r="J58" s="52">
        <f t="shared" si="8"/>
        <v>92.60499999999999</v>
      </c>
      <c r="K58" s="52">
        <f t="shared" si="8"/>
        <v>0</v>
      </c>
      <c r="L58" s="52">
        <f t="shared" si="8"/>
        <v>213015.10493199999</v>
      </c>
      <c r="O58" s="38"/>
    </row>
    <row r="62" spans="2:17" x14ac:dyDescent="0.2">
      <c r="B62" s="30"/>
      <c r="C62" s="35"/>
      <c r="D62" s="35"/>
      <c r="E62" s="57">
        <v>8269.7999999999993</v>
      </c>
      <c r="F62" s="57">
        <v>733.46919999999989</v>
      </c>
    </row>
    <row r="63" spans="2:17" x14ac:dyDescent="0.2">
      <c r="B63" s="30"/>
      <c r="C63" s="35"/>
      <c r="D63" s="35"/>
      <c r="E63" s="57">
        <v>8807.4</v>
      </c>
      <c r="F63" s="57">
        <v>823.43548799999985</v>
      </c>
    </row>
  </sheetData>
  <pageMargins left="0.11811023622047245" right="7.874015748031496E-2" top="0.15748031496062992" bottom="0.19685039370078741" header="0" footer="0"/>
  <pageSetup scale="84" fitToHeight="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-0.249977111117893"/>
    <pageSetUpPr fitToPage="1"/>
  </sheetPr>
  <dimension ref="B1:O21"/>
  <sheetViews>
    <sheetView zoomScale="80" zoomScaleNormal="80" workbookViewId="0">
      <selection activeCell="B1" sqref="B1:B1048576"/>
    </sheetView>
  </sheetViews>
  <sheetFormatPr baseColWidth="10" defaultRowHeight="12.75" x14ac:dyDescent="0.2"/>
  <cols>
    <col min="1" max="1" width="1.7109375" style="32" customWidth="1"/>
    <col min="2" max="2" width="33.42578125" style="32" customWidth="1"/>
    <col min="3" max="3" width="5.140625" style="32" customWidth="1"/>
    <col min="4" max="4" width="18.5703125" style="32" customWidth="1"/>
    <col min="5" max="5" width="1" style="32" customWidth="1"/>
    <col min="6" max="6" width="1.42578125" style="32" customWidth="1"/>
    <col min="7" max="7" width="11.7109375" style="32" customWidth="1"/>
    <col min="8" max="8" width="10.140625" style="32" customWidth="1"/>
    <col min="9" max="9" width="10" style="32" customWidth="1"/>
    <col min="10" max="10" width="8.85546875" style="32" customWidth="1"/>
    <col min="11" max="11" width="11.28515625" style="32" bestFit="1" customWidth="1"/>
    <col min="12" max="12" width="32" style="32" customWidth="1"/>
    <col min="13" max="14" width="11.42578125" style="32"/>
    <col min="15" max="15" width="11.42578125" style="38"/>
    <col min="16" max="16384" width="11.42578125" style="32"/>
  </cols>
  <sheetData>
    <row r="1" spans="2:15" ht="18" x14ac:dyDescent="0.25">
      <c r="E1" s="37" t="s">
        <v>0</v>
      </c>
      <c r="F1" s="38"/>
      <c r="G1" s="38"/>
      <c r="H1" s="38"/>
      <c r="I1" s="37"/>
      <c r="J1" s="38"/>
      <c r="K1" s="38"/>
      <c r="L1" s="39" t="s">
        <v>1</v>
      </c>
    </row>
    <row r="2" spans="2:15" ht="15" x14ac:dyDescent="0.25">
      <c r="E2" s="40" t="s">
        <v>287</v>
      </c>
      <c r="F2" s="38"/>
      <c r="G2" s="38"/>
      <c r="H2" s="38"/>
      <c r="I2" s="40"/>
      <c r="J2" s="38"/>
      <c r="K2" s="38"/>
      <c r="L2" s="41" t="str">
        <f>+'C. GESTION INTEGRAL'!L2</f>
        <v>15 DE OCTUBRE DE 2018</v>
      </c>
    </row>
    <row r="3" spans="2:15" x14ac:dyDescent="0.2">
      <c r="E3" s="41" t="str">
        <f>+'C. GESTION INTEGRAL'!E3</f>
        <v>PRIMER QUINCENA DE OCTUBRE DE 2018</v>
      </c>
      <c r="F3" s="38"/>
      <c r="G3" s="38"/>
      <c r="H3" s="38"/>
      <c r="I3" s="41"/>
      <c r="J3" s="38"/>
      <c r="K3" s="38"/>
    </row>
    <row r="4" spans="2:15" x14ac:dyDescent="0.2">
      <c r="E4" s="87"/>
      <c r="F4" s="38"/>
      <c r="G4" s="38"/>
      <c r="H4" s="38"/>
      <c r="I4" s="87"/>
      <c r="J4" s="38"/>
      <c r="K4" s="38"/>
    </row>
    <row r="5" spans="2:15" x14ac:dyDescent="0.2">
      <c r="B5" s="42" t="s">
        <v>2</v>
      </c>
      <c r="C5" s="42"/>
      <c r="D5" s="42" t="s">
        <v>49</v>
      </c>
      <c r="E5" s="88" t="s">
        <v>3</v>
      </c>
      <c r="F5" s="88" t="s">
        <v>91</v>
      </c>
      <c r="G5" s="43" t="s">
        <v>3</v>
      </c>
      <c r="H5" s="43" t="s">
        <v>91</v>
      </c>
      <c r="I5" s="89" t="s">
        <v>105</v>
      </c>
      <c r="J5" s="43" t="s">
        <v>83</v>
      </c>
      <c r="K5" s="43" t="s">
        <v>4</v>
      </c>
      <c r="L5" s="42" t="s">
        <v>5</v>
      </c>
    </row>
    <row r="6" spans="2:15" x14ac:dyDescent="0.2">
      <c r="E6" s="77"/>
      <c r="F6" s="77"/>
    </row>
    <row r="7" spans="2:15" ht="76.5" x14ac:dyDescent="0.2">
      <c r="B7" s="124" t="s">
        <v>294</v>
      </c>
      <c r="D7" s="127" t="s">
        <v>288</v>
      </c>
      <c r="E7" s="57">
        <v>23787.57</v>
      </c>
      <c r="F7" s="57">
        <v>3787.57</v>
      </c>
      <c r="G7" s="17">
        <f>+E7/2</f>
        <v>11893.785</v>
      </c>
      <c r="H7" s="17">
        <f t="shared" ref="H7" si="0">+F7/2</f>
        <v>1893.7850000000001</v>
      </c>
      <c r="I7" s="17"/>
      <c r="J7" s="17"/>
      <c r="K7" s="17">
        <f>G7-H7+I7-J7</f>
        <v>10000</v>
      </c>
      <c r="L7" s="31"/>
      <c r="M7" s="50"/>
      <c r="N7" s="50"/>
      <c r="O7" s="52"/>
    </row>
    <row r="8" spans="2:15" ht="59.25" customHeight="1" x14ac:dyDescent="0.2">
      <c r="B8" s="124" t="s">
        <v>295</v>
      </c>
      <c r="D8" s="128" t="s">
        <v>289</v>
      </c>
      <c r="E8" s="57">
        <v>13614.64</v>
      </c>
      <c r="F8" s="57">
        <v>1614.64</v>
      </c>
      <c r="G8" s="17">
        <f t="shared" ref="G8:G13" si="1">+E8/2</f>
        <v>6807.32</v>
      </c>
      <c r="H8" s="17">
        <f t="shared" ref="H8:H13" si="2">+F8/2</f>
        <v>807.32</v>
      </c>
      <c r="I8" s="17"/>
      <c r="J8" s="17"/>
      <c r="K8" s="17">
        <f t="shared" ref="K8:K13" si="3">G8-H8+I8-J8</f>
        <v>6000</v>
      </c>
      <c r="L8" s="31"/>
      <c r="M8" s="50"/>
      <c r="N8" s="50"/>
      <c r="O8" s="52"/>
    </row>
    <row r="9" spans="2:15" ht="38.25" x14ac:dyDescent="0.2">
      <c r="B9" s="124" t="s">
        <v>296</v>
      </c>
      <c r="D9" s="128" t="s">
        <v>290</v>
      </c>
      <c r="E9" s="57">
        <v>13614.64</v>
      </c>
      <c r="F9" s="57">
        <v>1614.64</v>
      </c>
      <c r="G9" s="17">
        <f t="shared" si="1"/>
        <v>6807.32</v>
      </c>
      <c r="H9" s="17">
        <f t="shared" si="2"/>
        <v>807.32</v>
      </c>
      <c r="I9" s="17"/>
      <c r="J9" s="17"/>
      <c r="K9" s="17">
        <f t="shared" si="3"/>
        <v>6000</v>
      </c>
      <c r="L9" s="31"/>
      <c r="M9" s="50"/>
      <c r="N9" s="50"/>
      <c r="O9" s="52"/>
    </row>
    <row r="10" spans="2:15" ht="25.5" x14ac:dyDescent="0.2">
      <c r="B10" s="124" t="s">
        <v>297</v>
      </c>
      <c r="D10" s="128" t="s">
        <v>59</v>
      </c>
      <c r="E10" s="57">
        <v>8705.1</v>
      </c>
      <c r="F10" s="57">
        <v>705.1</v>
      </c>
      <c r="G10" s="17">
        <f t="shared" si="1"/>
        <v>4352.55</v>
      </c>
      <c r="H10" s="17">
        <f t="shared" si="2"/>
        <v>352.55</v>
      </c>
      <c r="I10" s="17"/>
      <c r="J10" s="17"/>
      <c r="K10" s="17">
        <f t="shared" si="3"/>
        <v>4000</v>
      </c>
      <c r="L10" s="31"/>
      <c r="M10" s="50"/>
      <c r="N10" s="50"/>
      <c r="O10" s="52"/>
    </row>
    <row r="11" spans="2:15" ht="51" x14ac:dyDescent="0.2">
      <c r="B11" s="124" t="s">
        <v>298</v>
      </c>
      <c r="D11" s="128" t="s">
        <v>291</v>
      </c>
      <c r="E11" s="57">
        <v>8705.1</v>
      </c>
      <c r="F11" s="57">
        <v>705.1</v>
      </c>
      <c r="G11" s="17">
        <f t="shared" si="1"/>
        <v>4352.55</v>
      </c>
      <c r="H11" s="17">
        <f t="shared" si="2"/>
        <v>352.55</v>
      </c>
      <c r="I11" s="17"/>
      <c r="J11" s="17"/>
      <c r="K11" s="17">
        <f t="shared" si="3"/>
        <v>4000</v>
      </c>
      <c r="L11" s="31"/>
      <c r="M11" s="50"/>
      <c r="N11" s="50"/>
      <c r="O11" s="52"/>
    </row>
    <row r="12" spans="2:15" ht="38.25" x14ac:dyDescent="0.2">
      <c r="B12" s="124" t="s">
        <v>299</v>
      </c>
      <c r="D12" s="128" t="s">
        <v>292</v>
      </c>
      <c r="E12" s="57">
        <v>9895.58</v>
      </c>
      <c r="F12" s="57">
        <v>895.58</v>
      </c>
      <c r="G12" s="17">
        <f t="shared" si="1"/>
        <v>4947.79</v>
      </c>
      <c r="H12" s="17">
        <f t="shared" si="2"/>
        <v>447.79</v>
      </c>
      <c r="I12" s="17"/>
      <c r="J12" s="17"/>
      <c r="K12" s="17">
        <f t="shared" si="3"/>
        <v>4500</v>
      </c>
      <c r="L12" s="31"/>
      <c r="M12" s="50"/>
      <c r="N12" s="50"/>
      <c r="O12" s="52"/>
    </row>
    <row r="13" spans="2:15" ht="31.5" customHeight="1" x14ac:dyDescent="0.2">
      <c r="B13" s="124" t="s">
        <v>300</v>
      </c>
      <c r="D13" s="128" t="s">
        <v>293</v>
      </c>
      <c r="E13" s="57">
        <v>8705.1</v>
      </c>
      <c r="F13" s="57">
        <v>705.1</v>
      </c>
      <c r="G13" s="17">
        <f t="shared" si="1"/>
        <v>4352.55</v>
      </c>
      <c r="H13" s="17">
        <f t="shared" si="2"/>
        <v>352.55</v>
      </c>
      <c r="K13" s="17">
        <f t="shared" si="3"/>
        <v>4000</v>
      </c>
      <c r="L13" s="31"/>
    </row>
    <row r="14" spans="2:15" ht="21.95" customHeight="1" x14ac:dyDescent="0.2">
      <c r="D14" s="51" t="s">
        <v>39</v>
      </c>
      <c r="E14" s="84">
        <f t="shared" ref="E14:J14" si="4">SUM(E7:E13)</f>
        <v>87027.73000000001</v>
      </c>
      <c r="F14" s="84">
        <f t="shared" si="4"/>
        <v>10027.730000000001</v>
      </c>
      <c r="G14" s="52">
        <f>SUM(G7:G13)</f>
        <v>43513.865000000005</v>
      </c>
      <c r="H14" s="52">
        <f>SUM(H7:H13)</f>
        <v>5013.8650000000007</v>
      </c>
      <c r="I14" s="52">
        <f t="shared" si="4"/>
        <v>0</v>
      </c>
      <c r="J14" s="52">
        <f t="shared" si="4"/>
        <v>0</v>
      </c>
      <c r="K14" s="52">
        <f>SUM(K7:K13)</f>
        <v>38500</v>
      </c>
    </row>
    <row r="15" spans="2:15" ht="21.95" customHeight="1" x14ac:dyDescent="0.2"/>
    <row r="18" spans="4:15" x14ac:dyDescent="0.2">
      <c r="O18" s="52"/>
    </row>
    <row r="19" spans="4:15" x14ac:dyDescent="0.2">
      <c r="D19" s="102"/>
    </row>
    <row r="20" spans="4:15" x14ac:dyDescent="0.2">
      <c r="D20" s="102"/>
    </row>
    <row r="21" spans="4:15" x14ac:dyDescent="0.2">
      <c r="D21" s="102"/>
    </row>
  </sheetData>
  <pageMargins left="0.11811023622047245" right="7.874015748031496E-2" top="0.59055118110236227" bottom="0.98425196850393704" header="0" footer="0"/>
  <pageSetup scale="8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20</vt:i4>
      </vt:variant>
    </vt:vector>
  </HeadingPairs>
  <TitlesOfParts>
    <vt:vector size="39" baseType="lpstr">
      <vt:lpstr>DIETAS</vt:lpstr>
      <vt:lpstr>PRESIDENCIA</vt:lpstr>
      <vt:lpstr>CONTRALORIA</vt:lpstr>
      <vt:lpstr>SECRETARIA GENERAL</vt:lpstr>
      <vt:lpstr>SINDICATURA</vt:lpstr>
      <vt:lpstr>COORDINACION DE GABINETE</vt:lpstr>
      <vt:lpstr>H.MPAL</vt:lpstr>
      <vt:lpstr>COORDINACION SERVICIOS PUBLICOS</vt:lpstr>
      <vt:lpstr>C. D ECONOMICO</vt:lpstr>
      <vt:lpstr>C. GESTION INTEGRAL</vt:lpstr>
      <vt:lpstr>C. GRAL CONSTRUC.</vt:lpstr>
      <vt:lpstr>SEG.CIUDADANA.</vt:lpstr>
      <vt:lpstr>DEPTO MOVILIDAD</vt:lpstr>
      <vt:lpstr>SERV MEDICOS</vt:lpstr>
      <vt:lpstr>PROTECCION CIVIL</vt:lpstr>
      <vt:lpstr>OLVIDADOS</vt:lpstr>
      <vt:lpstr>OLVIDADOS (2)</vt:lpstr>
      <vt:lpstr>jubilados</vt:lpstr>
      <vt:lpstr>Hoja1</vt:lpstr>
      <vt:lpstr>'C. D ECONOMICO'!Área_de_impresión</vt:lpstr>
      <vt:lpstr>'C. GESTION INTEGRAL'!Área_de_impresión</vt:lpstr>
      <vt:lpstr>'C. GRAL CONSTRUC.'!Área_de_impresión</vt:lpstr>
      <vt:lpstr>CONTRALORIA!Área_de_impresión</vt:lpstr>
      <vt:lpstr>'COORDINACION DE GABINETE'!Área_de_impresión</vt:lpstr>
      <vt:lpstr>'COORDINACION SERVICIOS PUBLICOS'!Área_de_impresión</vt:lpstr>
      <vt:lpstr>'DEPTO MOVILIDAD'!Área_de_impresión</vt:lpstr>
      <vt:lpstr>DIETAS!Área_de_impresión</vt:lpstr>
      <vt:lpstr>H.MPAL!Área_de_impresión</vt:lpstr>
      <vt:lpstr>jubilados!Área_de_impresión</vt:lpstr>
      <vt:lpstr>OLVIDADOS!Área_de_impresión</vt:lpstr>
      <vt:lpstr>'OLVIDADOS (2)'!Área_de_impresión</vt:lpstr>
      <vt:lpstr>PRESIDENCIA!Área_de_impresión</vt:lpstr>
      <vt:lpstr>'PROTECCION CIVIL'!Área_de_impresión</vt:lpstr>
      <vt:lpstr>'SECRETARIA GENERAL'!Área_de_impresión</vt:lpstr>
      <vt:lpstr>SEG.CIUDADANA.!Área_de_impresión</vt:lpstr>
      <vt:lpstr>'SERV MEDICOS'!Área_de_impresión</vt:lpstr>
      <vt:lpstr>SINDICATURA!Área_de_impresión</vt:lpstr>
      <vt:lpstr>'C. GESTION INTEGRAL'!Títulos_a_imprimir</vt:lpstr>
      <vt:lpstr>'COORDINACION SERVICIOS PUBLICOS'!Títulos_a_imprimir</vt:lpstr>
    </vt:vector>
  </TitlesOfParts>
  <Company>H. Ayuntamiento d Iztlahuacan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Transparencia</cp:lastModifiedBy>
  <cp:lastPrinted>2018-10-24T18:39:46Z</cp:lastPrinted>
  <dcterms:created xsi:type="dcterms:W3CDTF">2004-03-09T14:35:28Z</dcterms:created>
  <dcterms:modified xsi:type="dcterms:W3CDTF">2020-12-23T18:01:35Z</dcterms:modified>
</cp:coreProperties>
</file>