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580" activeTab="1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op'!$A$1:$N$70</definedName>
    <definedName name="_xlnm._FilterDatabase" localSheetId="10" hidden="1">'C. GRAL CONSTRUC.'!$B$1:$K$39</definedName>
    <definedName name="_xlnm._FilterDatabase" localSheetId="7" hidden="1">'COORDINACION SERVICIOS PUBLICOS'!$B$4:$N$63</definedName>
    <definedName name="_xlnm._FilterDatabase" localSheetId="13" hidden="1">jubilados!$K$4:$K$48</definedName>
    <definedName name="_xlnm._FilterDatabase" localSheetId="12" hidden="1">SEG.CIUDADANA.!$B$1:$O$56</definedName>
    <definedName name="_xlnm.Print_Area" localSheetId="8">'C. D ECONOMICO'!$B$1:$N$26</definedName>
    <definedName name="_xlnm.Print_Area" localSheetId="9">'C. GESTION INTEGRAL op'!$B$1:$M$42</definedName>
    <definedName name="_xlnm.Print_Area" localSheetId="10">'C. GRAL CONSTRUC.'!$B$1:$N$37</definedName>
    <definedName name="_xlnm.Print_Area" localSheetId="2">CONTRALORIA!$B$1:$N$9</definedName>
    <definedName name="_xlnm.Print_Area" localSheetId="5">'COORDINACION DE GABINETE'!$B$1:$O$12</definedName>
    <definedName name="_xlnm.Print_Area" localSheetId="7">'COORDINACION SERVICIOS PUBLICOS'!$B$1:$N$66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PRESIDENCIA!$B$1:$N$18</definedName>
    <definedName name="_xlnm.Print_Area" localSheetId="3">'SECRETARIA GENERAL'!$B$1:$N$26</definedName>
    <definedName name="_xlnm.Print_Area" localSheetId="12">SEG.CIUDADANA.!$B$1:$N$54</definedName>
    <definedName name="_xlnm.Print_Area" localSheetId="4">SINDICATURA!$B$1:$N$16</definedName>
    <definedName name="_xlnm.Print_Area" localSheetId="11">'UNIDAD DE GESTION DE PROYECTOS'!$B$1:$N$14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3" l="1"/>
  <c r="H8" i="34"/>
  <c r="I8" i="34"/>
  <c r="H9" i="34"/>
  <c r="I9" i="34"/>
  <c r="J9" i="34"/>
  <c r="M9" i="34" l="1"/>
  <c r="K8" i="34"/>
  <c r="M8" i="34" s="1"/>
  <c r="J18" i="10"/>
  <c r="I18" i="10"/>
  <c r="H18" i="10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16" i="9"/>
  <c r="I16" i="9"/>
  <c r="H16" i="9"/>
  <c r="K16" i="9" s="1"/>
  <c r="K18" i="10" l="1"/>
  <c r="M18" i="10" s="1"/>
  <c r="M16" i="9"/>
  <c r="H8" i="10" l="1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8" i="37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I5" i="28"/>
  <c r="H5" i="28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I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J12" i="21" l="1"/>
  <c r="L12" i="21" s="1"/>
  <c r="K19" i="10" l="1"/>
  <c r="M19" i="10" s="1"/>
  <c r="J8" i="21"/>
  <c r="L8" i="21" s="1"/>
  <c r="P7" i="22" l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6" i="22"/>
  <c r="J11" i="7"/>
  <c r="L11" i="7" s="1"/>
  <c r="O39" i="7"/>
  <c r="P38" i="7"/>
  <c r="P39" i="7" s="1"/>
  <c r="K30" i="10"/>
  <c r="K43" i="28"/>
  <c r="J23" i="22"/>
  <c r="K18" i="34"/>
  <c r="L26" i="34"/>
  <c r="M18" i="34" l="1"/>
  <c r="K64" i="28"/>
  <c r="M64" i="28" s="1"/>
  <c r="K44" i="10"/>
  <c r="M44" i="10" s="1"/>
  <c r="M30" i="10"/>
  <c r="K24" i="10"/>
  <c r="M24" i="10" s="1"/>
  <c r="M43" i="28"/>
  <c r="K23" i="22"/>
  <c r="M23" i="22" s="1"/>
  <c r="I13" i="25" l="1"/>
  <c r="H13" i="25"/>
  <c r="J13" i="7" l="1"/>
  <c r="L13" i="7" s="1"/>
  <c r="K49" i="28" l="1"/>
  <c r="M49" i="28" s="1"/>
  <c r="J29" i="7" l="1"/>
  <c r="L29" i="7" s="1"/>
  <c r="K45" i="10"/>
  <c r="K34" i="9" l="1"/>
  <c r="M34" i="9" s="1"/>
  <c r="M45" i="10"/>
  <c r="J14" i="7"/>
  <c r="L14" i="7" s="1"/>
  <c r="M33" i="10"/>
  <c r="K7" i="1" l="1"/>
  <c r="K59" i="28" l="1"/>
  <c r="K11" i="34"/>
  <c r="M11" i="34" s="1"/>
  <c r="M59" i="28" l="1"/>
  <c r="I29" i="20"/>
  <c r="K53" i="28" l="1"/>
  <c r="M53" i="28" s="1"/>
  <c r="J14" i="22"/>
  <c r="J7" i="22" l="1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4" i="22"/>
  <c r="J25" i="22"/>
  <c r="I12" i="20" l="1"/>
  <c r="K40" i="28"/>
  <c r="K60" i="28"/>
  <c r="M40" i="28" l="1"/>
  <c r="M60" i="28"/>
  <c r="K34" i="10" l="1"/>
  <c r="M34" i="10" s="1"/>
  <c r="E39" i="20" l="1"/>
  <c r="K21" i="28"/>
  <c r="M21" i="28" l="1"/>
  <c r="L32" i="9" l="1"/>
  <c r="K17" i="10"/>
  <c r="I31" i="20"/>
  <c r="I20" i="20"/>
  <c r="K13" i="22" l="1"/>
  <c r="K37" i="28"/>
  <c r="M13" i="22" l="1"/>
  <c r="M37" i="28"/>
  <c r="H7" i="8" l="1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8" i="1"/>
  <c r="J9" i="1"/>
  <c r="J10" i="1"/>
  <c r="J11" i="1"/>
  <c r="J12" i="1"/>
  <c r="J13" i="1"/>
  <c r="J14" i="1"/>
  <c r="J15" i="1"/>
  <c r="J16" i="1"/>
  <c r="J17" i="1"/>
  <c r="J8" i="7" l="1"/>
  <c r="L8" i="7" s="1"/>
  <c r="K22" i="22"/>
  <c r="M22" i="22" s="1"/>
  <c r="K15" i="1"/>
  <c r="K12" i="1"/>
  <c r="K18" i="28"/>
  <c r="M18" i="28" s="1"/>
  <c r="K48" i="28"/>
  <c r="K13" i="34"/>
  <c r="M13" i="34" s="1"/>
  <c r="M12" i="1" l="1"/>
  <c r="M11" i="1"/>
  <c r="M15" i="1"/>
  <c r="K25" i="28"/>
  <c r="M25" i="28" s="1"/>
  <c r="K27" i="28"/>
  <c r="M27" i="28" s="1"/>
  <c r="M48" i="28"/>
  <c r="K13" i="10" l="1"/>
  <c r="M13" i="10" s="1"/>
  <c r="K10" i="37" l="1"/>
  <c r="L37" i="9"/>
  <c r="K36" i="9"/>
  <c r="K30" i="9"/>
  <c r="M10" i="37" l="1"/>
  <c r="M35" i="9"/>
  <c r="M36" i="9"/>
  <c r="K29" i="9"/>
  <c r="M29" i="9" s="1"/>
  <c r="M30" i="9"/>
  <c r="K26" i="28" l="1"/>
  <c r="J20" i="7" l="1"/>
  <c r="L20" i="7" l="1"/>
  <c r="K41" i="10"/>
  <c r="M41" i="10" l="1"/>
  <c r="K42" i="10"/>
  <c r="M42" i="10" s="1"/>
  <c r="K35" i="10" l="1"/>
  <c r="K32" i="10"/>
  <c r="K52" i="10"/>
  <c r="M35" i="10" l="1"/>
  <c r="K14" i="9"/>
  <c r="M14" i="9" s="1"/>
  <c r="J40" i="7"/>
  <c r="L40" i="7" s="1"/>
  <c r="M52" i="10"/>
  <c r="M32" i="10"/>
  <c r="F17" i="33"/>
  <c r="L66" i="28" l="1"/>
  <c r="F16" i="33" s="1"/>
  <c r="K65" i="28"/>
  <c r="K58" i="28"/>
  <c r="K52" i="28"/>
  <c r="K35" i="28"/>
  <c r="J7" i="10"/>
  <c r="M14" i="8"/>
  <c r="L10" i="21"/>
  <c r="M7" i="36"/>
  <c r="L14" i="37"/>
  <c r="F20" i="33" s="1"/>
  <c r="F19" i="33"/>
  <c r="K42" i="7"/>
  <c r="F18" i="33" s="1"/>
  <c r="L41" i="7"/>
  <c r="L21" i="8"/>
  <c r="F15" i="33" s="1"/>
  <c r="M12" i="24"/>
  <c r="F14" i="33" s="1"/>
  <c r="K12" i="24"/>
  <c r="L12" i="24"/>
  <c r="L16" i="25"/>
  <c r="F13" i="33" s="1"/>
  <c r="L26" i="22"/>
  <c r="F12" i="33" s="1"/>
  <c r="L9" i="36"/>
  <c r="F11" i="33" s="1"/>
  <c r="L18" i="1"/>
  <c r="F10" i="33" s="1"/>
  <c r="K17" i="21"/>
  <c r="F9" i="33" s="1"/>
  <c r="M20" i="22" l="1"/>
  <c r="M21" i="22"/>
  <c r="M13" i="1"/>
  <c r="M17" i="1"/>
  <c r="M16" i="1"/>
  <c r="M8" i="37"/>
  <c r="F21" i="33"/>
  <c r="F27" i="33" s="1"/>
  <c r="L54" i="10"/>
  <c r="F23" i="33" s="1"/>
  <c r="F24" i="33" s="1"/>
  <c r="M19" i="9"/>
  <c r="M8" i="10"/>
  <c r="M65" i="28"/>
  <c r="M25" i="34"/>
  <c r="M26" i="28"/>
  <c r="K57" i="28"/>
  <c r="M57" i="28" s="1"/>
  <c r="M58" i="28"/>
  <c r="M52" i="28"/>
  <c r="M10" i="28"/>
  <c r="M45" i="28"/>
  <c r="M35" i="28"/>
  <c r="M63" i="28"/>
  <c r="K17" i="9"/>
  <c r="M17" i="9" s="1"/>
  <c r="K16" i="10"/>
  <c r="M16" i="10" s="1"/>
  <c r="K26" i="9"/>
  <c r="M26" i="9" s="1"/>
  <c r="F30" i="33" l="1"/>
  <c r="G34" i="33" s="1"/>
  <c r="K9" i="37"/>
  <c r="M9" i="37" s="1"/>
  <c r="K12" i="8"/>
  <c r="M12" i="8" s="1"/>
  <c r="K47" i="28" l="1"/>
  <c r="M47" i="28" s="1"/>
  <c r="K17" i="34"/>
  <c r="M17" i="34" s="1"/>
  <c r="K20" i="34"/>
  <c r="M20" i="34" s="1"/>
  <c r="K15" i="34"/>
  <c r="M15" i="34" s="1"/>
  <c r="K14" i="34"/>
  <c r="M14" i="34" s="1"/>
  <c r="K24" i="34" l="1"/>
  <c r="M24" i="34" s="1"/>
  <c r="H7" i="7" l="1"/>
  <c r="K23" i="34" l="1"/>
  <c r="M23" i="34" s="1"/>
  <c r="J28" i="7"/>
  <c r="L28" i="7" s="1"/>
  <c r="K13" i="25" l="1"/>
  <c r="M13" i="25" s="1"/>
  <c r="K21" i="10" l="1"/>
  <c r="M21" i="10" s="1"/>
  <c r="K10" i="22" l="1"/>
  <c r="M10" i="22" s="1"/>
  <c r="K10" i="1"/>
  <c r="M10" i="1" s="1"/>
  <c r="K12" i="9" l="1"/>
  <c r="M12" i="9" s="1"/>
  <c r="K53" i="10" l="1"/>
  <c r="M53" i="10" s="1"/>
  <c r="K51" i="10"/>
  <c r="M51" i="10" s="1"/>
  <c r="K50" i="10"/>
  <c r="M50" i="10" s="1"/>
  <c r="K49" i="10"/>
  <c r="M49" i="10" s="1"/>
  <c r="K48" i="10"/>
  <c r="M48" i="10" s="1"/>
  <c r="K47" i="10"/>
  <c r="M47" i="10" s="1"/>
  <c r="K46" i="10"/>
  <c r="M46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3" i="37"/>
  <c r="M13" i="37" s="1"/>
  <c r="K12" i="37"/>
  <c r="M12" i="37" s="1"/>
  <c r="K11" i="37"/>
  <c r="M11" i="37" s="1"/>
  <c r="J7" i="37"/>
  <c r="K33" i="9"/>
  <c r="M33" i="9" s="1"/>
  <c r="K32" i="9"/>
  <c r="M32" i="9" s="1"/>
  <c r="K31" i="9"/>
  <c r="M31" i="9" s="1"/>
  <c r="K28" i="9"/>
  <c r="M28" i="9" s="1"/>
  <c r="K27" i="9"/>
  <c r="M27" i="9" s="1"/>
  <c r="K25" i="9"/>
  <c r="M25" i="9" s="1"/>
  <c r="K24" i="9"/>
  <c r="M24" i="9" s="1"/>
  <c r="K23" i="9"/>
  <c r="M23" i="9" s="1"/>
  <c r="K22" i="9"/>
  <c r="M22" i="9" s="1"/>
  <c r="K21" i="9"/>
  <c r="M21" i="9" s="1"/>
  <c r="K20" i="9"/>
  <c r="M20" i="9" s="1"/>
  <c r="K18" i="9"/>
  <c r="M18" i="9" s="1"/>
  <c r="K15" i="9"/>
  <c r="M15" i="9" s="1"/>
  <c r="K13" i="9"/>
  <c r="M13" i="9" s="1"/>
  <c r="K11" i="9"/>
  <c r="K10" i="9"/>
  <c r="M10" i="9" s="1"/>
  <c r="K9" i="9"/>
  <c r="M9" i="9" s="1"/>
  <c r="K8" i="9"/>
  <c r="M8" i="9" s="1"/>
  <c r="K62" i="28"/>
  <c r="M62" i="28" s="1"/>
  <c r="K61" i="28"/>
  <c r="M61" i="28" s="1"/>
  <c r="K56" i="28"/>
  <c r="M56" i="28" s="1"/>
  <c r="K55" i="28"/>
  <c r="M55" i="28" s="1"/>
  <c r="K54" i="28"/>
  <c r="M54" i="28" s="1"/>
  <c r="K51" i="28"/>
  <c r="M51" i="28" s="1"/>
  <c r="M50" i="28"/>
  <c r="K46" i="28"/>
  <c r="M46" i="28" s="1"/>
  <c r="K44" i="28"/>
  <c r="M44" i="28" s="1"/>
  <c r="K42" i="28"/>
  <c r="M42" i="28" s="1"/>
  <c r="K41" i="28"/>
  <c r="M41" i="28" s="1"/>
  <c r="K39" i="28"/>
  <c r="M39" i="28" s="1"/>
  <c r="K38" i="28"/>
  <c r="M38" i="28" s="1"/>
  <c r="K36" i="28"/>
  <c r="M36" i="28" s="1"/>
  <c r="K34" i="28"/>
  <c r="M34" i="28" s="1"/>
  <c r="K33" i="28"/>
  <c r="M33" i="28" s="1"/>
  <c r="K32" i="28"/>
  <c r="M32" i="28" s="1"/>
  <c r="K31" i="28"/>
  <c r="M31" i="28" s="1"/>
  <c r="K30" i="28"/>
  <c r="M30" i="28" s="1"/>
  <c r="K29" i="28"/>
  <c r="M29" i="28" s="1"/>
  <c r="K28" i="28"/>
  <c r="M28" i="28" s="1"/>
  <c r="K24" i="28"/>
  <c r="M24" i="28" s="1"/>
  <c r="K23" i="28"/>
  <c r="M23" i="28" s="1"/>
  <c r="K22" i="28"/>
  <c r="M22" i="28" s="1"/>
  <c r="K20" i="28"/>
  <c r="M20" i="28" s="1"/>
  <c r="K19" i="28"/>
  <c r="M19" i="28" s="1"/>
  <c r="K17" i="28"/>
  <c r="M17" i="28" s="1"/>
  <c r="K16" i="28"/>
  <c r="M16" i="28" s="1"/>
  <c r="K15" i="28"/>
  <c r="M15" i="28" s="1"/>
  <c r="K14" i="28"/>
  <c r="M14" i="28" s="1"/>
  <c r="K13" i="28"/>
  <c r="M13" i="28" s="1"/>
  <c r="K12" i="28"/>
  <c r="M12" i="28" s="1"/>
  <c r="K11" i="28"/>
  <c r="M11" i="28" s="1"/>
  <c r="K9" i="28"/>
  <c r="M9" i="28" s="1"/>
  <c r="K8" i="28"/>
  <c r="M8" i="28" s="1"/>
  <c r="K7" i="28"/>
  <c r="M7" i="28" s="1"/>
  <c r="K6" i="28"/>
  <c r="M6" i="28" s="1"/>
  <c r="M11" i="9" l="1"/>
  <c r="J37" i="7"/>
  <c r="L37" i="7" s="1"/>
  <c r="K16" i="8" l="1"/>
  <c r="M16" i="8" s="1"/>
  <c r="I7" i="36" l="1"/>
  <c r="H7" i="36"/>
  <c r="K16" i="34" l="1"/>
  <c r="M16" i="34" s="1"/>
  <c r="J35" i="7" l="1"/>
  <c r="L35" i="7" s="1"/>
  <c r="J15" i="7" l="1"/>
  <c r="L15" i="7" s="1"/>
  <c r="J34" i="7" l="1"/>
  <c r="L34" i="7" s="1"/>
  <c r="K24" i="22" l="1"/>
  <c r="M24" i="22" s="1"/>
  <c r="K17" i="22" l="1"/>
  <c r="M17" i="22" s="1"/>
  <c r="J16" i="7" l="1"/>
  <c r="L16" i="7" s="1"/>
  <c r="K19" i="22"/>
  <c r="M19" i="22" s="1"/>
  <c r="J27" i="7" l="1"/>
  <c r="L27" i="7" s="1"/>
  <c r="J22" i="7"/>
  <c r="L22" i="7" s="1"/>
  <c r="K25" i="22"/>
  <c r="M25" i="22" s="1"/>
  <c r="K8" i="22" l="1"/>
  <c r="K9" i="22"/>
  <c r="M9" i="22" s="1"/>
  <c r="M8" i="22" l="1"/>
  <c r="K12" i="34" l="1"/>
  <c r="M12" i="34" l="1"/>
  <c r="J23" i="7" l="1"/>
  <c r="L23" i="7" s="1"/>
  <c r="M20" i="8" l="1"/>
  <c r="I11" i="20" l="1"/>
  <c r="J9" i="7" l="1"/>
  <c r="L9" i="7" s="1"/>
  <c r="J10" i="7"/>
  <c r="L10" i="7" s="1"/>
  <c r="J12" i="7"/>
  <c r="L12" i="7" s="1"/>
  <c r="J17" i="7"/>
  <c r="L17" i="7" s="1"/>
  <c r="J18" i="7"/>
  <c r="L18" i="7" s="1"/>
  <c r="J19" i="7"/>
  <c r="L19" i="7" s="1"/>
  <c r="J21" i="7"/>
  <c r="L21" i="7" s="1"/>
  <c r="J24" i="7"/>
  <c r="L24" i="7" s="1"/>
  <c r="J25" i="7"/>
  <c r="L25" i="7" s="1"/>
  <c r="J26" i="7"/>
  <c r="L26" i="7" s="1"/>
  <c r="J30" i="7"/>
  <c r="L30" i="7" s="1"/>
  <c r="J31" i="7"/>
  <c r="L31" i="7" s="1"/>
  <c r="J32" i="7"/>
  <c r="L32" i="7" s="1"/>
  <c r="J33" i="7"/>
  <c r="L33" i="7" s="1"/>
  <c r="J36" i="7"/>
  <c r="L36" i="7" s="1"/>
  <c r="J38" i="7"/>
  <c r="L38" i="7" s="1"/>
  <c r="J39" i="7"/>
  <c r="L39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M15" i="8"/>
  <c r="K17" i="8"/>
  <c r="M17" i="8" s="1"/>
  <c r="K18" i="8"/>
  <c r="M18" i="8" s="1"/>
  <c r="M19" i="8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M11" i="22"/>
  <c r="K12" i="22"/>
  <c r="M12" i="22" s="1"/>
  <c r="K14" i="22"/>
  <c r="M14" i="22" s="1"/>
  <c r="M15" i="22"/>
  <c r="K16" i="22"/>
  <c r="M16" i="22" s="1"/>
  <c r="K18" i="22"/>
  <c r="M18" i="22" s="1"/>
  <c r="K8" i="1"/>
  <c r="M8" i="1" s="1"/>
  <c r="K9" i="1"/>
  <c r="M9" i="1" s="1"/>
  <c r="K14" i="1"/>
  <c r="M14" i="1" s="1"/>
  <c r="J11" i="21"/>
  <c r="L11" i="21" s="1"/>
  <c r="J13" i="21"/>
  <c r="L13" i="21" s="1"/>
  <c r="J14" i="21"/>
  <c r="L14" i="21" s="1"/>
  <c r="L15" i="21"/>
  <c r="J9" i="21" l="1"/>
  <c r="L9" i="21"/>
  <c r="K22" i="34"/>
  <c r="M22" i="34" s="1"/>
  <c r="K21" i="34"/>
  <c r="M21" i="34" s="1"/>
  <c r="K19" i="34"/>
  <c r="M19" i="34" s="1"/>
  <c r="K10" i="34"/>
  <c r="M10" i="34" s="1"/>
  <c r="E36" i="20" l="1"/>
  <c r="I41" i="20"/>
  <c r="I40" i="20" l="1"/>
  <c r="I9" i="20"/>
  <c r="I36" i="20"/>
  <c r="F44" i="20" l="1"/>
  <c r="G44" i="20"/>
  <c r="E5" i="20" l="1"/>
  <c r="I5" i="20" s="1"/>
  <c r="G54" i="10" l="1"/>
  <c r="F54" i="10"/>
  <c r="E54" i="10"/>
  <c r="J54" i="10"/>
  <c r="E37" i="9"/>
  <c r="F37" i="9"/>
  <c r="G37" i="9"/>
  <c r="F26" i="34" l="1"/>
  <c r="G26" i="34"/>
  <c r="E26" i="34"/>
  <c r="F66" i="28"/>
  <c r="G66" i="28"/>
  <c r="E66" i="28"/>
  <c r="K7" i="36"/>
  <c r="F18" i="1"/>
  <c r="G18" i="1"/>
  <c r="J18" i="1"/>
  <c r="E18" i="1"/>
  <c r="I7" i="10" l="1"/>
  <c r="H7" i="10"/>
  <c r="H7" i="9"/>
  <c r="H37" i="9" s="1"/>
  <c r="I7" i="9"/>
  <c r="I37" i="9" s="1"/>
  <c r="J7" i="9"/>
  <c r="J37" i="9" s="1"/>
  <c r="G7" i="7"/>
  <c r="I7" i="34"/>
  <c r="I26" i="34" s="1"/>
  <c r="J7" i="34"/>
  <c r="J26" i="34" s="1"/>
  <c r="H7" i="34"/>
  <c r="H26" i="34" s="1"/>
  <c r="H66" i="28"/>
  <c r="I66" i="28"/>
  <c r="J5" i="28"/>
  <c r="J66" i="28" s="1"/>
  <c r="J6" i="8"/>
  <c r="I6" i="8"/>
  <c r="H6" i="8"/>
  <c r="D10" i="25"/>
  <c r="I6" i="22"/>
  <c r="I26" i="22" s="1"/>
  <c r="H6" i="22"/>
  <c r="K21" i="8" l="1"/>
  <c r="M6" i="8"/>
  <c r="K7" i="9"/>
  <c r="K37" i="9" s="1"/>
  <c r="K7" i="10"/>
  <c r="K54" i="10" s="1"/>
  <c r="J7" i="7"/>
  <c r="L7" i="7" s="1"/>
  <c r="K7" i="34"/>
  <c r="K26" i="34" s="1"/>
  <c r="K5" i="28"/>
  <c r="K66" i="28" s="1"/>
  <c r="H26" i="22"/>
  <c r="K6" i="22"/>
  <c r="I21" i="8"/>
  <c r="J21" i="8"/>
  <c r="H21" i="8"/>
  <c r="I54" i="10"/>
  <c r="H54" i="10"/>
  <c r="M7" i="9" l="1"/>
  <c r="M37" i="9" s="1"/>
  <c r="M7" i="10"/>
  <c r="M7" i="34"/>
  <c r="M26" i="34" s="1"/>
  <c r="M5" i="28"/>
  <c r="M66" i="28" s="1"/>
  <c r="M21" i="8"/>
  <c r="E17" i="21" l="1"/>
  <c r="F17" i="21"/>
  <c r="E28" i="20" l="1"/>
  <c r="I28" i="20" s="1"/>
  <c r="E10" i="20"/>
  <c r="I10" i="20" s="1"/>
  <c r="E8" i="20"/>
  <c r="I8" i="20" l="1"/>
  <c r="I35" i="20" l="1"/>
  <c r="I18" i="1"/>
  <c r="G7" i="21"/>
  <c r="H7" i="21"/>
  <c r="J7" i="21" l="1"/>
  <c r="L7" i="21" s="1"/>
  <c r="H18" i="1"/>
  <c r="K18" i="1"/>
  <c r="E24" i="20"/>
  <c r="I24" i="20" s="1"/>
  <c r="H18" i="20"/>
  <c r="H44" i="20" s="1"/>
  <c r="M7" i="1" l="1"/>
  <c r="M18" i="1" s="1"/>
  <c r="I18" i="20"/>
  <c r="F42" i="7" l="1"/>
  <c r="E42" i="7"/>
  <c r="E27" i="20" l="1"/>
  <c r="I27" i="20" s="1"/>
  <c r="I17" i="20"/>
  <c r="I16" i="20"/>
  <c r="E38" i="20"/>
  <c r="I38" i="20" s="1"/>
  <c r="I42" i="7" l="1"/>
  <c r="J42" i="7"/>
  <c r="I7" i="37"/>
  <c r="H7" i="37"/>
  <c r="K7" i="37" l="1"/>
  <c r="M7" i="37" s="1"/>
  <c r="G14" i="37"/>
  <c r="F14" i="37"/>
  <c r="E14" i="37"/>
  <c r="I14" i="37"/>
  <c r="C20" i="33" s="1"/>
  <c r="E3" i="37"/>
  <c r="N2" i="37"/>
  <c r="K14" i="37" l="1"/>
  <c r="E20" i="33" s="1"/>
  <c r="H14" i="37"/>
  <c r="B20" i="33" s="1"/>
  <c r="M14" i="37"/>
  <c r="G20" i="33" s="1"/>
  <c r="J14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H9" i="36" l="1"/>
  <c r="I21" i="20" l="1"/>
  <c r="E15" i="33" l="1"/>
  <c r="B11" i="33"/>
  <c r="I33" i="20" l="1"/>
  <c r="B26" i="33"/>
  <c r="E23" i="33" l="1"/>
  <c r="E19" i="33"/>
  <c r="E18" i="33"/>
  <c r="D18" i="33"/>
  <c r="H42" i="7"/>
  <c r="G42" i="7"/>
  <c r="B23" i="33" l="1"/>
  <c r="C23" i="33"/>
  <c r="E24" i="33"/>
  <c r="D19" i="33"/>
  <c r="B19" i="33"/>
  <c r="C19" i="33"/>
  <c r="D15" i="33"/>
  <c r="I12" i="24"/>
  <c r="B14" i="33" s="1"/>
  <c r="K16" i="25"/>
  <c r="E13" i="33" s="1"/>
  <c r="J6" i="25"/>
  <c r="J16" i="25" s="1"/>
  <c r="D13" i="33" s="1"/>
  <c r="I6" i="25"/>
  <c r="H6" i="25"/>
  <c r="J6" i="22"/>
  <c r="M6" i="22" s="1"/>
  <c r="H16" i="25" l="1"/>
  <c r="M6" i="25"/>
  <c r="I16" i="25"/>
  <c r="C13" i="33" s="1"/>
  <c r="B13" i="33"/>
  <c r="C15" i="33"/>
  <c r="B15" i="33"/>
  <c r="J26" i="22"/>
  <c r="D12" i="33" s="1"/>
  <c r="B24" i="33"/>
  <c r="C24" i="33"/>
  <c r="I9" i="36" l="1"/>
  <c r="C11" i="33" s="1"/>
  <c r="K9" i="36"/>
  <c r="E11" i="33" s="1"/>
  <c r="J9" i="36"/>
  <c r="D11" i="33" s="1"/>
  <c r="G9" i="36"/>
  <c r="F9" i="36"/>
  <c r="F3" i="36"/>
  <c r="N2" i="36"/>
  <c r="G17" i="21"/>
  <c r="B9" i="33" s="1"/>
  <c r="C12" i="33" l="1"/>
  <c r="B12" i="33"/>
  <c r="M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G12" i="24"/>
  <c r="F12" i="24"/>
  <c r="J12" i="24"/>
  <c r="C14" i="33" s="1"/>
  <c r="F3" i="24"/>
  <c r="O2" i="24"/>
  <c r="K26" i="22"/>
  <c r="E12" i="33" s="1"/>
  <c r="F26" i="22"/>
  <c r="E26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N12" i="24"/>
  <c r="G14" i="33" s="1"/>
  <c r="M26" i="22"/>
  <c r="G12" i="33" l="1"/>
  <c r="M16" i="25"/>
  <c r="G13" i="33" s="1"/>
  <c r="M54" i="10" l="1"/>
  <c r="L42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<sst xmlns="http://schemas.openxmlformats.org/spreadsheetml/2006/main" count="883" uniqueCount="496">
  <si>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</si>
  <si>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</si>
  <si>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</si>
  <si>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</si>
  <si>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</si>
  <si>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</si>
  <si>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</si>
  <si>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</si>
  <si>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</si>
  <si>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</si>
  <si>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</si>
  <si>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</si>
  <si>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</si>
  <si>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</si>
  <si>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</si>
  <si>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</si>
  <si>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</si>
  <si>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</si>
  <si>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</si>
  <si>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</si>
  <si>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</si>
  <si>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</si>
  <si>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</si>
  <si>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</si>
  <si>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</si>
  <si>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</si>
  <si>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</si>
  <si>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</si>
  <si>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</si>
  <si>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</si>
  <si>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</si>
  <si>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</si>
  <si>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</si>
  <si>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</si>
  <si>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</si>
  <si>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</si>
  <si>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</si>
  <si>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</si>
  <si>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</si>
  <si>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</si>
  <si>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</si>
  <si>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</si>
  <si>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</si>
  <si>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</si>
  <si>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</si>
  <si>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</si>
  <si>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</si>
  <si>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</si>
  <si>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</si>
  <si>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</si>
  <si>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</si>
  <si>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</si>
  <si>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</si>
  <si>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</si>
  <si>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</si>
  <si>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</si>
  <si>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</si>
  <si>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</si>
  <si>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</si>
  <si>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</si>
  <si>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</si>
  <si>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</si>
  <si>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</si>
  <si>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</si>
  <si>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</si>
  <si>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</si>
  <si>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</si>
  <si>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</si>
  <si>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</si>
  <si>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</si>
  <si>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</si>
  <si>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</si>
  <si>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</si>
  <si>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</si>
  <si>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</si>
  <si>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</si>
  <si>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</si>
  <si>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</si>
  <si>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</si>
  <si>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MOTOCONFORMADORA 12H</t>
  </si>
  <si>
    <t>OPERADOR RETROEXCAVADORA JCV</t>
  </si>
  <si>
    <t>CHOFER VOLTEO VOLVO ROJO 14M3</t>
  </si>
  <si>
    <t>CHOFER TRACTO CAMION KEENGORTH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</si>
  <si>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</si>
  <si>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</si>
  <si>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</si>
  <si>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</si>
  <si>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</si>
  <si>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</si>
  <si>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</si>
  <si>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</si>
  <si>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</si>
  <si>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</si>
  <si>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</si>
  <si>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</si>
  <si>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</si>
  <si>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</si>
  <si>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</si>
  <si>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</si>
  <si>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</si>
  <si>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</si>
  <si>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</si>
  <si>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</si>
  <si>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</si>
  <si>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</si>
  <si>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</si>
  <si>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</si>
  <si>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</si>
  <si>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</si>
  <si>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</si>
  <si>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</si>
  <si>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</si>
  <si>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</si>
  <si>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</si>
  <si>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</si>
  <si>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</si>
  <si>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</si>
  <si>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</si>
  <si>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</si>
  <si>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</si>
  <si>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</si>
  <si>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</si>
  <si>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</si>
  <si>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</si>
  <si>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</si>
  <si>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</si>
  <si>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</si>
  <si>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</si>
  <si>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</si>
  <si>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</si>
  <si>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</si>
  <si>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</si>
  <si>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</si>
  <si>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</si>
  <si>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</si>
  <si>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</si>
  <si>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</si>
  <si>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</si>
  <si>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</si>
  <si>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</si>
  <si>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</si>
  <si>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</si>
  <si>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</si>
  <si>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</si>
  <si>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</si>
  <si>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</si>
  <si>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</si>
  <si>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</si>
  <si>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</si>
  <si>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</si>
  <si>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</si>
  <si>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</si>
  <si>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</si>
  <si>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</si>
  <si>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</si>
  <si>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</si>
  <si>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</si>
  <si>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</si>
  <si>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</si>
  <si>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</si>
  <si>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</si>
  <si>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</si>
  <si>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</si>
  <si>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</si>
  <si>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</si>
  <si>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</si>
  <si>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</si>
  <si>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</si>
  <si>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</si>
  <si>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</si>
  <si>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</si>
  <si>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</si>
  <si>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</si>
  <si>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</si>
  <si>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</si>
  <si>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</si>
  <si>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</si>
  <si>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</si>
  <si>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</si>
  <si>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</si>
  <si>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</si>
  <si>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</si>
  <si>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</si>
  <si>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</si>
  <si>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</si>
  <si>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</si>
  <si>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</si>
  <si>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</si>
  <si>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</si>
  <si>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</si>
  <si>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</si>
  <si>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</si>
  <si>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</si>
  <si>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</si>
  <si>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</si>
  <si>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</si>
  <si>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</si>
  <si>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</si>
  <si>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</si>
  <si>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</si>
  <si>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</si>
  <si>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</si>
  <si>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</si>
  <si>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</si>
  <si>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</si>
  <si>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</si>
  <si>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</si>
  <si>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</si>
  <si>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</si>
  <si>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</si>
  <si>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</si>
  <si>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</si>
  <si>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</si>
  <si>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</si>
  <si>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</si>
  <si>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</si>
  <si>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</si>
  <si>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</si>
  <si>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</si>
  <si>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</si>
  <si>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</si>
  <si>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</si>
  <si>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</si>
  <si>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</si>
  <si>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</si>
  <si>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</si>
  <si>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</si>
  <si>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</si>
  <si>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</si>
  <si>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</si>
  <si>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</si>
  <si>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</si>
  <si>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</si>
  <si>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</si>
  <si>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</si>
  <si>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</si>
  <si>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</si>
  <si>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</si>
  <si>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</si>
  <si>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</si>
  <si>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</si>
  <si>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</si>
  <si>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</si>
  <si>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</si>
  <si>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</si>
  <si>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</si>
  <si>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</si>
  <si>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</si>
  <si>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</si>
  <si>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</si>
  <si>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</si>
  <si>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</si>
  <si>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</si>
  <si>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</si>
  <si>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</si>
  <si>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</si>
  <si>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</si>
  <si>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</si>
  <si>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</si>
  <si>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</si>
  <si>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</si>
  <si>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</si>
  <si>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</si>
  <si>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</si>
  <si>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</si>
  <si>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</si>
  <si>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</si>
  <si>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</si>
  <si>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</si>
  <si>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</si>
  <si>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</si>
  <si>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</si>
  <si>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</si>
  <si>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</si>
  <si>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</si>
  <si>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</si>
  <si>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</si>
  <si>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</si>
  <si>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</si>
  <si>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</si>
  <si>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</si>
  <si>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</si>
  <si>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</si>
  <si>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</si>
  <si>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</si>
  <si>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</si>
  <si>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</si>
  <si>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</si>
  <si>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</si>
  <si>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</si>
  <si>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</si>
  <si>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</si>
  <si>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</si>
  <si>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</si>
  <si>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</si>
  <si>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</si>
  <si>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</si>
  <si>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</si>
  <si>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</si>
  <si>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</si>
  <si>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</si>
  <si>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</si>
  <si>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</si>
  <si>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</si>
  <si>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</si>
  <si>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</si>
  <si>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</si>
  <si>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</si>
  <si>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</si>
  <si>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</si>
  <si>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</si>
  <si>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</si>
  <si>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</si>
  <si>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</si>
  <si>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</si>
  <si>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</si>
  <si>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</si>
  <si>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</si>
  <si>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</si>
  <si>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</si>
  <si>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</si>
  <si>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</si>
  <si>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</si>
  <si>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</si>
  <si>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ASESOR</t>
  </si>
  <si>
    <t>COMANDANTE DE POLICIA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</si>
  <si>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</si>
  <si>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</si>
  <si>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</si>
  <si>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</si>
  <si>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</si>
  <si>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</si>
  <si>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</si>
  <si>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</si>
  <si>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</si>
  <si>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</si>
  <si>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</si>
  <si>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</si>
  <si>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</si>
  <si>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</si>
  <si>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</si>
  <si>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</si>
  <si>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</si>
  <si>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MECANICO B</t>
  </si>
  <si>
    <t>FECHA DE INGRESO</t>
  </si>
  <si>
    <t>AUXILIAR DE INTENDENCIA D</t>
  </si>
  <si>
    <t>GAETA ARELLANO ALAN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</si>
  <si>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</si>
  <si>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</si>
  <si>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</si>
  <si>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</si>
  <si>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</si>
  <si>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MEDINA ORTIZ BRENDA LIZBETH</t>
  </si>
  <si>
    <t>AUXILIAR DE AGUA POTABLE</t>
  </si>
  <si>
    <t>FLORES ABUNDIS VICENTE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</si>
  <si>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</si>
  <si>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</si>
  <si>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</si>
  <si>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</si>
  <si>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</si>
  <si>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</si>
  <si>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</si>
  <si>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</si>
  <si>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</si>
  <si>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</si>
  <si>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</si>
  <si>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</si>
  <si>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</si>
  <si>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</si>
  <si>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</si>
  <si>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</si>
  <si>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</si>
  <si>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</si>
  <si>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</si>
  <si>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</si>
  <si>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</si>
  <si>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</si>
  <si>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</si>
  <si>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</si>
  <si>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</si>
  <si>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</si>
  <si>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</si>
  <si>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</si>
  <si>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</si>
  <si>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</si>
  <si>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</si>
  <si>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</si>
  <si>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JEFE DE RECURSOS HUMANOS</t>
  </si>
  <si>
    <t>ALONSO MOYA TANIA GISELA</t>
  </si>
  <si>
    <t>ENCARGADA DE BIBLIOTECA</t>
  </si>
  <si>
    <t>LEDESMA RODRIGUEZ JAIME</t>
  </si>
  <si>
    <t>FLORES PALAFOX CRISTINA</t>
  </si>
  <si>
    <t>SANCHEZ RAMIREZ SILVANO</t>
  </si>
  <si>
    <t>ALBAÑIL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</si>
  <si>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</si>
  <si>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</si>
  <si>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</si>
  <si>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</si>
  <si>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</si>
  <si>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</si>
  <si>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</si>
  <si>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</si>
  <si>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</si>
  <si>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</si>
  <si>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</si>
  <si>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</si>
  <si>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</si>
  <si>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</si>
  <si>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</si>
  <si>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</si>
  <si>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</si>
  <si>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</si>
  <si>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</si>
  <si>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</si>
  <si>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</si>
  <si>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</si>
  <si>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</si>
  <si>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</si>
  <si>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</si>
  <si>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</si>
  <si>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</si>
  <si>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</si>
  <si>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</si>
  <si>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</si>
  <si>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</si>
  <si>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</si>
  <si>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</si>
  <si>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</si>
  <si>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</si>
  <si>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</si>
  <si>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</si>
  <si>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</si>
  <si>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</si>
  <si>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</si>
  <si>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</si>
  <si>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</si>
  <si>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VITELA PEREZ GLEEN OCTAVIO</t>
  </si>
  <si>
    <t>SANCHEZ ORTIZ DIEGO ARMANDO</t>
  </si>
  <si>
    <t>PRESTAMOS A PENSIONES</t>
  </si>
  <si>
    <t>VILLEGAS GOMEZ JOSE DE JESUS</t>
  </si>
  <si>
    <t>CORTEZ GONZALEZ ROSA LILIA</t>
  </si>
  <si>
    <t>FLORES CAMACHO ISAAC ALEJANDRO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</si>
  <si>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</si>
  <si>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</si>
  <si>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</si>
  <si>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</si>
  <si>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</si>
  <si>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</si>
  <si>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</si>
  <si>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 xml:space="preserve">CERVANTES CARRILLO JOSE JUAN </t>
  </si>
  <si>
    <t>HERNANDEZ CABRERA LIZETTE GUADALUPE</t>
  </si>
  <si>
    <t>CHOFER DE CAMION C</t>
  </si>
  <si>
    <t>GALLEGOS RODRIGUEZ CESAR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</si>
  <si>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</si>
  <si>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</si>
  <si>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</si>
  <si>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</si>
  <si>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</si>
  <si>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</si>
  <si>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</si>
  <si>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</si>
  <si>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PARAMEDICO A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</si>
  <si>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</si>
  <si>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</si>
  <si>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</si>
  <si>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</si>
  <si>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</si>
  <si>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</si>
  <si>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SANCHEZ MARTINEZ MIGUEL ANGEL</t>
  </si>
  <si>
    <t>LICENCIA DEL 11 DE DICIEMBRE 2023 AL 03 DE ENERO2024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</si>
  <si>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</si>
  <si>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</si>
  <si>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</si>
  <si>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</si>
  <si>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</si>
  <si>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</si>
  <si>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</si>
  <si>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</si>
  <si>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</si>
  <si>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</si>
  <si>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</si>
  <si>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</si>
  <si>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MARTINEZ CRUZ MAXIMILIANO</t>
  </si>
  <si>
    <t>SANCHEZ VANESSA</t>
  </si>
  <si>
    <t>MARTINEZ NERY PATRICIA</t>
  </si>
  <si>
    <t>VILLALOBOS SALAZAR BERNANDO</t>
  </si>
  <si>
    <t>GONZALEZ VAZQUEZ OSCAR</t>
  </si>
  <si>
    <t>MARTIN CARRANZA RICARDO</t>
  </si>
  <si>
    <t>URIBE LOZANO ALFREDO</t>
  </si>
  <si>
    <t>ANGULO CAMACHO EFRAIN</t>
  </si>
  <si>
    <t xml:space="preserve">HARO OCAMPO LIC. PEDRO </t>
  </si>
  <si>
    <t>GUZMAN GONZALEZ LEONCIO</t>
  </si>
  <si>
    <t>CASTRO IBANEZ CHRISTIAN MAXIMILIANO</t>
  </si>
  <si>
    <t>PRIMER QUINCENA DE SEPTIEMBRE DE 2024</t>
  </si>
  <si>
    <t>15 DE SEPTIEMBRE DE 2024</t>
  </si>
  <si>
    <t>LICENCIA DE 1 MES 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</si>
</sst>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59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165" fontId="0" fillId="0" borderId="5" xfId="1" applyFont="1" applyFill="1" applyBorder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165" fontId="2" fillId="0" borderId="4" xfId="1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0" fillId="2" borderId="0" xfId="0" applyFill="1"/>
    <xf numFmtId="165" fontId="0" fillId="0" borderId="6" xfId="1" applyFont="1" applyFill="1" applyBorder="1" applyAlignment="1">
      <alignment horizontal="center"/>
    </xf>
    <xf numFmtId="14" fontId="18" fillId="0" borderId="0" xfId="0" applyNumberFormat="1" applyFont="1"/>
    <xf numFmtId="43" fontId="0" fillId="3" borderId="0" xfId="0" applyNumberFormat="1" applyFill="1"/>
    <xf numFmtId="0" fontId="21" fillId="4" borderId="7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22" fillId="0" borderId="0" xfId="0" applyFont="1" applyAlignment="1">
      <alignment horizontal="justify" vertical="center" wrapText="1"/>
    </xf>
    <xf numFmtId="0" fontId="12" fillId="3" borderId="0" xfId="0" applyFont="1" applyFill="1"/>
    <xf numFmtId="0" fontId="12" fillId="5" borderId="0" xfId="0" applyFont="1" applyFill="1"/>
    <xf numFmtId="165" fontId="12" fillId="0" borderId="0" xfId="1" applyFont="1"/>
    <xf numFmtId="165" fontId="12" fillId="0" borderId="0" xfId="1" applyFont="1" applyFill="1"/>
    <xf numFmtId="165" fontId="23" fillId="6" borderId="0" xfId="1" applyFont="1" applyFill="1"/>
    <xf numFmtId="0" fontId="21" fillId="4" borderId="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4" fillId="0" borderId="0" xfId="1" applyFont="1" applyFill="1" applyBorder="1" applyAlignment="1">
      <alignment horizontal="center" vertical="center"/>
    </xf>
    <xf numFmtId="0" fontId="2" fillId="2" borderId="0" xfId="0" applyFont="1" applyFill="1"/>
    <xf numFmtId="165" fontId="9" fillId="2" borderId="0" xfId="1" applyFont="1" applyFill="1"/>
    <xf numFmtId="0" fontId="16" fillId="0" borderId="0" xfId="0" applyFont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10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65" fontId="9" fillId="0" borderId="10" xfId="1" applyFont="1" applyBorder="1" applyAlignment="1">
      <alignment horizontal="right"/>
    </xf>
    <xf numFmtId="0" fontId="9" fillId="7" borderId="0" xfId="0" applyFont="1" applyFill="1"/>
    <xf numFmtId="165" fontId="9" fillId="7" borderId="0" xfId="1" applyFont="1" applyFill="1"/>
    <xf numFmtId="14" fontId="2" fillId="7" borderId="0" xfId="0" applyNumberFormat="1" applyFont="1" applyFill="1"/>
    <xf numFmtId="165" fontId="2" fillId="7" borderId="0" xfId="1" applyFont="1" applyFill="1"/>
    <xf numFmtId="0" fontId="2" fillId="7" borderId="0" xfId="0" applyFont="1" applyFill="1"/>
    <xf numFmtId="43" fontId="2" fillId="7" borderId="0" xfId="0" applyNumberFormat="1" applyFont="1" applyFill="1"/>
    <xf numFmtId="0" fontId="0" fillId="7" borderId="0" xfId="0" applyFill="1"/>
    <xf numFmtId="14" fontId="0" fillId="7" borderId="0" xfId="0" applyNumberFormat="1" applyFill="1"/>
    <xf numFmtId="14" fontId="18" fillId="7" borderId="0" xfId="0" applyNumberFormat="1" applyFont="1" applyFill="1"/>
    <xf numFmtId="43" fontId="0" fillId="7" borderId="0" xfId="0" applyNumberFormat="1" applyFill="1"/>
    <xf numFmtId="14" fontId="16" fillId="7" borderId="0" xfId="0" applyNumberFormat="1" applyFont="1" applyFill="1"/>
    <xf numFmtId="43" fontId="9" fillId="7" borderId="0" xfId="0" applyNumberFormat="1" applyFont="1" applyFill="1"/>
    <xf numFmtId="14" fontId="12" fillId="7" borderId="0" xfId="0" applyNumberFormat="1" applyFont="1" applyFill="1"/>
    <xf numFmtId="43" fontId="12" fillId="7" borderId="0" xfId="0" applyNumberFormat="1" applyFont="1" applyFill="1"/>
    <xf numFmtId="0" fontId="12" fillId="7" borderId="0" xfId="0" applyFont="1" applyFill="1"/>
    <xf numFmtId="165" fontId="0" fillId="7" borderId="0" xfId="1" applyFont="1" applyFill="1"/>
    <xf numFmtId="0" fontId="6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5" fillId="7" borderId="0" xfId="0" applyFont="1" applyFill="1" applyAlignment="1">
      <alignment horizontal="center"/>
    </xf>
    <xf numFmtId="165" fontId="0" fillId="7" borderId="4" xfId="1" applyFont="1" applyFill="1" applyBorder="1" applyAlignment="1">
      <alignment horizontal="center"/>
    </xf>
    <xf numFmtId="165" fontId="0" fillId="7" borderId="0" xfId="1" applyFont="1" applyFill="1" applyBorder="1" applyAlignment="1">
      <alignment horizontal="center"/>
    </xf>
    <xf numFmtId="166" fontId="16" fillId="7" borderId="0" xfId="0" applyNumberFormat="1" applyFont="1" applyFill="1" applyAlignment="1">
      <alignment horizontal="right"/>
    </xf>
    <xf numFmtId="14" fontId="16" fillId="7" borderId="0" xfId="0" applyNumberFormat="1" applyFont="1" applyFill="1" applyAlignment="1">
      <alignment horizontal="right"/>
    </xf>
    <xf numFmtId="165" fontId="12" fillId="7" borderId="0" xfId="1" applyFont="1" applyFill="1"/>
    <xf numFmtId="0" fontId="18" fillId="7" borderId="0" xfId="0" applyFont="1" applyFill="1"/>
    <xf numFmtId="14" fontId="0" fillId="7" borderId="0" xfId="0" applyNumberFormat="1" applyFill="1" applyAlignment="1">
      <alignment horizontal="right"/>
    </xf>
    <xf numFmtId="14" fontId="17" fillId="7" borderId="0" xfId="0" applyNumberFormat="1" applyFont="1" applyFill="1" applyAlignment="1">
      <alignment horizontal="center"/>
    </xf>
    <xf numFmtId="4" fontId="0" fillId="7" borderId="0" xfId="0" applyNumberFormat="1" applyFill="1"/>
    <xf numFmtId="15" fontId="0" fillId="7" borderId="0" xfId="0" applyNumberFormat="1" applyFill="1"/>
    <xf numFmtId="14" fontId="18" fillId="7" borderId="0" xfId="0" applyNumberFormat="1" applyFont="1" applyFill="1" applyAlignment="1">
      <alignment horizontal="right"/>
    </xf>
    <xf numFmtId="165" fontId="6" fillId="7" borderId="0" xfId="1" applyFont="1" applyFill="1" applyBorder="1"/>
    <xf numFmtId="165" fontId="6" fillId="7" borderId="0" xfId="1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O19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O1" sqref="O1:P1048576"/>
    </sheetView>
  </sheetViews>
  <sheetFormatPr baseColWidth="10" defaultRowHeight="12.75" x14ac:dyDescent="0.2"/>
  <cols>
    <col min="1" max="1" width="1.7109375" hidden="1" customWidth="1"/>
    <col min="2" max="2" width="38.710937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5" ht="18" x14ac:dyDescent="0.25">
      <c r="E1" s="12" t="s">
        <v>0</v>
      </c>
      <c r="I1" s="12"/>
      <c r="M1" s="14" t="s">
        <v>1</v>
      </c>
    </row>
    <row r="2" spans="2:15" ht="15" x14ac:dyDescent="0.25">
      <c r="E2" s="15" t="s">
        <v>92</v>
      </c>
      <c r="I2" s="15"/>
      <c r="M2" s="16" t="str">
        <f>+PRESIDENCIA!N2</f>
        <v>15 DE SEPTIEMBRE DE 2024</v>
      </c>
    </row>
    <row r="3" spans="2:15" x14ac:dyDescent="0.2">
      <c r="E3" s="42" t="str">
        <f>+PRESIDENCIA!E3</f>
        <v>PRIMER QUINCENA DE SEPTIEMBRE DE 2024</v>
      </c>
      <c r="I3" s="43"/>
    </row>
    <row r="4" spans="2:15" x14ac:dyDescent="0.2">
      <c r="E4" s="43" t="s">
        <v>24</v>
      </c>
      <c r="I4" s="4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9" t="s">
        <v>375</v>
      </c>
      <c r="K5" s="110" t="s">
        <v>434</v>
      </c>
      <c r="L5" s="18" t="s">
        <v>5</v>
      </c>
      <c r="M5" s="17" t="s">
        <v>6</v>
      </c>
      <c r="N5" s="93" t="s">
        <v>344</v>
      </c>
    </row>
    <row r="6" spans="2:15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5" ht="24.95" customHeight="1" x14ac:dyDescent="0.2">
      <c r="B7" s="2" t="s">
        <v>256</v>
      </c>
      <c r="C7" s="5"/>
      <c r="D7" s="3" t="s">
        <v>252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4">
        <v>44470</v>
      </c>
    </row>
    <row r="8" spans="2:15" s="51" customFormat="1" ht="24.95" customHeight="1" x14ac:dyDescent="0.2">
      <c r="B8" s="2" t="s">
        <v>259</v>
      </c>
      <c r="C8" s="5"/>
      <c r="D8" s="3" t="s">
        <v>252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" si="4">+G8*0.115</f>
        <v>1525.0805816250001</v>
      </c>
      <c r="K8" s="7"/>
      <c r="L8" s="7">
        <f t="shared" ref="L8" si="5">G8-H8+I8-J8-K8</f>
        <v>9737.8146933750013</v>
      </c>
      <c r="M8" s="11"/>
      <c r="N8" s="76">
        <v>44470</v>
      </c>
      <c r="O8" s="8"/>
    </row>
    <row r="9" spans="2:15" ht="24.95" customHeight="1" x14ac:dyDescent="0.2">
      <c r="B9" s="2" t="s">
        <v>260</v>
      </c>
      <c r="C9" s="5"/>
      <c r="D9" s="3" t="s">
        <v>252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ref="J9:J14" si="6">+G9*0.115</f>
        <v>1525.0805816250001</v>
      </c>
      <c r="K9" s="7"/>
      <c r="L9" s="7">
        <f t="shared" ref="L9:L15" si="7">G9-H9+I9-J9-K9</f>
        <v>9737.8146933750013</v>
      </c>
      <c r="M9" s="11"/>
      <c r="N9" s="94">
        <v>44470</v>
      </c>
    </row>
    <row r="10" spans="2:15" ht="24.95" customHeight="1" x14ac:dyDescent="0.2">
      <c r="B10" s="2" t="s">
        <v>258</v>
      </c>
      <c r="C10" s="5"/>
      <c r="D10" s="3" t="s">
        <v>252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4">
        <v>44470</v>
      </c>
    </row>
    <row r="11" spans="2:15" ht="24.95" customHeight="1" x14ac:dyDescent="0.2">
      <c r="B11" s="10" t="s">
        <v>254</v>
      </c>
      <c r="C11" s="5"/>
      <c r="D11" s="3" t="s">
        <v>252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6"/>
        <v>1525.0805816250001</v>
      </c>
      <c r="K11" s="7"/>
      <c r="L11" s="7">
        <f t="shared" si="7"/>
        <v>9737.8146933750013</v>
      </c>
      <c r="M11" s="11"/>
      <c r="N11" s="94">
        <v>44470</v>
      </c>
    </row>
    <row r="12" spans="2:15" ht="24.95" customHeight="1" x14ac:dyDescent="0.2">
      <c r="B12" s="2" t="s">
        <v>491</v>
      </c>
      <c r="C12" s="5"/>
      <c r="D12" s="3" t="s">
        <v>252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6"/>
        <v>1525.0805816250001</v>
      </c>
      <c r="K12" s="7"/>
      <c r="L12" s="7">
        <f t="shared" si="7"/>
        <v>9737.8146933750013</v>
      </c>
      <c r="M12" s="11"/>
      <c r="N12" s="94">
        <v>44470</v>
      </c>
    </row>
    <row r="13" spans="2:15" ht="24.95" customHeight="1" x14ac:dyDescent="0.2">
      <c r="B13" s="2" t="s">
        <v>255</v>
      </c>
      <c r="C13" s="5"/>
      <c r="D13" s="3" t="s">
        <v>252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6"/>
        <v>1525.0805816250001</v>
      </c>
      <c r="K13" s="7"/>
      <c r="L13" s="7">
        <f t="shared" si="7"/>
        <v>9737.8146933750013</v>
      </c>
      <c r="M13" s="11"/>
      <c r="N13" s="94">
        <v>44470</v>
      </c>
    </row>
    <row r="14" spans="2:15" ht="24.95" customHeight="1" x14ac:dyDescent="0.2">
      <c r="B14" s="2" t="s">
        <v>257</v>
      </c>
      <c r="C14" s="5"/>
      <c r="D14" s="3" t="s">
        <v>252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6"/>
        <v>1525.0805816250001</v>
      </c>
      <c r="K14" s="7"/>
      <c r="L14" s="7">
        <f t="shared" si="7"/>
        <v>9737.8146933750013</v>
      </c>
      <c r="M14" s="11"/>
      <c r="N14" s="94">
        <v>44470</v>
      </c>
    </row>
    <row r="15" spans="2:15" ht="24.95" customHeight="1" x14ac:dyDescent="0.2">
      <c r="B15" s="2" t="s">
        <v>253</v>
      </c>
      <c r="C15" s="5"/>
      <c r="D15" s="3" t="s">
        <v>252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/>
      <c r="K15" s="7"/>
      <c r="L15" s="7">
        <f t="shared" si="7"/>
        <v>11262.895275000001</v>
      </c>
      <c r="M15" s="11"/>
      <c r="N15" s="94">
        <v>44470</v>
      </c>
    </row>
    <row r="16" spans="2:15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>SUM(E7:E16)</f>
        <v>235972.69440000004</v>
      </c>
      <c r="F17" s="26">
        <f>SUM(F7:F16)</f>
        <v>35391.829999999994</v>
      </c>
      <c r="G17" s="26">
        <f>SUM(G7:G16)</f>
        <v>117986.34720000002</v>
      </c>
      <c r="H17" s="26">
        <f t="shared" ref="H17:K17" si="8">SUM(H7:H16)</f>
        <v>17695.914999999997</v>
      </c>
      <c r="I17" s="26">
        <f t="shared" si="8"/>
        <v>0</v>
      </c>
      <c r="J17" s="26">
        <f t="shared" si="8"/>
        <v>10675.564071375</v>
      </c>
      <c r="K17" s="26">
        <f t="shared" si="8"/>
        <v>0</v>
      </c>
      <c r="L17" s="26">
        <f>SUM(L7:L16)</f>
        <v>89614.868128625007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Q50"/>
  <sheetViews>
    <sheetView topLeftCell="B1" zoomScale="80" zoomScaleNormal="80" workbookViewId="0">
      <selection activeCell="O1" sqref="O1:T1048576"/>
    </sheetView>
  </sheetViews>
  <sheetFormatPr baseColWidth="10" defaultRowHeight="12.75" x14ac:dyDescent="0.2"/>
  <cols>
    <col min="1" max="1" width="2.140625" hidden="1" customWidth="1"/>
    <col min="2" max="2" width="38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</cols>
  <sheetData>
    <row r="1" spans="2:14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14" ht="15" x14ac:dyDescent="0.25">
      <c r="E2" s="15" t="s">
        <v>70</v>
      </c>
      <c r="F2" s="13"/>
      <c r="G2" s="13"/>
      <c r="H2" s="13"/>
      <c r="I2" s="15"/>
      <c r="J2" s="13"/>
      <c r="K2" s="13"/>
      <c r="L2" s="13"/>
      <c r="M2" s="16" t="str">
        <f>PRESIDENCIA!N2</f>
        <v>15 DE SEPTIEMBRE DE 2024</v>
      </c>
      <c r="N2" s="16"/>
    </row>
    <row r="3" spans="2:14" x14ac:dyDescent="0.2">
      <c r="E3" s="16" t="str">
        <f>PRESIDENCIA!E3</f>
        <v>PRIMER QUINCENA DE SEPTIEMBRE DE 2024</v>
      </c>
      <c r="F3" s="13"/>
      <c r="G3" s="13"/>
      <c r="H3" s="13"/>
      <c r="I3" s="16"/>
      <c r="J3" s="13"/>
      <c r="K3" s="13"/>
      <c r="L3" s="13"/>
    </row>
    <row r="4" spans="2:14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4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96" t="s">
        <v>375</v>
      </c>
      <c r="K5" s="110" t="s">
        <v>434</v>
      </c>
      <c r="L5" s="18" t="s">
        <v>5</v>
      </c>
      <c r="M5" s="17" t="s">
        <v>6</v>
      </c>
      <c r="N5" s="37" t="s">
        <v>344</v>
      </c>
    </row>
    <row r="6" spans="2:14" ht="1.5" customHeight="1" x14ac:dyDescent="0.2">
      <c r="E6" s="39"/>
      <c r="F6" s="39"/>
    </row>
    <row r="7" spans="2:14" ht="38.25" x14ac:dyDescent="0.2">
      <c r="B7" s="51" t="s">
        <v>105</v>
      </c>
      <c r="C7" s="51"/>
      <c r="D7" s="84" t="s">
        <v>312</v>
      </c>
      <c r="E7" s="107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135">
        <v>44470</v>
      </c>
    </row>
    <row r="8" spans="2:14" ht="24.75" customHeight="1" x14ac:dyDescent="0.2">
      <c r="B8" s="51" t="s">
        <v>241</v>
      </c>
      <c r="C8" s="73"/>
      <c r="D8" s="84" t="s">
        <v>368</v>
      </c>
      <c r="E8" s="107">
        <v>13478.889350000001</v>
      </c>
      <c r="F8" s="39">
        <v>1280.2</v>
      </c>
      <c r="G8" s="7">
        <f t="shared" ref="G8:G41" si="1">+E8/2</f>
        <v>6739.4446750000006</v>
      </c>
      <c r="H8" s="7">
        <f t="shared" ref="H8:H41" si="2">+F8/2</f>
        <v>640.1</v>
      </c>
      <c r="I8" s="7"/>
      <c r="J8" s="7">
        <f t="shared" ref="J8" si="3">+G8*0.115</f>
        <v>775.03613762500015</v>
      </c>
      <c r="K8" s="7">
        <v>1284</v>
      </c>
      <c r="L8" s="7">
        <f t="shared" ref="L8" si="4">G8-H8+I8-J8-K8</f>
        <v>4040.308537375</v>
      </c>
      <c r="M8" s="11"/>
      <c r="N8" s="135">
        <v>44028</v>
      </c>
    </row>
    <row r="9" spans="2:14" ht="24.75" customHeight="1" x14ac:dyDescent="0.2">
      <c r="B9" s="51" t="s">
        <v>307</v>
      </c>
      <c r="C9" s="51"/>
      <c r="D9" s="87" t="s">
        <v>308</v>
      </c>
      <c r="E9" s="107">
        <v>9918.5717000000004</v>
      </c>
      <c r="F9" s="39">
        <v>762.04</v>
      </c>
      <c r="G9" s="7">
        <f t="shared" si="1"/>
        <v>4959.2858500000002</v>
      </c>
      <c r="H9" s="7">
        <f t="shared" si="2"/>
        <v>381.02</v>
      </c>
      <c r="I9" s="7"/>
      <c r="J9" s="7">
        <f t="shared" ref="J9:J39" si="5">+G9*0.115</f>
        <v>570.31787274999999</v>
      </c>
      <c r="K9" s="7">
        <v>1181</v>
      </c>
      <c r="L9" s="7">
        <f t="shared" ref="L9:L41" si="6">G9-H9+I9-J9-K9</f>
        <v>2826.9479772499999</v>
      </c>
      <c r="M9" s="11"/>
      <c r="N9" s="137">
        <v>44298</v>
      </c>
    </row>
    <row r="10" spans="2:14" ht="24.75" customHeight="1" x14ac:dyDescent="0.2">
      <c r="B10" s="51" t="s">
        <v>191</v>
      </c>
      <c r="C10" s="73"/>
      <c r="D10" s="84" t="s">
        <v>229</v>
      </c>
      <c r="E10" s="107">
        <v>13478.889350000001</v>
      </c>
      <c r="F10" s="39">
        <v>1280.2</v>
      </c>
      <c r="G10" s="7">
        <f t="shared" si="1"/>
        <v>6739.4446750000006</v>
      </c>
      <c r="H10" s="7">
        <f t="shared" si="2"/>
        <v>640.1</v>
      </c>
      <c r="I10" s="7"/>
      <c r="J10" s="7">
        <f t="shared" si="5"/>
        <v>775.03613762500015</v>
      </c>
      <c r="K10" s="7"/>
      <c r="L10" s="7">
        <f t="shared" si="6"/>
        <v>5324.308537375</v>
      </c>
      <c r="M10" s="11"/>
      <c r="N10" s="135">
        <v>38930</v>
      </c>
    </row>
    <row r="11" spans="2:14" ht="24.75" customHeight="1" x14ac:dyDescent="0.2">
      <c r="B11" s="51" t="s">
        <v>489</v>
      </c>
      <c r="C11" s="73"/>
      <c r="D11" s="84" t="s">
        <v>337</v>
      </c>
      <c r="E11" s="107">
        <v>10133.68</v>
      </c>
      <c r="F11" s="39">
        <v>785.45</v>
      </c>
      <c r="G11" s="7">
        <f t="shared" si="1"/>
        <v>5066.84</v>
      </c>
      <c r="H11" s="7">
        <f t="shared" si="2"/>
        <v>392.72500000000002</v>
      </c>
      <c r="I11" s="7"/>
      <c r="J11" s="7">
        <f>+G11*0.115</f>
        <v>582.6866</v>
      </c>
      <c r="K11" s="7"/>
      <c r="L11" s="7">
        <f t="shared" si="6"/>
        <v>4091.4283999999998</v>
      </c>
      <c r="M11" s="11"/>
      <c r="N11" s="135">
        <v>45408</v>
      </c>
    </row>
    <row r="12" spans="2:14" ht="24.75" customHeight="1" x14ac:dyDescent="0.2">
      <c r="B12" s="51" t="s">
        <v>185</v>
      </c>
      <c r="C12" s="73"/>
      <c r="D12" s="84" t="s">
        <v>427</v>
      </c>
      <c r="E12" s="107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5"/>
        <v>731.65875000000005</v>
      </c>
      <c r="K12" s="7">
        <v>711</v>
      </c>
      <c r="L12" s="7">
        <f t="shared" si="6"/>
        <v>4345.0562499999996</v>
      </c>
      <c r="M12" s="11"/>
      <c r="N12" s="135">
        <v>37469</v>
      </c>
    </row>
    <row r="13" spans="2:14" ht="24.75" customHeight="1" x14ac:dyDescent="0.2">
      <c r="B13" s="51" t="s">
        <v>478</v>
      </c>
      <c r="C13" s="73"/>
      <c r="D13" s="54" t="s">
        <v>234</v>
      </c>
      <c r="E13" s="106">
        <v>11622.091</v>
      </c>
      <c r="F13" s="39">
        <v>972.68</v>
      </c>
      <c r="G13" s="7">
        <f t="shared" si="1"/>
        <v>5811.0455000000002</v>
      </c>
      <c r="H13" s="7">
        <f t="shared" si="2"/>
        <v>486.34</v>
      </c>
      <c r="I13" s="7"/>
      <c r="J13" s="7">
        <f t="shared" ref="J13" si="7">+G13*0.115</f>
        <v>668.27023250000002</v>
      </c>
      <c r="K13" s="7"/>
      <c r="L13" s="7">
        <f>G13-H13+I13-J13-K13</f>
        <v>4656.4352675</v>
      </c>
      <c r="M13" s="11"/>
      <c r="N13" s="135">
        <v>45320</v>
      </c>
    </row>
    <row r="14" spans="2:14" ht="24.75" customHeight="1" x14ac:dyDescent="0.2">
      <c r="B14" s="51" t="s">
        <v>472</v>
      </c>
      <c r="C14" s="73"/>
      <c r="D14" s="84" t="s">
        <v>397</v>
      </c>
      <c r="E14" s="107">
        <v>11274.56</v>
      </c>
      <c r="F14" s="39">
        <v>917.08</v>
      </c>
      <c r="G14" s="7">
        <f t="shared" si="1"/>
        <v>5637.28</v>
      </c>
      <c r="H14" s="7">
        <f t="shared" si="2"/>
        <v>458.54</v>
      </c>
      <c r="I14" s="7"/>
      <c r="J14" s="7">
        <f t="shared" si="5"/>
        <v>648.28719999999998</v>
      </c>
      <c r="K14" s="7"/>
      <c r="L14" s="7">
        <f t="shared" ref="L14" si="8">G14-H14+I14-J14-K14</f>
        <v>4530.4528</v>
      </c>
      <c r="M14" s="11"/>
      <c r="N14" s="135">
        <v>45292</v>
      </c>
    </row>
    <row r="15" spans="2:14" ht="24.75" customHeight="1" x14ac:dyDescent="0.2">
      <c r="B15" s="51" t="s">
        <v>396</v>
      </c>
      <c r="C15" s="73"/>
      <c r="D15" s="84" t="s">
        <v>397</v>
      </c>
      <c r="E15" s="107">
        <v>11274.56</v>
      </c>
      <c r="F15" s="39">
        <v>917.08</v>
      </c>
      <c r="G15" s="7">
        <f t="shared" si="1"/>
        <v>5637.28</v>
      </c>
      <c r="H15" s="7">
        <f t="shared" si="2"/>
        <v>458.54</v>
      </c>
      <c r="I15" s="7"/>
      <c r="J15" s="7">
        <f t="shared" ref="J15" si="9">+G15*0.115</f>
        <v>648.28719999999998</v>
      </c>
      <c r="K15" s="7">
        <v>1074</v>
      </c>
      <c r="L15" s="7">
        <f t="shared" si="6"/>
        <v>3456.4528</v>
      </c>
      <c r="M15" s="11"/>
      <c r="N15" s="135">
        <v>44725</v>
      </c>
    </row>
    <row r="16" spans="2:14" ht="24.75" customHeight="1" x14ac:dyDescent="0.2">
      <c r="B16" s="51" t="s">
        <v>404</v>
      </c>
      <c r="C16" s="73"/>
      <c r="D16" s="84" t="s">
        <v>383</v>
      </c>
      <c r="E16" s="107">
        <v>7287.2386000000006</v>
      </c>
      <c r="F16" s="39">
        <v>258.14</v>
      </c>
      <c r="G16" s="7">
        <f t="shared" si="1"/>
        <v>3643.6193000000003</v>
      </c>
      <c r="H16" s="7">
        <f t="shared" si="2"/>
        <v>129.07</v>
      </c>
      <c r="I16" s="7"/>
      <c r="J16" s="7">
        <f t="shared" si="5"/>
        <v>419.01621950000003</v>
      </c>
      <c r="K16" s="7"/>
      <c r="L16" s="7">
        <f t="shared" si="6"/>
        <v>3095.5330805000003</v>
      </c>
      <c r="M16" s="11"/>
      <c r="N16" s="135">
        <v>44743</v>
      </c>
    </row>
    <row r="17" spans="2:17" ht="24.75" customHeight="1" x14ac:dyDescent="0.2">
      <c r="B17" s="51" t="s">
        <v>182</v>
      </c>
      <c r="C17" s="73"/>
      <c r="D17" s="84" t="s">
        <v>423</v>
      </c>
      <c r="E17" s="107">
        <v>12597.34</v>
      </c>
      <c r="F17" s="39">
        <v>1128.72</v>
      </c>
      <c r="G17" s="7">
        <f t="shared" si="1"/>
        <v>6298.67</v>
      </c>
      <c r="H17" s="7">
        <f t="shared" si="2"/>
        <v>564.36</v>
      </c>
      <c r="I17" s="7"/>
      <c r="J17" s="7">
        <f t="shared" si="5"/>
        <v>724.34705000000008</v>
      </c>
      <c r="K17" s="7">
        <v>407</v>
      </c>
      <c r="L17" s="7">
        <f t="shared" si="6"/>
        <v>4602.9629500000001</v>
      </c>
      <c r="M17" s="11"/>
      <c r="N17" s="135">
        <v>42278</v>
      </c>
    </row>
    <row r="18" spans="2:17" ht="24.75" customHeight="1" x14ac:dyDescent="0.2">
      <c r="B18" s="51" t="s">
        <v>228</v>
      </c>
      <c r="C18" s="73"/>
      <c r="D18" s="84" t="s">
        <v>239</v>
      </c>
      <c r="E18" s="107">
        <v>8625.3612499999999</v>
      </c>
      <c r="F18" s="39">
        <v>621.34</v>
      </c>
      <c r="G18" s="7">
        <f t="shared" si="1"/>
        <v>4312.680625</v>
      </c>
      <c r="H18" s="7">
        <f t="shared" si="2"/>
        <v>310.67</v>
      </c>
      <c r="I18" s="7"/>
      <c r="J18" s="7">
        <f t="shared" si="5"/>
        <v>495.95827187500004</v>
      </c>
      <c r="K18" s="7"/>
      <c r="L18" s="7">
        <f t="shared" si="6"/>
        <v>3506.0523531250001</v>
      </c>
      <c r="M18" s="11"/>
      <c r="N18" s="135">
        <v>43374</v>
      </c>
    </row>
    <row r="19" spans="2:17" ht="24.75" customHeight="1" x14ac:dyDescent="0.2">
      <c r="B19" s="51" t="s">
        <v>305</v>
      </c>
      <c r="C19" s="73"/>
      <c r="D19" s="84" t="s">
        <v>77</v>
      </c>
      <c r="E19" s="107">
        <v>13478.889350000001</v>
      </c>
      <c r="F19" s="39">
        <v>1280.2</v>
      </c>
      <c r="G19" s="7">
        <f t="shared" si="1"/>
        <v>6739.4446750000006</v>
      </c>
      <c r="H19" s="7">
        <f t="shared" si="2"/>
        <v>640.1</v>
      </c>
      <c r="I19" s="7"/>
      <c r="J19" s="7">
        <f t="shared" si="5"/>
        <v>775.03613762500015</v>
      </c>
      <c r="K19" s="7"/>
      <c r="L19" s="7">
        <f t="shared" si="6"/>
        <v>5324.308537375</v>
      </c>
      <c r="M19" s="11"/>
      <c r="N19" s="135">
        <v>37956</v>
      </c>
    </row>
    <row r="20" spans="2:17" ht="24.95" customHeight="1" x14ac:dyDescent="0.2">
      <c r="B20" s="10" t="s">
        <v>449</v>
      </c>
      <c r="C20" s="81"/>
      <c r="D20" s="102" t="s">
        <v>234</v>
      </c>
      <c r="E20" s="106">
        <v>7670.085</v>
      </c>
      <c r="F20" s="39">
        <v>517.41</v>
      </c>
      <c r="G20" s="7">
        <f t="shared" si="1"/>
        <v>3835.0425</v>
      </c>
      <c r="H20" s="7">
        <f t="shared" si="2"/>
        <v>258.70499999999998</v>
      </c>
      <c r="I20" s="7"/>
      <c r="J20" s="21">
        <f t="shared" ref="J20" si="10">+G20*0.115</f>
        <v>441.02988750000003</v>
      </c>
      <c r="K20" s="21"/>
      <c r="L20" s="7">
        <f t="shared" ref="L20" si="11">G20-H20+I20-J20-K20</f>
        <v>3135.3076125000002</v>
      </c>
      <c r="M20" s="11"/>
      <c r="N20" s="135">
        <v>44935</v>
      </c>
    </row>
    <row r="21" spans="2:17" ht="24.75" customHeight="1" x14ac:dyDescent="0.2">
      <c r="B21" s="51" t="s">
        <v>175</v>
      </c>
      <c r="C21" s="73"/>
      <c r="D21" s="84" t="s">
        <v>337</v>
      </c>
      <c r="E21" s="107">
        <v>11299.0532</v>
      </c>
      <c r="F21" s="39">
        <v>920.99</v>
      </c>
      <c r="G21" s="7">
        <f t="shared" si="1"/>
        <v>5649.5266000000001</v>
      </c>
      <c r="H21" s="7">
        <f t="shared" si="2"/>
        <v>460.495</v>
      </c>
      <c r="I21" s="7"/>
      <c r="J21" s="7">
        <f t="shared" si="5"/>
        <v>649.695559</v>
      </c>
      <c r="K21" s="7"/>
      <c r="L21" s="7">
        <f t="shared" si="6"/>
        <v>4539.3360410000005</v>
      </c>
      <c r="M21" s="11"/>
      <c r="N21" s="135">
        <v>43374</v>
      </c>
    </row>
    <row r="22" spans="2:17" ht="24.95" customHeight="1" x14ac:dyDescent="0.2">
      <c r="B22" t="s">
        <v>370</v>
      </c>
      <c r="D22" s="102" t="s">
        <v>230</v>
      </c>
      <c r="E22" s="107">
        <v>8625.3612499999999</v>
      </c>
      <c r="F22" s="39">
        <v>621.34</v>
      </c>
      <c r="G22" s="7">
        <f t="shared" si="1"/>
        <v>4312.680625</v>
      </c>
      <c r="H22" s="7">
        <f t="shared" si="2"/>
        <v>310.67</v>
      </c>
      <c r="I22" s="7"/>
      <c r="J22" s="21">
        <f t="shared" ref="J22" si="12">+G22*0.115</f>
        <v>495.95827187500004</v>
      </c>
      <c r="K22" s="21"/>
      <c r="L22" s="7">
        <f t="shared" si="6"/>
        <v>3506.0523531250001</v>
      </c>
      <c r="M22" s="11"/>
      <c r="N22" s="135">
        <v>44593</v>
      </c>
    </row>
    <row r="23" spans="2:17" ht="24.75" customHeight="1" x14ac:dyDescent="0.2">
      <c r="B23" s="51" t="s">
        <v>149</v>
      </c>
      <c r="C23" s="51"/>
      <c r="D23" s="84" t="s">
        <v>243</v>
      </c>
      <c r="E23" s="106">
        <v>7287.2386000000006</v>
      </c>
      <c r="F23" s="39">
        <v>258.14</v>
      </c>
      <c r="G23" s="7">
        <f t="shared" si="1"/>
        <v>3643.6193000000003</v>
      </c>
      <c r="H23" s="7">
        <f t="shared" si="2"/>
        <v>129.07</v>
      </c>
      <c r="I23" s="7"/>
      <c r="J23" s="7">
        <f t="shared" si="5"/>
        <v>419.01621950000003</v>
      </c>
      <c r="K23" s="7"/>
      <c r="L23" s="7">
        <f t="shared" si="6"/>
        <v>3095.5330805000003</v>
      </c>
      <c r="M23" s="11"/>
      <c r="N23" s="135">
        <v>36892</v>
      </c>
    </row>
    <row r="24" spans="2:17" ht="24.75" customHeight="1" x14ac:dyDescent="0.2">
      <c r="B24" s="51" t="s">
        <v>188</v>
      </c>
      <c r="C24" s="73"/>
      <c r="D24" s="84" t="s">
        <v>79</v>
      </c>
      <c r="E24" s="107">
        <v>13478.889350000001</v>
      </c>
      <c r="F24" s="39">
        <v>1280.2</v>
      </c>
      <c r="G24" s="7">
        <f t="shared" si="1"/>
        <v>6739.4446750000006</v>
      </c>
      <c r="H24" s="7">
        <f t="shared" si="2"/>
        <v>640.1</v>
      </c>
      <c r="I24" s="7"/>
      <c r="J24" s="7">
        <f t="shared" si="5"/>
        <v>775.03613762500015</v>
      </c>
      <c r="K24" s="7">
        <v>479</v>
      </c>
      <c r="L24" s="7">
        <f t="shared" si="6"/>
        <v>4845.308537375</v>
      </c>
      <c r="M24" s="11"/>
      <c r="N24" s="135">
        <v>37257</v>
      </c>
    </row>
    <row r="25" spans="2:17" ht="28.5" customHeight="1" x14ac:dyDescent="0.2">
      <c r="B25" s="51" t="s">
        <v>346</v>
      </c>
      <c r="C25" s="73"/>
      <c r="D25" s="54" t="s">
        <v>246</v>
      </c>
      <c r="E25" s="13">
        <v>15747.46</v>
      </c>
      <c r="F25">
        <v>1695.66</v>
      </c>
      <c r="G25" s="7">
        <f t="shared" si="1"/>
        <v>7873.73</v>
      </c>
      <c r="H25" s="7">
        <f t="shared" si="2"/>
        <v>847.83</v>
      </c>
      <c r="I25" s="7"/>
      <c r="J25" s="7">
        <f t="shared" si="5"/>
        <v>905.47894999999994</v>
      </c>
      <c r="K25" s="7"/>
      <c r="L25" s="7">
        <f t="shared" si="6"/>
        <v>6120.4210499999999</v>
      </c>
      <c r="M25" s="11"/>
      <c r="N25" s="135">
        <v>44485</v>
      </c>
    </row>
    <row r="26" spans="2:17" ht="24.75" customHeight="1" x14ac:dyDescent="0.2">
      <c r="B26" s="51" t="s">
        <v>186</v>
      </c>
      <c r="C26" s="73"/>
      <c r="D26" s="84" t="s">
        <v>78</v>
      </c>
      <c r="E26" s="107">
        <v>13478.889350000001</v>
      </c>
      <c r="F26" s="39">
        <v>1280.2</v>
      </c>
      <c r="G26" s="7">
        <f t="shared" si="1"/>
        <v>6739.4446750000006</v>
      </c>
      <c r="H26" s="7">
        <f t="shared" si="2"/>
        <v>640.1</v>
      </c>
      <c r="I26" s="7"/>
      <c r="J26" s="7">
        <f t="shared" si="5"/>
        <v>775.03613762500015</v>
      </c>
      <c r="K26" s="7"/>
      <c r="L26" s="7">
        <f t="shared" si="6"/>
        <v>5324.308537375</v>
      </c>
      <c r="M26" s="11"/>
      <c r="N26" s="135">
        <v>39664</v>
      </c>
    </row>
    <row r="27" spans="2:17" ht="24.95" customHeight="1" x14ac:dyDescent="0.2">
      <c r="B27" s="10" t="s">
        <v>128</v>
      </c>
      <c r="C27" s="2"/>
      <c r="D27" s="54" t="s">
        <v>87</v>
      </c>
      <c r="E27" s="107">
        <v>9918.5717000000004</v>
      </c>
      <c r="F27" s="39">
        <v>762.04</v>
      </c>
      <c r="G27" s="7">
        <f t="shared" si="1"/>
        <v>4959.2858500000002</v>
      </c>
      <c r="H27" s="7">
        <f t="shared" si="2"/>
        <v>381.02</v>
      </c>
      <c r="I27" s="7"/>
      <c r="J27" s="21">
        <f t="shared" ref="J27" si="13">+G27*0.115</f>
        <v>570.31787274999999</v>
      </c>
      <c r="K27" s="21"/>
      <c r="L27" s="7">
        <f t="shared" si="6"/>
        <v>4007.9479772499999</v>
      </c>
      <c r="M27" s="11"/>
      <c r="N27" s="135">
        <v>38749</v>
      </c>
    </row>
    <row r="28" spans="2:17" ht="24.95" customHeight="1" x14ac:dyDescent="0.2">
      <c r="B28" s="2" t="s">
        <v>416</v>
      </c>
      <c r="C28" s="2"/>
      <c r="D28" s="28" t="s">
        <v>451</v>
      </c>
      <c r="E28" s="116">
        <v>10745.24</v>
      </c>
      <c r="F28" s="116">
        <v>851.98</v>
      </c>
      <c r="G28" s="7">
        <f t="shared" si="1"/>
        <v>5372.62</v>
      </c>
      <c r="H28" s="7">
        <f t="shared" si="2"/>
        <v>425.99</v>
      </c>
      <c r="I28" s="7"/>
      <c r="J28" s="7">
        <f t="shared" ref="J28:J29" si="14">+G28*0.115</f>
        <v>617.85130000000004</v>
      </c>
      <c r="K28" s="7"/>
      <c r="L28" s="7">
        <f t="shared" si="6"/>
        <v>4328.7786999999998</v>
      </c>
      <c r="M28" s="11"/>
      <c r="N28" s="135">
        <v>44893</v>
      </c>
    </row>
    <row r="29" spans="2:17" ht="24.95" customHeight="1" x14ac:dyDescent="0.2">
      <c r="B29" s="2" t="s">
        <v>474</v>
      </c>
      <c r="C29" s="2"/>
      <c r="D29" s="28" t="s">
        <v>475</v>
      </c>
      <c r="E29" s="107">
        <v>11274.56</v>
      </c>
      <c r="F29" s="39">
        <v>917.08</v>
      </c>
      <c r="G29" s="7">
        <f t="shared" si="1"/>
        <v>5637.28</v>
      </c>
      <c r="H29" s="7">
        <f t="shared" si="2"/>
        <v>458.54</v>
      </c>
      <c r="I29" s="7"/>
      <c r="J29" s="7">
        <f t="shared" si="14"/>
        <v>648.28719999999998</v>
      </c>
      <c r="K29" s="7"/>
      <c r="L29" s="7">
        <f t="shared" ref="L29" si="15">G29-H29+I29-J29-K29</f>
        <v>4530.4528</v>
      </c>
      <c r="M29" s="11"/>
      <c r="N29" s="135">
        <v>45306</v>
      </c>
    </row>
    <row r="30" spans="2:17" ht="24.75" customHeight="1" x14ac:dyDescent="0.2">
      <c r="B30" s="51" t="s">
        <v>176</v>
      </c>
      <c r="C30" s="73"/>
      <c r="D30" s="84" t="s">
        <v>71</v>
      </c>
      <c r="E30" s="107">
        <v>24325.3</v>
      </c>
      <c r="F30" s="39">
        <v>3527.89</v>
      </c>
      <c r="G30" s="7">
        <f t="shared" si="1"/>
        <v>12162.65</v>
      </c>
      <c r="H30" s="7">
        <f t="shared" si="2"/>
        <v>1763.9449999999999</v>
      </c>
      <c r="I30" s="7"/>
      <c r="J30" s="7">
        <f t="shared" si="5"/>
        <v>1398.7047500000001</v>
      </c>
      <c r="K30" s="7"/>
      <c r="L30" s="7">
        <f t="shared" si="6"/>
        <v>9000.0002499999991</v>
      </c>
      <c r="M30" s="11"/>
      <c r="N30" s="135">
        <v>37174</v>
      </c>
    </row>
    <row r="31" spans="2:17" ht="24.75" customHeight="1" x14ac:dyDescent="0.2">
      <c r="B31" s="51" t="s">
        <v>184</v>
      </c>
      <c r="C31" s="73"/>
      <c r="D31" s="84" t="s">
        <v>236</v>
      </c>
      <c r="E31" s="107">
        <v>11031.91035</v>
      </c>
      <c r="F31" s="39">
        <v>883.17</v>
      </c>
      <c r="G31" s="7">
        <f t="shared" si="1"/>
        <v>5515.9551750000001</v>
      </c>
      <c r="H31" s="7">
        <f t="shared" si="2"/>
        <v>441.58499999999998</v>
      </c>
      <c r="I31" s="7"/>
      <c r="J31" s="7">
        <f t="shared" si="5"/>
        <v>634.33484512500002</v>
      </c>
      <c r="K31" s="7">
        <v>528</v>
      </c>
      <c r="L31" s="7">
        <f t="shared" si="6"/>
        <v>3912.0353298749997</v>
      </c>
      <c r="M31" s="11"/>
      <c r="N31" s="135">
        <v>42278</v>
      </c>
      <c r="O31">
        <v>634.33484512500002</v>
      </c>
      <c r="Q31">
        <v>4440.0353298749997</v>
      </c>
    </row>
    <row r="32" spans="2:17" ht="24.75" customHeight="1" x14ac:dyDescent="0.2">
      <c r="B32" t="s">
        <v>335</v>
      </c>
      <c r="C32" s="73"/>
      <c r="D32" s="84" t="s">
        <v>366</v>
      </c>
      <c r="E32" s="107">
        <v>10053.9773</v>
      </c>
      <c r="F32" s="39">
        <v>776.77</v>
      </c>
      <c r="G32" s="7">
        <f t="shared" si="1"/>
        <v>5026.9886500000002</v>
      </c>
      <c r="H32" s="7">
        <f t="shared" si="2"/>
        <v>388.38499999999999</v>
      </c>
      <c r="I32" s="7"/>
      <c r="J32" s="7">
        <f t="shared" si="5"/>
        <v>578.10369475000005</v>
      </c>
      <c r="K32" s="7">
        <v>958</v>
      </c>
      <c r="L32" s="7">
        <f t="shared" si="6"/>
        <v>3102.4999552499999</v>
      </c>
      <c r="M32" s="11"/>
      <c r="N32" s="137">
        <v>44109</v>
      </c>
    </row>
    <row r="33" spans="2:16" ht="24.75" customHeight="1" x14ac:dyDescent="0.2">
      <c r="B33" s="51" t="s">
        <v>311</v>
      </c>
      <c r="C33" s="51"/>
      <c r="D33" s="87" t="s">
        <v>244</v>
      </c>
      <c r="E33" s="107">
        <v>7670.085</v>
      </c>
      <c r="F33" s="39">
        <v>517.41</v>
      </c>
      <c r="G33" s="7">
        <f t="shared" si="1"/>
        <v>3835.0425</v>
      </c>
      <c r="H33" s="7">
        <f t="shared" si="2"/>
        <v>258.70499999999998</v>
      </c>
      <c r="I33" s="7"/>
      <c r="J33" s="7">
        <f t="shared" si="5"/>
        <v>441.02988750000003</v>
      </c>
      <c r="K33" s="7"/>
      <c r="L33" s="7">
        <f t="shared" si="6"/>
        <v>3135.3076125000002</v>
      </c>
      <c r="M33" s="11"/>
      <c r="N33" s="137">
        <v>44039</v>
      </c>
    </row>
    <row r="34" spans="2:16" ht="24.75" customHeight="1" x14ac:dyDescent="0.2">
      <c r="B34" s="51" t="s">
        <v>405</v>
      </c>
      <c r="C34" s="51"/>
      <c r="D34" s="87" t="s">
        <v>406</v>
      </c>
      <c r="E34" s="107">
        <v>8625.3612499999999</v>
      </c>
      <c r="F34" s="39">
        <v>621.34</v>
      </c>
      <c r="G34" s="7">
        <f t="shared" si="1"/>
        <v>4312.680625</v>
      </c>
      <c r="H34" s="7">
        <f t="shared" si="2"/>
        <v>310.67</v>
      </c>
      <c r="I34" s="7"/>
      <c r="J34" s="7">
        <f t="shared" ref="J34" si="16">+G34*0.115</f>
        <v>495.95827187500004</v>
      </c>
      <c r="K34" s="7"/>
      <c r="L34" s="7">
        <f t="shared" si="6"/>
        <v>3506.0523531250001</v>
      </c>
      <c r="M34" s="11"/>
      <c r="N34" s="137">
        <v>44743</v>
      </c>
    </row>
    <row r="35" spans="2:16" ht="24.75" customHeight="1" x14ac:dyDescent="0.2">
      <c r="B35" s="51" t="s">
        <v>403</v>
      </c>
      <c r="C35" s="51"/>
      <c r="D35" s="84" t="s">
        <v>383</v>
      </c>
      <c r="E35" s="107">
        <v>7287.2386000000006</v>
      </c>
      <c r="F35" s="39">
        <v>258.14</v>
      </c>
      <c r="G35" s="7">
        <f t="shared" si="1"/>
        <v>3643.6193000000003</v>
      </c>
      <c r="H35" s="7">
        <f t="shared" si="2"/>
        <v>129.07</v>
      </c>
      <c r="I35" s="7"/>
      <c r="J35" s="7">
        <f t="shared" ref="J35" si="17">+G35*0.115</f>
        <v>419.01621950000003</v>
      </c>
      <c r="K35" s="7"/>
      <c r="L35" s="7">
        <f t="shared" si="6"/>
        <v>3095.5330805000003</v>
      </c>
      <c r="M35" s="11"/>
      <c r="N35" s="135">
        <v>44743</v>
      </c>
    </row>
    <row r="36" spans="2:16" ht="24.75" customHeight="1" x14ac:dyDescent="0.2">
      <c r="B36" s="51" t="s">
        <v>187</v>
      </c>
      <c r="C36" s="73"/>
      <c r="D36" s="84" t="s">
        <v>246</v>
      </c>
      <c r="E36" s="107">
        <v>15180.32</v>
      </c>
      <c r="F36" s="39">
        <v>1585.09</v>
      </c>
      <c r="G36" s="7">
        <f t="shared" si="1"/>
        <v>7590.16</v>
      </c>
      <c r="H36" s="7">
        <f t="shared" si="2"/>
        <v>792.54499999999996</v>
      </c>
      <c r="I36" s="7"/>
      <c r="J36" s="7">
        <f t="shared" si="5"/>
        <v>872.86840000000007</v>
      </c>
      <c r="K36" s="7"/>
      <c r="L36" s="7">
        <f t="shared" si="6"/>
        <v>5924.7465999999995</v>
      </c>
      <c r="M36" s="11"/>
      <c r="N36" s="135">
        <v>40179</v>
      </c>
    </row>
    <row r="37" spans="2:16" ht="24.75" customHeight="1" x14ac:dyDescent="0.2">
      <c r="B37" s="51" t="s">
        <v>410</v>
      </c>
      <c r="C37" s="73"/>
      <c r="D37" s="84" t="s">
        <v>426</v>
      </c>
      <c r="E37" s="107">
        <v>19433.87</v>
      </c>
      <c r="F37" s="39">
        <v>2483.08</v>
      </c>
      <c r="G37" s="7">
        <f t="shared" si="1"/>
        <v>9716.9349999999995</v>
      </c>
      <c r="H37" s="7">
        <f t="shared" si="2"/>
        <v>1241.54</v>
      </c>
      <c r="I37" s="7"/>
      <c r="J37" s="7">
        <f t="shared" ref="J37" si="18">+G37*0.115</f>
        <v>1117.447525</v>
      </c>
      <c r="K37" s="7"/>
      <c r="L37" s="7">
        <f t="shared" si="6"/>
        <v>7357.9474750000008</v>
      </c>
      <c r="M37" s="11"/>
      <c r="N37" s="135">
        <v>44789</v>
      </c>
    </row>
    <row r="38" spans="2:16" ht="24.75" customHeight="1" x14ac:dyDescent="0.2">
      <c r="B38" s="51" t="s">
        <v>196</v>
      </c>
      <c r="C38" s="73"/>
      <c r="D38" s="84" t="s">
        <v>81</v>
      </c>
      <c r="E38" s="107">
        <v>13478.889350000001</v>
      </c>
      <c r="F38" s="39">
        <v>1280.2</v>
      </c>
      <c r="G38" s="7">
        <f t="shared" si="1"/>
        <v>6739.4446750000006</v>
      </c>
      <c r="H38" s="7">
        <f t="shared" si="2"/>
        <v>640.1</v>
      </c>
      <c r="I38" s="7"/>
      <c r="J38" s="7">
        <f t="shared" si="5"/>
        <v>775.03613762500015</v>
      </c>
      <c r="K38" s="7">
        <v>1284</v>
      </c>
      <c r="L38" s="7">
        <f t="shared" si="6"/>
        <v>4040.308537375</v>
      </c>
      <c r="M38" s="11"/>
      <c r="N38" s="135">
        <v>39234</v>
      </c>
      <c r="O38">
        <v>1165.3699999999999</v>
      </c>
      <c r="P38" s="24" t="e">
        <f>#REF!-#REF!-O38</f>
        <v>#REF!</v>
      </c>
    </row>
    <row r="39" spans="2:16" ht="24.75" customHeight="1" x14ac:dyDescent="0.2">
      <c r="B39" s="51" t="s">
        <v>211</v>
      </c>
      <c r="C39" s="73"/>
      <c r="D39" s="84" t="s">
        <v>309</v>
      </c>
      <c r="E39" s="107">
        <v>10768.090199999999</v>
      </c>
      <c r="F39" s="39">
        <v>854.47</v>
      </c>
      <c r="G39" s="7">
        <f t="shared" si="1"/>
        <v>5384.0450999999994</v>
      </c>
      <c r="H39" s="7">
        <f t="shared" si="2"/>
        <v>427.23500000000001</v>
      </c>
      <c r="I39" s="7"/>
      <c r="J39" s="7">
        <f t="shared" si="5"/>
        <v>619.1651865</v>
      </c>
      <c r="K39" s="7"/>
      <c r="L39" s="7">
        <f t="shared" si="6"/>
        <v>4337.6449134999993</v>
      </c>
      <c r="M39" s="11"/>
      <c r="N39" s="135">
        <v>42291</v>
      </c>
      <c r="O39" s="53">
        <f t="shared" ref="O39:P39" si="19">+O38/30*5</f>
        <v>194.22833333333332</v>
      </c>
      <c r="P39" s="53" t="e">
        <f t="shared" si="19"/>
        <v>#REF!</v>
      </c>
    </row>
    <row r="40" spans="2:16" ht="24.95" customHeight="1" x14ac:dyDescent="0.2">
      <c r="B40" t="s">
        <v>297</v>
      </c>
      <c r="D40" s="54" t="s">
        <v>87</v>
      </c>
      <c r="E40" s="107">
        <v>9918.5717000000004</v>
      </c>
      <c r="F40" s="39">
        <v>762.04</v>
      </c>
      <c r="G40" s="7">
        <f t="shared" si="1"/>
        <v>4959.2858500000002</v>
      </c>
      <c r="H40" s="7">
        <f t="shared" si="2"/>
        <v>381.02</v>
      </c>
      <c r="I40" s="7"/>
      <c r="J40" s="21">
        <f t="shared" ref="J40" si="20">+G40*0.115</f>
        <v>570.31787274999999</v>
      </c>
      <c r="K40" s="21"/>
      <c r="L40" s="7">
        <f t="shared" ref="L40" si="21">G40-H40+I40-J40-K40</f>
        <v>4007.9479772499999</v>
      </c>
      <c r="M40" s="11"/>
      <c r="N40" s="135">
        <v>43388</v>
      </c>
    </row>
    <row r="41" spans="2:16" ht="24.95" customHeight="1" x14ac:dyDescent="0.2">
      <c r="B41" s="51" t="s">
        <v>129</v>
      </c>
      <c r="C41" s="73"/>
      <c r="D41" s="84" t="s">
        <v>243</v>
      </c>
      <c r="E41" s="107"/>
      <c r="F41" s="39"/>
      <c r="G41" s="7">
        <f t="shared" si="1"/>
        <v>0</v>
      </c>
      <c r="H41" s="7">
        <f t="shared" si="2"/>
        <v>0</v>
      </c>
      <c r="I41" s="7"/>
      <c r="J41" s="7"/>
      <c r="K41" s="7"/>
      <c r="L41" s="7">
        <f t="shared" si="6"/>
        <v>0</v>
      </c>
      <c r="M41" s="11"/>
      <c r="N41" s="135">
        <v>39234</v>
      </c>
    </row>
    <row r="42" spans="2:16" ht="21.95" customHeight="1" x14ac:dyDescent="0.2">
      <c r="D42" s="25" t="s">
        <v>85</v>
      </c>
      <c r="E42" s="41">
        <f t="shared" ref="E42:L42" si="22">SUM(E7:E41)</f>
        <v>409716.67335000006</v>
      </c>
      <c r="F42" s="41">
        <f t="shared" si="22"/>
        <v>38004.19</v>
      </c>
      <c r="G42" s="26">
        <f t="shared" si="22"/>
        <v>204858.33667500003</v>
      </c>
      <c r="H42" s="26">
        <f t="shared" si="22"/>
        <v>19002.095000000001</v>
      </c>
      <c r="I42" s="26">
        <f t="shared" si="22"/>
        <v>0</v>
      </c>
      <c r="J42" s="26">
        <f t="shared" si="22"/>
        <v>23558.708717625002</v>
      </c>
      <c r="K42" s="26">
        <f t="shared" si="22"/>
        <v>7906</v>
      </c>
      <c r="L42" s="26">
        <f t="shared" si="22"/>
        <v>154391.53295737502</v>
      </c>
      <c r="N42" s="151"/>
    </row>
    <row r="43" spans="2:16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</row>
    <row r="44" spans="2:16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16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16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50" spans="2:14" ht="24.95" customHeight="1" x14ac:dyDescent="0.2">
      <c r="B50" s="74"/>
      <c r="C50" s="74"/>
      <c r="D50" s="74"/>
      <c r="E50" s="61"/>
      <c r="F50" s="61"/>
      <c r="G50" s="61"/>
      <c r="H50" s="7"/>
      <c r="I50" s="7"/>
      <c r="J50" s="61"/>
      <c r="K50" s="61"/>
      <c r="L50" s="61"/>
      <c r="M50" s="61"/>
      <c r="N50" s="61"/>
    </row>
  </sheetData>
  <autoFilter ref="A1:N70"/>
  <sortState ref="A7:H42">
    <sortCondition ref="B7:B42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O39"/>
  <sheetViews>
    <sheetView topLeftCell="M1" zoomScale="90" zoomScaleNormal="90" workbookViewId="0">
      <selection activeCell="P1" sqref="P1:AB1048576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86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SEPTIEMBRE DE 2024</v>
      </c>
    </row>
    <row r="3" spans="2:15" x14ac:dyDescent="0.2">
      <c r="E3" s="16" t="str">
        <f>PRESIDENCIA!E3</f>
        <v>PRIMER QUINCENA DE SEPTIEMBRE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233</v>
      </c>
      <c r="K5" s="96" t="s">
        <v>375</v>
      </c>
      <c r="L5" s="110" t="s">
        <v>434</v>
      </c>
      <c r="M5" s="18" t="s">
        <v>5</v>
      </c>
      <c r="N5" s="17" t="s">
        <v>6</v>
      </c>
      <c r="O5" s="37" t="s">
        <v>344</v>
      </c>
    </row>
    <row r="6" spans="2:15" ht="2.25" customHeight="1" x14ac:dyDescent="0.2">
      <c r="E6" s="39"/>
      <c r="F6" s="39"/>
      <c r="G6" s="39"/>
    </row>
    <row r="7" spans="2:15" s="51" customFormat="1" ht="29.25" customHeight="1" x14ac:dyDescent="0.2">
      <c r="B7" s="2" t="s">
        <v>237</v>
      </c>
      <c r="C7"/>
      <c r="D7" s="81" t="s">
        <v>319</v>
      </c>
      <c r="E7" s="106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2"/>
      <c r="O7" s="134">
        <v>43374</v>
      </c>
    </row>
    <row r="8" spans="2:15" s="51" customFormat="1" ht="29.25" customHeight="1" x14ac:dyDescent="0.2">
      <c r="B8" s="2" t="s">
        <v>347</v>
      </c>
      <c r="C8"/>
      <c r="D8" s="63" t="s">
        <v>479</v>
      </c>
      <c r="E8" s="106">
        <v>9918.5717000000004</v>
      </c>
      <c r="F8" s="39">
        <v>762.04</v>
      </c>
      <c r="G8" s="39"/>
      <c r="H8" s="61">
        <f t="shared" ref="H8:H36" si="3">+E8/2</f>
        <v>4959.2858500000002</v>
      </c>
      <c r="I8" s="61">
        <f t="shared" ref="I8:I36" si="4">+F8/2</f>
        <v>381.02</v>
      </c>
      <c r="J8" s="61">
        <f t="shared" ref="J8:J36" si="5">+G8/2</f>
        <v>0</v>
      </c>
      <c r="K8" s="61">
        <f t="shared" ref="K8:K33" si="6">+H8*0.115</f>
        <v>570.31787274999999</v>
      </c>
      <c r="L8" s="61"/>
      <c r="M8" s="61">
        <f t="shared" ref="M8:M33" si="7">+H8-I8+J8-K8-L8</f>
        <v>4007.9479772499999</v>
      </c>
      <c r="N8" s="72"/>
      <c r="O8" s="134">
        <v>44485</v>
      </c>
    </row>
    <row r="9" spans="2:15" s="51" customFormat="1" ht="29.25" customHeight="1" x14ac:dyDescent="0.2">
      <c r="B9" s="23" t="s">
        <v>140</v>
      </c>
      <c r="C9" s="5"/>
      <c r="D9" s="54" t="s">
        <v>65</v>
      </c>
      <c r="E9" s="106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>
        <v>1446</v>
      </c>
      <c r="M9" s="61">
        <f t="shared" si="7"/>
        <v>4478.7481929999994</v>
      </c>
      <c r="N9" s="72"/>
      <c r="O9" s="134">
        <v>37500</v>
      </c>
    </row>
    <row r="10" spans="2:15" s="51" customFormat="1" ht="29.25" customHeight="1" x14ac:dyDescent="0.2">
      <c r="B10" t="s">
        <v>316</v>
      </c>
      <c r="C10"/>
      <c r="D10" s="63" t="s">
        <v>480</v>
      </c>
      <c r="E10" s="106">
        <v>9657.48</v>
      </c>
      <c r="F10" s="39">
        <v>733.64</v>
      </c>
      <c r="G10" s="39"/>
      <c r="H10" s="61">
        <f t="shared" si="3"/>
        <v>4828.74</v>
      </c>
      <c r="I10" s="61">
        <f t="shared" si="4"/>
        <v>366.82</v>
      </c>
      <c r="J10" s="61">
        <f t="shared" si="5"/>
        <v>0</v>
      </c>
      <c r="K10" s="61">
        <f t="shared" si="6"/>
        <v>555.30510000000004</v>
      </c>
      <c r="L10" s="61"/>
      <c r="M10" s="61">
        <f t="shared" si="7"/>
        <v>3906.6149</v>
      </c>
      <c r="N10" s="72"/>
      <c r="O10" s="137">
        <v>44245</v>
      </c>
    </row>
    <row r="11" spans="2:15" s="51" customFormat="1" ht="29.25" customHeight="1" x14ac:dyDescent="0.2">
      <c r="B11" t="s">
        <v>317</v>
      </c>
      <c r="C11"/>
      <c r="D11" s="63" t="s">
        <v>238</v>
      </c>
      <c r="E11" s="106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2"/>
      <c r="O11" s="135">
        <v>43405</v>
      </c>
    </row>
    <row r="12" spans="2:15" ht="24.95" customHeight="1" x14ac:dyDescent="0.2">
      <c r="B12" s="10" t="s">
        <v>170</v>
      </c>
      <c r="C12" s="51"/>
      <c r="D12" s="63" t="s">
        <v>342</v>
      </c>
      <c r="E12" s="106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135">
        <v>43374</v>
      </c>
    </row>
    <row r="13" spans="2:15" s="51" customFormat="1" ht="29.25" customHeight="1" x14ac:dyDescent="0.2">
      <c r="B13" s="10" t="s">
        <v>141</v>
      </c>
      <c r="C13" s="2"/>
      <c r="D13" s="54" t="s">
        <v>65</v>
      </c>
      <c r="E13" s="106">
        <v>15180.3236</v>
      </c>
      <c r="F13" s="39">
        <v>1585.09</v>
      </c>
      <c r="G13" s="39"/>
      <c r="H13" s="61">
        <f t="shared" si="3"/>
        <v>7590.1617999999999</v>
      </c>
      <c r="I13" s="61">
        <f t="shared" si="4"/>
        <v>792.54499999999996</v>
      </c>
      <c r="J13" s="61">
        <f t="shared" si="5"/>
        <v>0</v>
      </c>
      <c r="K13" s="61">
        <f t="shared" si="6"/>
        <v>872.868607</v>
      </c>
      <c r="L13" s="61"/>
      <c r="M13" s="61">
        <f t="shared" si="7"/>
        <v>5924.7481929999994</v>
      </c>
      <c r="N13" s="72"/>
      <c r="O13" s="134">
        <v>40344</v>
      </c>
    </row>
    <row r="14" spans="2:15" s="51" customFormat="1" ht="29.25" customHeight="1" x14ac:dyDescent="0.2">
      <c r="B14" s="10" t="s">
        <v>440</v>
      </c>
      <c r="C14" s="2"/>
      <c r="D14" s="54" t="s">
        <v>345</v>
      </c>
      <c r="E14" s="106">
        <v>1950.14</v>
      </c>
      <c r="F14" s="39"/>
      <c r="G14" s="39">
        <v>315.45</v>
      </c>
      <c r="H14" s="61">
        <f t="shared" si="3"/>
        <v>975.07</v>
      </c>
      <c r="I14" s="61">
        <f t="shared" si="4"/>
        <v>0</v>
      </c>
      <c r="J14" s="61">
        <f t="shared" si="5"/>
        <v>157.72499999999999</v>
      </c>
      <c r="K14" s="21">
        <f t="shared" si="6"/>
        <v>112.13305000000001</v>
      </c>
      <c r="L14" s="61"/>
      <c r="M14" s="61">
        <f t="shared" si="7"/>
        <v>1020.66195</v>
      </c>
      <c r="N14" s="72"/>
      <c r="O14" s="134">
        <v>45047</v>
      </c>
    </row>
    <row r="15" spans="2:15" s="51" customFormat="1" ht="29.25" customHeight="1" x14ac:dyDescent="0.2">
      <c r="B15" s="51" t="s">
        <v>354</v>
      </c>
      <c r="C15" s="73"/>
      <c r="D15" s="62" t="s">
        <v>277</v>
      </c>
      <c r="E15" s="106">
        <v>2697.3188</v>
      </c>
      <c r="F15" s="39"/>
      <c r="G15" s="39">
        <v>267.42</v>
      </c>
      <c r="H15" s="61">
        <f t="shared" si="3"/>
        <v>1348.6594</v>
      </c>
      <c r="I15" s="61">
        <f t="shared" si="4"/>
        <v>0</v>
      </c>
      <c r="J15" s="61">
        <f t="shared" si="5"/>
        <v>133.71</v>
      </c>
      <c r="K15" s="61">
        <f t="shared" si="6"/>
        <v>155.095831</v>
      </c>
      <c r="L15" s="61"/>
      <c r="M15" s="61">
        <f t="shared" si="7"/>
        <v>1327.273569</v>
      </c>
      <c r="N15" s="72"/>
      <c r="O15" s="134">
        <v>44501</v>
      </c>
    </row>
    <row r="16" spans="2:15" s="51" customFormat="1" ht="29.25" customHeight="1" x14ac:dyDescent="0.2">
      <c r="B16" s="51" t="s">
        <v>374</v>
      </c>
      <c r="C16" s="73"/>
      <c r="D16" s="62" t="s">
        <v>471</v>
      </c>
      <c r="E16" s="107">
        <v>8625.36</v>
      </c>
      <c r="F16" s="39">
        <v>621.34</v>
      </c>
      <c r="G16" s="39"/>
      <c r="H16" s="61">
        <f t="shared" si="3"/>
        <v>4312.68</v>
      </c>
      <c r="I16" s="61">
        <f t="shared" si="4"/>
        <v>310.67</v>
      </c>
      <c r="J16" s="61">
        <f t="shared" si="5"/>
        <v>0</v>
      </c>
      <c r="K16" s="61">
        <f t="shared" si="6"/>
        <v>495.95820000000003</v>
      </c>
      <c r="L16" s="61"/>
      <c r="M16" s="61">
        <f t="shared" si="7"/>
        <v>3506.0518000000002</v>
      </c>
      <c r="N16" s="72"/>
      <c r="O16" s="134">
        <v>44608</v>
      </c>
    </row>
    <row r="17" spans="1:15" ht="24.95" customHeight="1" x14ac:dyDescent="0.2">
      <c r="B17" s="51" t="s">
        <v>429</v>
      </c>
      <c r="C17" s="73"/>
      <c r="D17" s="84" t="s">
        <v>430</v>
      </c>
      <c r="E17" s="106">
        <v>6445.7480999999998</v>
      </c>
      <c r="F17" s="39">
        <v>130.66</v>
      </c>
      <c r="G17" s="39"/>
      <c r="H17" s="61">
        <f t="shared" si="3"/>
        <v>3222.8740499999999</v>
      </c>
      <c r="I17" s="61">
        <f t="shared" si="4"/>
        <v>65.33</v>
      </c>
      <c r="J17" s="61">
        <f t="shared" si="5"/>
        <v>0</v>
      </c>
      <c r="K17" s="61">
        <f t="shared" ref="K17" si="8">+H17*0.115</f>
        <v>370.63051575000003</v>
      </c>
      <c r="L17" s="61">
        <v>806</v>
      </c>
      <c r="M17" s="61">
        <f t="shared" si="7"/>
        <v>1980.9135342499999</v>
      </c>
      <c r="N17" s="11"/>
      <c r="O17" s="134">
        <v>45019</v>
      </c>
    </row>
    <row r="18" spans="1:15" ht="24.95" customHeight="1" x14ac:dyDescent="0.2">
      <c r="B18" s="51" t="s">
        <v>412</v>
      </c>
      <c r="C18" s="73"/>
      <c r="D18" s="84" t="s">
        <v>21</v>
      </c>
      <c r="E18" s="106">
        <v>2697.3188</v>
      </c>
      <c r="F18" s="39"/>
      <c r="G18" s="39">
        <v>267.42</v>
      </c>
      <c r="H18" s="61">
        <f t="shared" si="3"/>
        <v>1348.6594</v>
      </c>
      <c r="I18" s="61">
        <f t="shared" si="4"/>
        <v>0</v>
      </c>
      <c r="J18" s="61">
        <f t="shared" si="5"/>
        <v>133.71</v>
      </c>
      <c r="K18" s="61">
        <f t="shared" si="6"/>
        <v>155.095831</v>
      </c>
      <c r="L18" s="61"/>
      <c r="M18" s="61">
        <f t="shared" si="7"/>
        <v>1327.273569</v>
      </c>
      <c r="N18" s="11"/>
      <c r="O18" s="134">
        <v>44788</v>
      </c>
    </row>
    <row r="19" spans="1:15" s="51" customFormat="1" ht="29.25" customHeight="1" x14ac:dyDescent="0.2">
      <c r="B19" t="s">
        <v>333</v>
      </c>
      <c r="C19"/>
      <c r="D19" s="63" t="s">
        <v>294</v>
      </c>
      <c r="E19" s="39">
        <v>10111.709999999999</v>
      </c>
      <c r="F19" s="39">
        <v>783.06</v>
      </c>
      <c r="G19" s="39"/>
      <c r="H19" s="61">
        <f t="shared" si="3"/>
        <v>5055.8549999999996</v>
      </c>
      <c r="I19" s="61">
        <f t="shared" si="4"/>
        <v>391.53</v>
      </c>
      <c r="J19" s="61">
        <f t="shared" si="5"/>
        <v>0</v>
      </c>
      <c r="K19" s="61"/>
      <c r="L19" s="61"/>
      <c r="M19" s="61">
        <f t="shared" si="7"/>
        <v>4664.3249999999998</v>
      </c>
      <c r="N19" s="72"/>
      <c r="O19" s="137">
        <v>44027</v>
      </c>
    </row>
    <row r="20" spans="1:15" ht="24.95" customHeight="1" x14ac:dyDescent="0.2">
      <c r="B20" t="s">
        <v>291</v>
      </c>
      <c r="C20" s="81"/>
      <c r="D20" s="102" t="s">
        <v>239</v>
      </c>
      <c r="E20" s="106">
        <v>8625.3612499999999</v>
      </c>
      <c r="F20" s="39">
        <v>621.34</v>
      </c>
      <c r="G20" s="39"/>
      <c r="H20" s="61">
        <f t="shared" si="3"/>
        <v>4312.680625</v>
      </c>
      <c r="I20" s="61">
        <f t="shared" si="4"/>
        <v>310.67</v>
      </c>
      <c r="J20" s="61">
        <f t="shared" si="5"/>
        <v>0</v>
      </c>
      <c r="K20" s="61">
        <f t="shared" si="6"/>
        <v>495.95827187500004</v>
      </c>
      <c r="L20" s="61">
        <v>425</v>
      </c>
      <c r="M20" s="61">
        <f t="shared" si="7"/>
        <v>3081.0523531250001</v>
      </c>
      <c r="N20" s="11"/>
      <c r="O20" s="137">
        <v>43482</v>
      </c>
    </row>
    <row r="21" spans="1:15" ht="21" customHeight="1" x14ac:dyDescent="0.2">
      <c r="A21" s="79">
        <v>44204</v>
      </c>
      <c r="B21" s="2" t="s">
        <v>142</v>
      </c>
      <c r="C21" s="5"/>
      <c r="D21" s="54" t="s">
        <v>65</v>
      </c>
      <c r="E21" s="106">
        <v>15180.3236</v>
      </c>
      <c r="F21" s="39">
        <v>1585.09</v>
      </c>
      <c r="G21" s="39"/>
      <c r="H21" s="61">
        <f t="shared" si="3"/>
        <v>7590.1617999999999</v>
      </c>
      <c r="I21" s="61">
        <f t="shared" si="4"/>
        <v>792.54499999999996</v>
      </c>
      <c r="J21" s="61">
        <f t="shared" si="5"/>
        <v>0</v>
      </c>
      <c r="K21" s="61">
        <f t="shared" si="6"/>
        <v>872.868607</v>
      </c>
      <c r="L21" s="61"/>
      <c r="M21" s="61">
        <f t="shared" si="7"/>
        <v>5924.7481929999994</v>
      </c>
      <c r="N21" s="11"/>
      <c r="O21" s="134">
        <v>39083</v>
      </c>
    </row>
    <row r="22" spans="1:15" s="51" customFormat="1" ht="29.25" customHeight="1" x14ac:dyDescent="0.2">
      <c r="B22" t="s">
        <v>315</v>
      </c>
      <c r="C22"/>
      <c r="D22" s="63" t="s">
        <v>88</v>
      </c>
      <c r="E22" s="106">
        <v>6445.7480999999998</v>
      </c>
      <c r="F22" s="39">
        <v>130.66</v>
      </c>
      <c r="G22" s="39"/>
      <c r="H22" s="61">
        <f t="shared" si="3"/>
        <v>3222.8740499999999</v>
      </c>
      <c r="I22" s="61">
        <f t="shared" si="4"/>
        <v>65.33</v>
      </c>
      <c r="J22" s="61">
        <f t="shared" si="5"/>
        <v>0</v>
      </c>
      <c r="K22" s="61">
        <f t="shared" si="6"/>
        <v>370.63051575000003</v>
      </c>
      <c r="L22" s="61"/>
      <c r="M22" s="61">
        <f t="shared" si="7"/>
        <v>2786.9135342499999</v>
      </c>
      <c r="N22" s="72"/>
      <c r="O22" s="137">
        <v>44237</v>
      </c>
    </row>
    <row r="23" spans="1:15" s="51" customFormat="1" ht="29.25" customHeight="1" x14ac:dyDescent="0.2">
      <c r="B23" s="51" t="s">
        <v>165</v>
      </c>
      <c r="C23" s="73"/>
      <c r="D23" s="54" t="s">
        <v>63</v>
      </c>
      <c r="E23" s="106">
        <v>11622.091</v>
      </c>
      <c r="F23" s="39">
        <v>972.68</v>
      </c>
      <c r="G23" s="39"/>
      <c r="H23" s="61">
        <f t="shared" si="3"/>
        <v>5811.0455000000002</v>
      </c>
      <c r="I23" s="61">
        <f t="shared" si="4"/>
        <v>486.34</v>
      </c>
      <c r="J23" s="61">
        <f t="shared" si="5"/>
        <v>0</v>
      </c>
      <c r="K23" s="61">
        <f t="shared" si="6"/>
        <v>668.27023250000002</v>
      </c>
      <c r="L23" s="61">
        <v>556</v>
      </c>
      <c r="M23" s="61">
        <f t="shared" si="7"/>
        <v>4100.4352675</v>
      </c>
      <c r="N23" s="72"/>
      <c r="O23" s="134">
        <v>41835</v>
      </c>
    </row>
    <row r="24" spans="1:15" s="51" customFormat="1" ht="29.25" customHeight="1" x14ac:dyDescent="0.2">
      <c r="B24" t="s">
        <v>318</v>
      </c>
      <c r="C24"/>
      <c r="D24" s="63" t="s">
        <v>381</v>
      </c>
      <c r="E24" s="106"/>
      <c r="F24" s="39"/>
      <c r="G24" s="39"/>
      <c r="H24" s="61">
        <f t="shared" si="3"/>
        <v>0</v>
      </c>
      <c r="I24" s="61">
        <f t="shared" si="4"/>
        <v>0</v>
      </c>
      <c r="J24" s="61">
        <f t="shared" si="5"/>
        <v>0</v>
      </c>
      <c r="K24" s="61">
        <f t="shared" si="6"/>
        <v>0</v>
      </c>
      <c r="L24" s="61"/>
      <c r="M24" s="61">
        <f t="shared" si="7"/>
        <v>0</v>
      </c>
      <c r="N24" s="72"/>
      <c r="O24" s="137">
        <v>43857</v>
      </c>
    </row>
    <row r="25" spans="1:15" s="51" customFormat="1" ht="29.25" customHeight="1" x14ac:dyDescent="0.2">
      <c r="B25" s="2" t="s">
        <v>153</v>
      </c>
      <c r="C25" s="5"/>
      <c r="D25" s="54" t="s">
        <v>246</v>
      </c>
      <c r="E25" s="106">
        <v>15180.32</v>
      </c>
      <c r="F25" s="39">
        <v>1585.09</v>
      </c>
      <c r="G25" s="39"/>
      <c r="H25" s="61">
        <f t="shared" si="3"/>
        <v>7590.16</v>
      </c>
      <c r="I25" s="61">
        <f t="shared" si="4"/>
        <v>792.54499999999996</v>
      </c>
      <c r="J25" s="61">
        <f t="shared" si="5"/>
        <v>0</v>
      </c>
      <c r="K25" s="61">
        <f t="shared" si="6"/>
        <v>872.86840000000007</v>
      </c>
      <c r="L25" s="61"/>
      <c r="M25" s="61">
        <f t="shared" si="7"/>
        <v>5924.7465999999995</v>
      </c>
      <c r="N25" s="72"/>
      <c r="O25" s="134">
        <v>43409</v>
      </c>
    </row>
    <row r="26" spans="1:15" s="51" customFormat="1" ht="29.25" customHeight="1" x14ac:dyDescent="0.2">
      <c r="B26" s="2" t="s">
        <v>428</v>
      </c>
      <c r="C26" s="5"/>
      <c r="D26" s="54" t="s">
        <v>345</v>
      </c>
      <c r="E26" s="106">
        <v>1950.14</v>
      </c>
      <c r="F26" s="39"/>
      <c r="G26" s="39">
        <v>315.45</v>
      </c>
      <c r="H26" s="61">
        <f t="shared" si="3"/>
        <v>975.07</v>
      </c>
      <c r="I26" s="61">
        <f t="shared" si="4"/>
        <v>0</v>
      </c>
      <c r="J26" s="61">
        <f t="shared" si="5"/>
        <v>157.72499999999999</v>
      </c>
      <c r="K26" s="61">
        <f>+H26*0.115</f>
        <v>112.13305000000001</v>
      </c>
      <c r="L26" s="61"/>
      <c r="M26" s="61">
        <f t="shared" si="7"/>
        <v>1020.66195</v>
      </c>
      <c r="N26" s="72"/>
      <c r="O26" s="134">
        <v>45017</v>
      </c>
    </row>
    <row r="27" spans="1:15" s="51" customFormat="1" ht="29.25" customHeight="1" x14ac:dyDescent="0.2">
      <c r="B27" s="2" t="s">
        <v>108</v>
      </c>
      <c r="C27"/>
      <c r="D27" s="28" t="s">
        <v>87</v>
      </c>
      <c r="E27" s="106">
        <v>9918.5717000000004</v>
      </c>
      <c r="F27" s="39">
        <v>762.04</v>
      </c>
      <c r="G27" s="39"/>
      <c r="H27" s="61">
        <f t="shared" si="3"/>
        <v>4959.2858500000002</v>
      </c>
      <c r="I27" s="61">
        <f t="shared" si="4"/>
        <v>381.02</v>
      </c>
      <c r="J27" s="61">
        <f t="shared" si="5"/>
        <v>0</v>
      </c>
      <c r="K27" s="61">
        <f t="shared" si="6"/>
        <v>570.31787274999999</v>
      </c>
      <c r="L27" s="61"/>
      <c r="M27" s="61">
        <f t="shared" si="7"/>
        <v>4007.9479772499999</v>
      </c>
      <c r="N27" s="72"/>
      <c r="O27" s="134">
        <v>43374</v>
      </c>
    </row>
    <row r="28" spans="1:15" s="51" customFormat="1" ht="29.25" customHeight="1" x14ac:dyDescent="0.2">
      <c r="B28" s="51" t="s">
        <v>202</v>
      </c>
      <c r="C28" s="73"/>
      <c r="D28" s="62" t="s">
        <v>15</v>
      </c>
      <c r="E28" s="106">
        <v>6814.1887000000006</v>
      </c>
      <c r="F28" s="39">
        <v>170.75</v>
      </c>
      <c r="G28" s="39"/>
      <c r="H28" s="61">
        <f t="shared" si="3"/>
        <v>3407.0943500000003</v>
      </c>
      <c r="I28" s="61">
        <f t="shared" si="4"/>
        <v>85.375</v>
      </c>
      <c r="J28" s="61">
        <f t="shared" si="5"/>
        <v>0</v>
      </c>
      <c r="K28" s="61">
        <f t="shared" si="6"/>
        <v>391.81585025000004</v>
      </c>
      <c r="L28" s="61"/>
      <c r="M28" s="61">
        <f t="shared" si="7"/>
        <v>2929.9034997500003</v>
      </c>
      <c r="N28" s="72"/>
      <c r="O28" s="134">
        <v>36617</v>
      </c>
    </row>
    <row r="29" spans="1:15" ht="24.75" customHeight="1" x14ac:dyDescent="0.2">
      <c r="B29" s="2" t="s">
        <v>445</v>
      </c>
      <c r="D29" s="102" t="s">
        <v>446</v>
      </c>
      <c r="E29" s="106">
        <v>9918.5717000000004</v>
      </c>
      <c r="F29" s="39">
        <v>762.04</v>
      </c>
      <c r="G29" s="39"/>
      <c r="H29" s="61">
        <f t="shared" si="3"/>
        <v>4959.2858500000002</v>
      </c>
      <c r="I29" s="61">
        <f t="shared" si="4"/>
        <v>381.02</v>
      </c>
      <c r="J29" s="61">
        <f t="shared" si="5"/>
        <v>0</v>
      </c>
      <c r="K29" s="61">
        <f t="shared" ref="K29" si="9">+H29*0.115</f>
        <v>570.31787274999999</v>
      </c>
      <c r="L29" s="61"/>
      <c r="M29" s="61">
        <f t="shared" ref="M29" si="10">+H29-I29+J29-K29-L29</f>
        <v>4007.9479772499999</v>
      </c>
      <c r="N29" s="11"/>
      <c r="O29" s="137">
        <v>45078</v>
      </c>
    </row>
    <row r="30" spans="1:15" ht="24.75" customHeight="1" x14ac:dyDescent="0.2">
      <c r="B30" s="2" t="s">
        <v>444</v>
      </c>
      <c r="D30" s="63" t="s">
        <v>443</v>
      </c>
      <c r="E30" s="106">
        <v>8625.3612499999999</v>
      </c>
      <c r="F30" s="39">
        <v>621.34</v>
      </c>
      <c r="G30" s="39"/>
      <c r="H30" s="61">
        <f t="shared" si="3"/>
        <v>4312.680625</v>
      </c>
      <c r="I30" s="61">
        <f t="shared" si="4"/>
        <v>310.67</v>
      </c>
      <c r="J30" s="61">
        <f t="shared" si="5"/>
        <v>0</v>
      </c>
      <c r="K30" s="61">
        <f t="shared" ref="K30" si="11">+H30*0.115</f>
        <v>495.95827187500004</v>
      </c>
      <c r="L30" s="61"/>
      <c r="M30" s="61">
        <f t="shared" ref="M30" si="12">+H30-I30+J30-K30-L30</f>
        <v>3506.0523531250001</v>
      </c>
      <c r="N30" s="11"/>
      <c r="O30" s="137">
        <v>45078</v>
      </c>
    </row>
    <row r="31" spans="1:15" s="51" customFormat="1" ht="29.25" customHeight="1" x14ac:dyDescent="0.2">
      <c r="B31" s="51" t="s">
        <v>203</v>
      </c>
      <c r="C31" s="73"/>
      <c r="D31" s="62" t="s">
        <v>103</v>
      </c>
      <c r="E31" s="106">
        <v>6445.7480999999998</v>
      </c>
      <c r="F31" s="39">
        <v>130.66</v>
      </c>
      <c r="G31" s="39"/>
      <c r="H31" s="61">
        <f t="shared" si="3"/>
        <v>3222.8740499999999</v>
      </c>
      <c r="I31" s="61">
        <f t="shared" si="4"/>
        <v>65.33</v>
      </c>
      <c r="J31" s="61">
        <f t="shared" si="5"/>
        <v>0</v>
      </c>
      <c r="K31" s="61">
        <f t="shared" si="6"/>
        <v>370.63051575000003</v>
      </c>
      <c r="L31" s="61"/>
      <c r="M31" s="61">
        <f t="shared" si="7"/>
        <v>2786.9135342499999</v>
      </c>
      <c r="N31" s="72"/>
      <c r="O31" s="135">
        <v>43101</v>
      </c>
    </row>
    <row r="32" spans="1:15" ht="21.95" customHeight="1" x14ac:dyDescent="0.2">
      <c r="B32" s="51" t="s">
        <v>200</v>
      </c>
      <c r="C32" s="73"/>
      <c r="D32" s="62" t="s">
        <v>14</v>
      </c>
      <c r="E32" s="106">
        <v>8625.3612499999999</v>
      </c>
      <c r="F32" s="39">
        <v>621.34</v>
      </c>
      <c r="G32" s="39"/>
      <c r="H32" s="61">
        <f t="shared" si="3"/>
        <v>4312.680625</v>
      </c>
      <c r="I32" s="61">
        <f t="shared" si="4"/>
        <v>310.67</v>
      </c>
      <c r="J32" s="61">
        <f t="shared" si="5"/>
        <v>0</v>
      </c>
      <c r="K32" s="61">
        <f t="shared" si="6"/>
        <v>495.95827187500004</v>
      </c>
      <c r="L32" s="61">
        <f>1211.81+413+95.03</f>
        <v>1719.84</v>
      </c>
      <c r="M32" s="61">
        <f t="shared" si="7"/>
        <v>1786.2123531250002</v>
      </c>
      <c r="N32" s="11"/>
      <c r="O32" s="134">
        <v>37347</v>
      </c>
    </row>
    <row r="33" spans="2:15" s="51" customFormat="1" ht="29.25" customHeight="1" x14ac:dyDescent="0.2">
      <c r="B33" s="51" t="s">
        <v>201</v>
      </c>
      <c r="C33" s="73"/>
      <c r="D33" s="62" t="s">
        <v>14</v>
      </c>
      <c r="E33" s="106">
        <v>8094.1863999999996</v>
      </c>
      <c r="F33" s="39">
        <v>563.54999999999995</v>
      </c>
      <c r="G33" s="39"/>
      <c r="H33" s="61">
        <f t="shared" si="3"/>
        <v>4047.0931999999998</v>
      </c>
      <c r="I33" s="61">
        <f t="shared" si="4"/>
        <v>281.77499999999998</v>
      </c>
      <c r="J33" s="61">
        <f t="shared" si="5"/>
        <v>0</v>
      </c>
      <c r="K33" s="61">
        <f t="shared" si="6"/>
        <v>465.41571799999997</v>
      </c>
      <c r="L33" s="61"/>
      <c r="M33" s="61">
        <f t="shared" si="7"/>
        <v>3299.9024819999995</v>
      </c>
      <c r="N33" s="72"/>
      <c r="O33" s="134">
        <v>36629</v>
      </c>
    </row>
    <row r="34" spans="2:15" s="51" customFormat="1" ht="29.25" customHeight="1" x14ac:dyDescent="0.2">
      <c r="B34" s="51" t="s">
        <v>473</v>
      </c>
      <c r="C34" s="73"/>
      <c r="D34" s="62" t="s">
        <v>240</v>
      </c>
      <c r="E34" s="106">
        <v>7670.085</v>
      </c>
      <c r="F34" s="39">
        <v>517.41</v>
      </c>
      <c r="G34" s="39"/>
      <c r="H34" s="61">
        <f t="shared" si="3"/>
        <v>3835.0425</v>
      </c>
      <c r="I34" s="61">
        <f t="shared" si="4"/>
        <v>258.70499999999998</v>
      </c>
      <c r="J34" s="61">
        <f t="shared" si="5"/>
        <v>0</v>
      </c>
      <c r="K34" s="61">
        <f t="shared" ref="K34" si="13">+H34*0.115</f>
        <v>441.02988750000003</v>
      </c>
      <c r="L34" s="61"/>
      <c r="M34" s="61">
        <f t="shared" ref="M34" si="14">+H34-I34+J34-K34-L34</f>
        <v>3135.3076125000002</v>
      </c>
      <c r="N34" s="72"/>
      <c r="O34" s="134">
        <v>45292</v>
      </c>
    </row>
    <row r="35" spans="2:15" s="51" customFormat="1" ht="29.25" customHeight="1" x14ac:dyDescent="0.2">
      <c r="B35" t="s">
        <v>334</v>
      </c>
      <c r="C35"/>
      <c r="D35" s="63" t="s">
        <v>479</v>
      </c>
      <c r="E35" s="106">
        <v>9918.5717000000004</v>
      </c>
      <c r="F35" s="39">
        <v>762.04</v>
      </c>
      <c r="G35" s="39"/>
      <c r="H35" s="61">
        <f t="shared" si="3"/>
        <v>4959.2858500000002</v>
      </c>
      <c r="I35" s="61">
        <f t="shared" si="4"/>
        <v>381.02</v>
      </c>
      <c r="J35" s="61">
        <f t="shared" si="5"/>
        <v>0</v>
      </c>
      <c r="K35" s="61"/>
      <c r="L35" s="61"/>
      <c r="M35" s="61">
        <f t="shared" ref="M35:M36" si="15">+H35-I35+J35-K35-L35</f>
        <v>4578.2658499999998</v>
      </c>
      <c r="N35" s="72"/>
      <c r="O35" s="135">
        <v>44470</v>
      </c>
    </row>
    <row r="36" spans="2:15" s="51" customFormat="1" ht="29.25" customHeight="1" x14ac:dyDescent="0.2">
      <c r="B36" s="51" t="s">
        <v>447</v>
      </c>
      <c r="C36"/>
      <c r="D36" s="102" t="s">
        <v>448</v>
      </c>
      <c r="E36" s="106">
        <v>9918.5717000000004</v>
      </c>
      <c r="F36" s="39">
        <v>762.04</v>
      </c>
      <c r="G36" s="39"/>
      <c r="H36" s="61">
        <f t="shared" si="3"/>
        <v>4959.2858500000002</v>
      </c>
      <c r="I36" s="61">
        <f t="shared" si="4"/>
        <v>381.02</v>
      </c>
      <c r="J36" s="61">
        <f t="shared" si="5"/>
        <v>0</v>
      </c>
      <c r="K36" s="61">
        <f t="shared" ref="K36" si="16">+H36*0.115</f>
        <v>570.31787274999999</v>
      </c>
      <c r="L36" s="61"/>
      <c r="M36" s="61">
        <f t="shared" si="15"/>
        <v>4007.9479772499999</v>
      </c>
      <c r="N36" s="72"/>
      <c r="O36" s="135">
        <v>45078</v>
      </c>
    </row>
    <row r="37" spans="2:15" s="51" customFormat="1" ht="29.25" customHeight="1" x14ac:dyDescent="0.2">
      <c r="D37" s="25" t="s">
        <v>7</v>
      </c>
      <c r="E37" s="41">
        <f>SUM(E6:E36)</f>
        <v>269280.80659999995</v>
      </c>
      <c r="F37" s="41">
        <f>SUM(F6:F36)</f>
        <v>21801.16</v>
      </c>
      <c r="G37" s="41">
        <f>SUM(G6:G36)</f>
        <v>1165.74</v>
      </c>
      <c r="H37" s="26">
        <f>SUM(H6:H36)</f>
        <v>134640.40329999998</v>
      </c>
      <c r="I37" s="26">
        <f t="shared" ref="I37:M37" si="17">SUM(I6:I36)</f>
        <v>10900.58</v>
      </c>
      <c r="J37" s="26">
        <f t="shared" si="17"/>
        <v>582.87</v>
      </c>
      <c r="K37" s="26">
        <f t="shared" si="17"/>
        <v>14331.90518175</v>
      </c>
      <c r="L37" s="26">
        <f t="shared" si="17"/>
        <v>4952.84</v>
      </c>
      <c r="M37" s="26">
        <f t="shared" si="17"/>
        <v>105037.94811825</v>
      </c>
    </row>
    <row r="38" spans="2:15" ht="21.95" customHeight="1" x14ac:dyDescent="0.2">
      <c r="D38" s="25"/>
      <c r="E38" s="41"/>
      <c r="F38" s="41"/>
      <c r="G38" s="41"/>
      <c r="H38" s="26"/>
      <c r="I38" s="26"/>
      <c r="J38" s="26"/>
      <c r="K38" s="26"/>
      <c r="L38" s="26"/>
      <c r="M38" s="26"/>
    </row>
    <row r="39" spans="2:15" ht="21.95" customHeight="1" x14ac:dyDescent="0.2"/>
  </sheetData>
  <autoFilter ref="B1:K39"/>
  <sortState ref="B9:N32">
    <sortCondition ref="B9:B32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6"/>
  <sheetViews>
    <sheetView topLeftCell="B1" zoomScaleNormal="100" workbookViewId="0">
      <selection activeCell="P1" sqref="P1:S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9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320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SEPTIEMBRE DE 2024</v>
      </c>
    </row>
    <row r="3" spans="1:19" x14ac:dyDescent="0.2">
      <c r="E3" s="16" t="str">
        <f>PRESIDENCIA!E3</f>
        <v>PRIMER QUINCENA DE SEPTIEMBRE DE 2024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233</v>
      </c>
      <c r="K5" s="96" t="s">
        <v>375</v>
      </c>
      <c r="L5" s="110" t="s">
        <v>434</v>
      </c>
      <c r="M5" s="18" t="s">
        <v>5</v>
      </c>
      <c r="N5" s="17" t="s">
        <v>6</v>
      </c>
      <c r="O5" s="37" t="s">
        <v>344</v>
      </c>
      <c r="P5" s="76"/>
    </row>
    <row r="6" spans="1:19" ht="2.25" customHeight="1" x14ac:dyDescent="0.2">
      <c r="E6" s="39"/>
      <c r="F6" s="39"/>
      <c r="G6" s="39"/>
    </row>
    <row r="7" spans="1:19" ht="25.5" customHeight="1" x14ac:dyDescent="0.2">
      <c r="A7" s="9"/>
      <c r="B7" s="2" t="s">
        <v>224</v>
      </c>
      <c r="C7" s="5"/>
      <c r="D7" s="80" t="s">
        <v>321</v>
      </c>
      <c r="E7" s="106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4">
        <v>43374</v>
      </c>
      <c r="Q7" s="26"/>
      <c r="R7" s="26"/>
      <c r="S7" s="26"/>
    </row>
    <row r="8" spans="1:19" ht="25.5" customHeight="1" x14ac:dyDescent="0.2">
      <c r="A8" s="9"/>
      <c r="B8" s="2" t="s">
        <v>388</v>
      </c>
      <c r="C8" s="5"/>
      <c r="D8" s="80" t="s">
        <v>389</v>
      </c>
      <c r="E8" s="106">
        <v>4969.96</v>
      </c>
      <c r="F8" s="39"/>
      <c r="G8" s="39">
        <v>40.22</v>
      </c>
      <c r="H8" s="7">
        <f t="shared" ref="H8:H13" si="0">E8/2</f>
        <v>2484.98</v>
      </c>
      <c r="I8" s="7">
        <f t="shared" ref="I8:I13" si="1">F8/2</f>
        <v>0</v>
      </c>
      <c r="J8" s="7">
        <f t="shared" ref="J8:J13" si="2">+G8/2</f>
        <v>20.11</v>
      </c>
      <c r="K8" s="7"/>
      <c r="L8" s="7"/>
      <c r="M8" s="7">
        <f t="shared" ref="M8:M13" si="3">H8-I8+J8-K8-L8</f>
        <v>2505.09</v>
      </c>
      <c r="N8" s="11"/>
      <c r="O8" s="94">
        <v>44667</v>
      </c>
      <c r="Q8" s="26"/>
      <c r="R8" s="26"/>
      <c r="S8" s="26"/>
    </row>
    <row r="9" spans="1:19" ht="25.5" customHeight="1" x14ac:dyDescent="0.2">
      <c r="A9" s="9"/>
      <c r="B9" s="2" t="s">
        <v>431</v>
      </c>
      <c r="C9" s="5"/>
      <c r="D9" s="80" t="s">
        <v>432</v>
      </c>
      <c r="E9" s="106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4">
        <v>45017</v>
      </c>
      <c r="Q9" s="26"/>
      <c r="R9" s="26"/>
      <c r="S9" s="26"/>
    </row>
    <row r="10" spans="1:19" ht="25.5" customHeight="1" x14ac:dyDescent="0.2">
      <c r="A10" s="9"/>
      <c r="B10" s="2" t="s">
        <v>450</v>
      </c>
      <c r="C10" s="5"/>
      <c r="D10" s="80" t="s">
        <v>422</v>
      </c>
      <c r="E10" s="106">
        <v>8139.7</v>
      </c>
      <c r="F10" s="39">
        <v>568.5</v>
      </c>
      <c r="G10" s="39"/>
      <c r="H10" s="7">
        <f t="shared" si="0"/>
        <v>4069.85</v>
      </c>
      <c r="I10" s="7">
        <f t="shared" si="1"/>
        <v>284.25</v>
      </c>
      <c r="J10" s="7">
        <f t="shared" si="2"/>
        <v>0</v>
      </c>
      <c r="K10" s="7">
        <f>+H10*0.115</f>
        <v>468.03275000000002</v>
      </c>
      <c r="L10" s="7"/>
      <c r="M10" s="7">
        <f t="shared" si="3"/>
        <v>3317.5672500000001</v>
      </c>
      <c r="N10" s="11"/>
      <c r="O10" s="94">
        <v>45078</v>
      </c>
      <c r="P10" s="92"/>
      <c r="Q10" s="92"/>
      <c r="R10" s="26"/>
      <c r="S10" s="26"/>
    </row>
    <row r="11" spans="1:19" ht="25.5" customHeight="1" x14ac:dyDescent="0.2">
      <c r="A11" s="9"/>
      <c r="B11" s="2" t="s">
        <v>359</v>
      </c>
      <c r="C11" s="5"/>
      <c r="D11" s="80" t="s">
        <v>360</v>
      </c>
      <c r="E11" s="107">
        <v>12524.315549999999</v>
      </c>
      <c r="F11" s="39">
        <v>1117.04</v>
      </c>
      <c r="G11" s="39"/>
      <c r="H11" s="7">
        <f t="shared" si="0"/>
        <v>6262.1577749999997</v>
      </c>
      <c r="I11" s="7">
        <f t="shared" si="1"/>
        <v>558.52</v>
      </c>
      <c r="J11" s="7">
        <f t="shared" si="2"/>
        <v>0</v>
      </c>
      <c r="K11" s="7">
        <f t="shared" ref="K11:K13" si="4">+H11*0.115</f>
        <v>720.14814412500004</v>
      </c>
      <c r="L11" s="7"/>
      <c r="M11" s="7">
        <f t="shared" si="3"/>
        <v>4983.4896308749994</v>
      </c>
      <c r="N11" s="11"/>
      <c r="O11" s="94">
        <v>44531</v>
      </c>
      <c r="Q11" s="26"/>
      <c r="R11" s="26"/>
      <c r="S11" s="26"/>
    </row>
    <row r="12" spans="1:19" s="51" customFormat="1" ht="25.5" customHeight="1" x14ac:dyDescent="0.2">
      <c r="A12" s="9"/>
      <c r="B12" s="51" t="s">
        <v>322</v>
      </c>
      <c r="C12" s="73"/>
      <c r="D12" s="62" t="s">
        <v>323</v>
      </c>
      <c r="E12" s="106">
        <v>11274.556649999999</v>
      </c>
      <c r="F12" s="39">
        <v>917.08</v>
      </c>
      <c r="G12" s="39"/>
      <c r="H12" s="7">
        <f t="shared" si="0"/>
        <v>5637.2783249999993</v>
      </c>
      <c r="I12" s="7">
        <f t="shared" si="1"/>
        <v>458.54</v>
      </c>
      <c r="J12" s="7">
        <f t="shared" si="2"/>
        <v>0</v>
      </c>
      <c r="K12" s="7">
        <f t="shared" si="4"/>
        <v>648.28700737499992</v>
      </c>
      <c r="L12" s="7"/>
      <c r="M12" s="7">
        <f t="shared" si="3"/>
        <v>4530.4513176249993</v>
      </c>
      <c r="N12" s="72"/>
      <c r="O12" s="94">
        <v>44470</v>
      </c>
      <c r="P12" s="76"/>
    </row>
    <row r="13" spans="1:19" s="51" customFormat="1" ht="25.5" customHeight="1" x14ac:dyDescent="0.2">
      <c r="A13" s="9"/>
      <c r="B13" s="51" t="s">
        <v>197</v>
      </c>
      <c r="C13" s="73"/>
      <c r="D13" s="62" t="s">
        <v>239</v>
      </c>
      <c r="E13" s="106">
        <v>9918.5717000000004</v>
      </c>
      <c r="F13" s="39">
        <v>762.04</v>
      </c>
      <c r="G13" s="39"/>
      <c r="H13" s="7">
        <f t="shared" si="0"/>
        <v>4959.2858500000002</v>
      </c>
      <c r="I13" s="7">
        <f t="shared" si="1"/>
        <v>381.02</v>
      </c>
      <c r="J13" s="7">
        <f t="shared" si="2"/>
        <v>0</v>
      </c>
      <c r="K13" s="7">
        <f t="shared" si="4"/>
        <v>570.31787274999999</v>
      </c>
      <c r="L13" s="7"/>
      <c r="M13" s="7">
        <f t="shared" si="3"/>
        <v>4007.9479772499999</v>
      </c>
      <c r="N13" s="72"/>
      <c r="O13" s="94">
        <v>43374</v>
      </c>
      <c r="P13" s="76"/>
    </row>
    <row r="14" spans="1:19" s="51" customFormat="1" ht="29.25" customHeight="1" x14ac:dyDescent="0.2">
      <c r="D14" s="25" t="s">
        <v>7</v>
      </c>
      <c r="E14" s="41">
        <f>SUM(E6:E12)</f>
        <v>68765.547850000003</v>
      </c>
      <c r="F14" s="41">
        <f>SUM(F6:F12)</f>
        <v>6618.36</v>
      </c>
      <c r="G14" s="41">
        <f>SUM(G6:G12)</f>
        <v>40.22</v>
      </c>
      <c r="H14" s="26">
        <f t="shared" ref="H14:M14" si="5">SUM(H6:H13)</f>
        <v>39342.059775000002</v>
      </c>
      <c r="I14" s="26">
        <f t="shared" si="5"/>
        <v>3690.2</v>
      </c>
      <c r="J14" s="26">
        <f t="shared" si="5"/>
        <v>20.11</v>
      </c>
      <c r="K14" s="26">
        <f t="shared" si="5"/>
        <v>4238.5641741250001</v>
      </c>
      <c r="L14" s="26">
        <f t="shared" si="5"/>
        <v>0</v>
      </c>
      <c r="M14" s="26">
        <f t="shared" si="5"/>
        <v>31433.405600874998</v>
      </c>
      <c r="P14" s="76"/>
    </row>
    <row r="15" spans="1:19" ht="21.95" customHeight="1" x14ac:dyDescent="0.2">
      <c r="D15" s="25"/>
      <c r="E15" s="26"/>
      <c r="F15" s="26"/>
      <c r="G15" s="26"/>
      <c r="H15" s="26"/>
      <c r="I15" s="26"/>
      <c r="J15" s="26"/>
      <c r="K15" s="26"/>
      <c r="L15" s="26"/>
      <c r="M15" s="26"/>
    </row>
    <row r="16" spans="1:19" ht="21.95" customHeight="1" x14ac:dyDescent="0.2"/>
  </sheetData>
  <sortState ref="A12:N13">
    <sortCondition ref="B12:B13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X56"/>
  <sheetViews>
    <sheetView topLeftCell="B1" zoomScale="90" zoomScaleNormal="90" workbookViewId="0">
      <selection activeCell="P1" sqref="P1:Y1048576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8" bestFit="1" customWidth="1"/>
    <col min="16" max="16" width="21.28515625" bestFit="1" customWidth="1"/>
  </cols>
  <sheetData>
    <row r="1" spans="2:24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24" ht="15" x14ac:dyDescent="0.25">
      <c r="E2" s="59" t="s">
        <v>89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15 DE SEPTIEMBRE DE 2024</v>
      </c>
    </row>
    <row r="3" spans="2:24" x14ac:dyDescent="0.2">
      <c r="E3" s="16" t="str">
        <f>PRESIDENCIA!E3</f>
        <v>PRIMER QUINCENA DE SEPTIEMBRE DE 2024</v>
      </c>
      <c r="F3" s="58"/>
      <c r="G3" s="58"/>
      <c r="H3" s="58"/>
      <c r="I3" s="58"/>
      <c r="J3" s="58"/>
      <c r="K3" s="58"/>
      <c r="L3" s="58"/>
      <c r="M3" s="58"/>
    </row>
    <row r="4" spans="2:24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24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6" t="s">
        <v>375</v>
      </c>
      <c r="L5" s="110" t="s">
        <v>434</v>
      </c>
      <c r="M5" s="18" t="s">
        <v>5</v>
      </c>
      <c r="N5" s="17" t="s">
        <v>6</v>
      </c>
      <c r="O5" s="99" t="s">
        <v>344</v>
      </c>
      <c r="P5" s="37"/>
    </row>
    <row r="6" spans="2:24" ht="1.5" customHeight="1" x14ac:dyDescent="0.2">
      <c r="E6" s="39"/>
      <c r="F6" s="39"/>
      <c r="G6" s="39"/>
    </row>
    <row r="7" spans="2:24" x14ac:dyDescent="0.2">
      <c r="B7" s="10" t="s">
        <v>206</v>
      </c>
      <c r="C7" s="9"/>
      <c r="D7" s="54" t="s">
        <v>324</v>
      </c>
      <c r="E7" s="106">
        <v>26523.14055</v>
      </c>
      <c r="F7" s="39">
        <v>3997.35</v>
      </c>
      <c r="G7" s="114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52">
        <v>42733</v>
      </c>
      <c r="P7" s="133"/>
      <c r="Q7" s="133"/>
      <c r="R7" s="133"/>
    </row>
    <row r="8" spans="2:24" ht="45" x14ac:dyDescent="0.2">
      <c r="B8" s="10" t="s">
        <v>349</v>
      </c>
      <c r="C8" s="9"/>
      <c r="D8" s="54" t="s">
        <v>350</v>
      </c>
      <c r="E8" s="115">
        <v>30312.959999999999</v>
      </c>
      <c r="F8" s="39">
        <v>4806.8500000000004</v>
      </c>
      <c r="G8" s="114"/>
      <c r="H8" s="21">
        <f t="shared" ref="H8:H53" si="1">+E8/2</f>
        <v>15156.48</v>
      </c>
      <c r="I8" s="21">
        <f t="shared" ref="I8:I53" si="2">+F8/2</f>
        <v>2403.4250000000002</v>
      </c>
      <c r="J8" s="21">
        <f t="shared" ref="J8:J53" si="3">+G8/2</f>
        <v>0</v>
      </c>
      <c r="K8" s="21"/>
      <c r="L8" s="21"/>
      <c r="M8" s="21">
        <f t="shared" ref="M8:M53" si="4">H8-I8+J8-K8-L8</f>
        <v>12753.055</v>
      </c>
      <c r="N8" s="11"/>
      <c r="O8" s="152">
        <v>44501</v>
      </c>
      <c r="P8" s="133"/>
      <c r="Q8" s="133"/>
      <c r="R8" s="133"/>
    </row>
    <row r="9" spans="2:24" ht="24.95" customHeight="1" x14ac:dyDescent="0.25">
      <c r="D9" s="81" t="s">
        <v>22</v>
      </c>
      <c r="E9" s="106">
        <v>13094.849900000001</v>
      </c>
      <c r="F9" s="39">
        <v>1211.3800000000001</v>
      </c>
      <c r="G9" s="106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3" si="5">+H9*0.115</f>
        <v>752.95386925000014</v>
      </c>
      <c r="L9" s="21">
        <v>1170</v>
      </c>
      <c r="M9" s="21">
        <f t="shared" si="4"/>
        <v>4018.78108075</v>
      </c>
      <c r="N9" s="11"/>
      <c r="O9" s="149">
        <v>43922</v>
      </c>
      <c r="P9" s="153"/>
      <c r="Q9" s="127"/>
      <c r="R9" s="127"/>
    </row>
    <row r="10" spans="2:24" ht="24.95" customHeight="1" x14ac:dyDescent="0.2">
      <c r="B10" s="10"/>
      <c r="C10" s="9"/>
      <c r="D10" s="9" t="s">
        <v>22</v>
      </c>
      <c r="E10" s="106">
        <v>13094.849900000001</v>
      </c>
      <c r="F10" s="39">
        <v>1211.3800000000001</v>
      </c>
      <c r="G10" s="106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1559</v>
      </c>
      <c r="M10" s="21">
        <f t="shared" si="4"/>
        <v>3629.78108075</v>
      </c>
      <c r="N10" s="11"/>
      <c r="O10" s="152">
        <v>42675</v>
      </c>
      <c r="P10" s="133"/>
      <c r="Q10" s="133"/>
      <c r="R10" s="133"/>
    </row>
    <row r="11" spans="2:24" ht="24.95" customHeight="1" x14ac:dyDescent="0.2">
      <c r="B11" s="10" t="s">
        <v>411</v>
      </c>
      <c r="C11" s="9"/>
      <c r="D11" s="81" t="s">
        <v>91</v>
      </c>
      <c r="E11" s="106">
        <v>9918.5717000000004</v>
      </c>
      <c r="F11" s="39">
        <v>762.04</v>
      </c>
      <c r="G11" s="106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152">
        <v>44806</v>
      </c>
      <c r="P11" s="133"/>
      <c r="Q11" s="133"/>
      <c r="R11" s="133"/>
    </row>
    <row r="12" spans="2:24" ht="24.95" customHeight="1" x14ac:dyDescent="0.2">
      <c r="D12" s="81" t="s">
        <v>22</v>
      </c>
      <c r="E12" s="106">
        <v>13094.849900000001</v>
      </c>
      <c r="F12" s="39">
        <v>1211.3800000000001</v>
      </c>
      <c r="G12" s="106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149">
        <v>44242</v>
      </c>
      <c r="P12" s="134"/>
      <c r="Q12" s="133"/>
      <c r="R12" s="133"/>
    </row>
    <row r="13" spans="2:24" ht="24.95" customHeight="1" x14ac:dyDescent="0.2">
      <c r="D13" s="81" t="s">
        <v>22</v>
      </c>
      <c r="E13" s="106">
        <v>13094.849900000001</v>
      </c>
      <c r="F13" s="39">
        <v>1211.3800000000001</v>
      </c>
      <c r="G13" s="106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149">
        <v>45108</v>
      </c>
      <c r="P13" s="134"/>
      <c r="Q13" s="133"/>
      <c r="R13" s="133"/>
    </row>
    <row r="14" spans="2:24" ht="24.95" customHeight="1" x14ac:dyDescent="0.2">
      <c r="B14" s="3"/>
      <c r="C14" s="3"/>
      <c r="D14" s="9" t="s">
        <v>325</v>
      </c>
      <c r="E14" s="107">
        <v>14471.3843</v>
      </c>
      <c r="F14" s="39">
        <v>1458.05</v>
      </c>
      <c r="G14" s="107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152">
        <v>40550</v>
      </c>
      <c r="P14" s="133"/>
      <c r="Q14" s="133"/>
      <c r="R14" s="133"/>
    </row>
    <row r="15" spans="2:24" ht="24.95" customHeight="1" x14ac:dyDescent="0.2">
      <c r="D15" s="81" t="s">
        <v>22</v>
      </c>
      <c r="E15" s="106">
        <v>13094.849900000001</v>
      </c>
      <c r="F15" s="39">
        <v>1211.3800000000001</v>
      </c>
      <c r="G15" s="106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149">
        <v>43770</v>
      </c>
      <c r="P15" s="133"/>
      <c r="Q15" s="133"/>
      <c r="R15" s="133"/>
    </row>
    <row r="16" spans="2:24" ht="24.95" customHeight="1" x14ac:dyDescent="0.2">
      <c r="B16" t="s">
        <v>369</v>
      </c>
      <c r="D16" s="81" t="s">
        <v>324</v>
      </c>
      <c r="E16" s="106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149">
        <v>44593</v>
      </c>
      <c r="P16" s="133"/>
      <c r="Q16" s="133"/>
      <c r="R16" s="133"/>
      <c r="T16" s="108"/>
      <c r="U16" s="108"/>
      <c r="V16" s="108"/>
      <c r="W16" s="108"/>
      <c r="X16" s="108"/>
    </row>
    <row r="17" spans="2:20" ht="24.95" customHeight="1" x14ac:dyDescent="0.2">
      <c r="B17" s="51" t="s">
        <v>399</v>
      </c>
      <c r="D17" s="81" t="s">
        <v>457</v>
      </c>
      <c r="E17" s="107">
        <v>11274.56</v>
      </c>
      <c r="F17" s="39">
        <v>917.08</v>
      </c>
      <c r="G17" s="107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149">
        <v>44730</v>
      </c>
      <c r="P17" s="133"/>
      <c r="Q17" s="133"/>
      <c r="R17" s="133"/>
    </row>
    <row r="18" spans="2:20" ht="24.95" customHeight="1" x14ac:dyDescent="0.2">
      <c r="B18" s="51" t="s">
        <v>492</v>
      </c>
      <c r="D18" s="81" t="s">
        <v>457</v>
      </c>
      <c r="E18" s="107">
        <v>11274.56</v>
      </c>
      <c r="F18" s="39">
        <v>917.08</v>
      </c>
      <c r="G18" s="107"/>
      <c r="H18" s="21">
        <f t="shared" ref="H18" si="9">+E18/2</f>
        <v>5637.28</v>
      </c>
      <c r="I18" s="21">
        <f t="shared" ref="I18" si="10">+F18/2</f>
        <v>458.54</v>
      </c>
      <c r="J18" s="21">
        <f t="shared" ref="J18" si="11">+G18/2</f>
        <v>0</v>
      </c>
      <c r="K18" s="21">
        <f t="shared" ref="K18" si="12">+H18*0.115</f>
        <v>648.28719999999998</v>
      </c>
      <c r="L18" s="21"/>
      <c r="M18" s="21">
        <f t="shared" ref="M18" si="13">H18-I18+J18-K18-L18</f>
        <v>4530.4528</v>
      </c>
      <c r="N18" s="11"/>
      <c r="O18" s="149">
        <v>45459</v>
      </c>
      <c r="P18" s="133"/>
      <c r="Q18" s="133"/>
      <c r="R18" s="133"/>
    </row>
    <row r="19" spans="2:20" ht="24.95" customHeight="1" x14ac:dyDescent="0.2">
      <c r="B19" s="119"/>
      <c r="D19" s="81" t="s">
        <v>22</v>
      </c>
      <c r="E19" s="106">
        <v>13094.849900000001</v>
      </c>
      <c r="F19" s="39">
        <v>1211.3800000000001</v>
      </c>
      <c r="G19" s="106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ref="K19" si="14">+H19*0.115</f>
        <v>752.95386925000014</v>
      </c>
      <c r="L19" s="21"/>
      <c r="M19" s="21">
        <f t="shared" ref="M19" si="15">H19-I19+J19-K19-L19</f>
        <v>5188.78108075</v>
      </c>
      <c r="N19" s="11"/>
      <c r="O19" s="149">
        <v>45425</v>
      </c>
      <c r="P19" s="154"/>
      <c r="Q19" s="133"/>
      <c r="R19" s="133"/>
    </row>
    <row r="20" spans="2:20" ht="24.95" customHeight="1" x14ac:dyDescent="0.2">
      <c r="B20" s="10" t="s">
        <v>208</v>
      </c>
      <c r="C20" s="9"/>
      <c r="D20" s="9" t="s">
        <v>32</v>
      </c>
      <c r="E20" s="106">
        <v>13067.6885</v>
      </c>
      <c r="F20" s="39">
        <v>1206.51</v>
      </c>
      <c r="G20" s="106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52">
        <v>40181</v>
      </c>
      <c r="P20" s="133"/>
      <c r="Q20" s="133"/>
      <c r="R20" s="133"/>
    </row>
    <row r="21" spans="2:20" ht="24.95" customHeight="1" x14ac:dyDescent="0.2">
      <c r="B21" s="10" t="s">
        <v>441</v>
      </c>
      <c r="C21" s="9"/>
      <c r="D21" s="81" t="s">
        <v>91</v>
      </c>
      <c r="E21" s="106">
        <v>9918.5717000000004</v>
      </c>
      <c r="F21" s="39">
        <v>762.04</v>
      </c>
      <c r="G21" s="106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6">+H21*0.115</f>
        <v>570.31787274999999</v>
      </c>
      <c r="L21" s="21">
        <v>709</v>
      </c>
      <c r="M21" s="21">
        <f t="shared" si="4"/>
        <v>3298.9479772499999</v>
      </c>
      <c r="N21" s="11"/>
      <c r="O21" s="152">
        <v>44991</v>
      </c>
      <c r="P21" s="133"/>
      <c r="Q21" s="133"/>
      <c r="R21" s="133"/>
    </row>
    <row r="22" spans="2:20" ht="24.95" customHeight="1" x14ac:dyDescent="0.2">
      <c r="B22" s="10"/>
      <c r="C22" s="9"/>
      <c r="D22" s="9" t="s">
        <v>90</v>
      </c>
      <c r="E22" s="106">
        <v>14471.3843</v>
      </c>
      <c r="F22" s="39">
        <v>1458.05</v>
      </c>
      <c r="G22" s="106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>
        <v>1379</v>
      </c>
      <c r="M22" s="21">
        <f t="shared" si="4"/>
        <v>4295.5625527500006</v>
      </c>
      <c r="N22" s="11"/>
      <c r="O22" s="152">
        <v>40197</v>
      </c>
      <c r="P22" s="133"/>
      <c r="Q22" s="133"/>
      <c r="R22" s="133"/>
    </row>
    <row r="23" spans="2:20" ht="24.95" customHeight="1" x14ac:dyDescent="0.2">
      <c r="D23" s="81" t="s">
        <v>22</v>
      </c>
      <c r="E23" s="106">
        <v>13094.849900000001</v>
      </c>
      <c r="F23" s="39">
        <v>1211.3800000000001</v>
      </c>
      <c r="G23" s="106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49">
        <v>44120</v>
      </c>
      <c r="P23" s="134"/>
      <c r="Q23" s="133"/>
      <c r="R23" s="133"/>
    </row>
    <row r="24" spans="2:20" ht="24.95" customHeight="1" x14ac:dyDescent="0.2">
      <c r="B24" s="10" t="s">
        <v>486</v>
      </c>
      <c r="D24" s="81" t="s">
        <v>91</v>
      </c>
      <c r="E24" s="106">
        <v>9918.5717000000004</v>
      </c>
      <c r="F24" s="39">
        <v>762.04</v>
      </c>
      <c r="G24" s="106"/>
      <c r="H24" s="21">
        <f t="shared" si="1"/>
        <v>4959.2858500000002</v>
      </c>
      <c r="I24" s="21">
        <f t="shared" si="2"/>
        <v>381.02</v>
      </c>
      <c r="J24" s="21">
        <f t="shared" si="3"/>
        <v>0</v>
      </c>
      <c r="K24" s="21">
        <f t="shared" si="5"/>
        <v>570.31787274999999</v>
      </c>
      <c r="L24" s="21"/>
      <c r="M24" s="21">
        <f t="shared" ref="M24" si="17">H24-I24+J24-K24-L24</f>
        <v>4007.9479772499999</v>
      </c>
      <c r="N24" s="11"/>
      <c r="O24" s="149">
        <v>45383</v>
      </c>
      <c r="P24" s="134"/>
      <c r="Q24" s="133"/>
      <c r="R24" s="133"/>
    </row>
    <row r="25" spans="2:20" ht="24.95" customHeight="1" x14ac:dyDescent="0.2">
      <c r="B25" s="10" t="s">
        <v>207</v>
      </c>
      <c r="C25" s="9"/>
      <c r="D25" s="9" t="s">
        <v>32</v>
      </c>
      <c r="E25" s="106">
        <v>13094.849900000001</v>
      </c>
      <c r="F25" s="39">
        <v>1211.3800000000001</v>
      </c>
      <c r="G25" s="106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152">
        <v>43374</v>
      </c>
      <c r="P25" s="133"/>
      <c r="Q25" s="133"/>
      <c r="R25" s="133"/>
    </row>
    <row r="26" spans="2:20" ht="24.95" customHeight="1" x14ac:dyDescent="0.2">
      <c r="B26" t="s">
        <v>326</v>
      </c>
      <c r="D26" s="81" t="s">
        <v>239</v>
      </c>
      <c r="E26" s="106">
        <v>8625.3612499999999</v>
      </c>
      <c r="F26" s="39">
        <v>621.34</v>
      </c>
      <c r="G26" s="106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149">
        <v>43571</v>
      </c>
      <c r="P26" s="134"/>
      <c r="Q26" s="133"/>
      <c r="R26" s="133"/>
    </row>
    <row r="27" spans="2:20" ht="24.95" customHeight="1" x14ac:dyDescent="0.2">
      <c r="B27" s="74" t="s">
        <v>210</v>
      </c>
      <c r="C27" s="74"/>
      <c r="D27" s="74" t="s">
        <v>32</v>
      </c>
      <c r="E27" s="106">
        <v>13094.849900000001</v>
      </c>
      <c r="F27" s="39">
        <v>1211.3800000000001</v>
      </c>
      <c r="G27" s="106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52">
        <v>42604</v>
      </c>
      <c r="P27" s="131"/>
      <c r="Q27" s="133"/>
      <c r="R27" s="133"/>
    </row>
    <row r="28" spans="2:20" ht="24.95" customHeight="1" x14ac:dyDescent="0.2">
      <c r="B28" s="2"/>
      <c r="C28" s="3"/>
      <c r="D28" s="28" t="s">
        <v>22</v>
      </c>
      <c r="E28" s="106">
        <v>13094.849900000001</v>
      </c>
      <c r="F28" s="39">
        <v>1211.3800000000001</v>
      </c>
      <c r="G28" s="106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152">
        <v>37622</v>
      </c>
      <c r="P28" s="133"/>
      <c r="Q28" s="133"/>
      <c r="R28" s="133"/>
    </row>
    <row r="29" spans="2:20" ht="24.95" customHeight="1" x14ac:dyDescent="0.2">
      <c r="B29" s="10" t="s">
        <v>209</v>
      </c>
      <c r="C29" s="9"/>
      <c r="D29" s="9" t="s">
        <v>32</v>
      </c>
      <c r="E29" s="106">
        <v>13067.6885</v>
      </c>
      <c r="F29" s="39">
        <v>1206.51</v>
      </c>
      <c r="G29" s="106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152">
        <v>41244</v>
      </c>
      <c r="P29" s="133"/>
      <c r="Q29" s="133"/>
      <c r="R29" s="133"/>
    </row>
    <row r="30" spans="2:20" ht="24.95" customHeight="1" x14ac:dyDescent="0.2">
      <c r="B30" s="10" t="s">
        <v>487</v>
      </c>
      <c r="C30" s="9"/>
      <c r="D30" s="81" t="s">
        <v>327</v>
      </c>
      <c r="E30" s="106">
        <v>8625.3612499999999</v>
      </c>
      <c r="F30" s="39">
        <v>621.34</v>
      </c>
      <c r="G30" s="106"/>
      <c r="H30" s="21">
        <f t="shared" si="1"/>
        <v>4312.680625</v>
      </c>
      <c r="I30" s="21">
        <f t="shared" si="2"/>
        <v>310.67</v>
      </c>
      <c r="J30" s="21">
        <f t="shared" si="3"/>
        <v>0</v>
      </c>
      <c r="K30" s="21">
        <f t="shared" ref="K30" si="18">+H30*0.115</f>
        <v>495.95827187500004</v>
      </c>
      <c r="L30" s="21"/>
      <c r="M30" s="21">
        <f t="shared" ref="M30" si="19">H30-I30+J30-K30-L30</f>
        <v>3506.0523531250001</v>
      </c>
      <c r="N30" s="11"/>
      <c r="O30" s="152">
        <v>45398</v>
      </c>
      <c r="P30" s="133"/>
      <c r="Q30" s="133"/>
      <c r="R30" s="133"/>
    </row>
    <row r="31" spans="2:20" ht="24.95" customHeight="1" x14ac:dyDescent="0.2">
      <c r="D31" s="81" t="s">
        <v>22</v>
      </c>
      <c r="E31" s="106">
        <v>13094.849900000001</v>
      </c>
      <c r="F31" s="39">
        <v>1211.3800000000001</v>
      </c>
      <c r="G31" s="106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149">
        <v>43845</v>
      </c>
      <c r="P31" s="134"/>
      <c r="Q31" s="133"/>
      <c r="R31" s="133"/>
      <c r="T31" s="13"/>
    </row>
    <row r="32" spans="2:20" ht="24.95" customHeight="1" x14ac:dyDescent="0.2">
      <c r="B32" s="10"/>
      <c r="C32" s="9"/>
      <c r="D32" s="81" t="s">
        <v>22</v>
      </c>
      <c r="E32" s="106">
        <v>13094.849900000001</v>
      </c>
      <c r="F32" s="39">
        <v>1211.3800000000001</v>
      </c>
      <c r="G32" s="106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20">+H32*0.115</f>
        <v>752.95386925000014</v>
      </c>
      <c r="L32" s="21"/>
      <c r="M32" s="21">
        <f t="shared" ref="M32" si="21">H32-I32+J32-K32-L32</f>
        <v>5188.78108075</v>
      </c>
      <c r="N32" s="11"/>
      <c r="O32" s="152">
        <v>44896</v>
      </c>
      <c r="P32" s="133"/>
      <c r="Q32" s="133"/>
      <c r="R32" s="133"/>
    </row>
    <row r="33" spans="2:22" ht="24.95" customHeight="1" x14ac:dyDescent="0.2">
      <c r="B33" s="10"/>
      <c r="C33" s="9"/>
      <c r="D33" s="81" t="s">
        <v>22</v>
      </c>
      <c r="E33" s="107">
        <v>13094.849900000001</v>
      </c>
      <c r="F33" s="39">
        <v>1211.3800000000001</v>
      </c>
      <c r="G33" s="107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2">H33-I33+J33-K33-L33</f>
        <v>5941.73495</v>
      </c>
      <c r="N33" s="11"/>
      <c r="O33" s="152">
        <v>45293</v>
      </c>
      <c r="P33" s="133"/>
      <c r="Q33" s="133"/>
      <c r="R33" s="133"/>
    </row>
    <row r="34" spans="2:22" ht="24.95" customHeight="1" x14ac:dyDescent="0.2">
      <c r="B34" s="10"/>
      <c r="C34" s="9"/>
      <c r="D34" s="81" t="s">
        <v>22</v>
      </c>
      <c r="E34" s="106">
        <v>13094.849900000001</v>
      </c>
      <c r="F34" s="39">
        <v>1211.3800000000001</v>
      </c>
      <c r="G34" s="106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3">+H34*0.115</f>
        <v>752.95386925000014</v>
      </c>
      <c r="L34" s="21"/>
      <c r="M34" s="21">
        <f t="shared" ref="M34" si="24">H34-I34+J34-K34-L34</f>
        <v>5188.78108075</v>
      </c>
      <c r="N34" s="11"/>
      <c r="O34" s="152">
        <v>45215</v>
      </c>
      <c r="P34" s="133"/>
      <c r="Q34" s="133"/>
      <c r="R34" s="133"/>
    </row>
    <row r="35" spans="2:22" ht="24.95" customHeight="1" x14ac:dyDescent="0.2">
      <c r="B35" s="10"/>
      <c r="C35" s="9"/>
      <c r="D35" s="81" t="s">
        <v>22</v>
      </c>
      <c r="E35" s="106">
        <v>13094.849900000001</v>
      </c>
      <c r="F35" s="39">
        <v>1211.3800000000001</v>
      </c>
      <c r="G35" s="106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5">+H35*0.115</f>
        <v>752.95386925000014</v>
      </c>
      <c r="L35" s="21"/>
      <c r="M35" s="21">
        <f t="shared" ref="M35" si="26">H35-I35+J35-K35-L35</f>
        <v>5188.78108075</v>
      </c>
      <c r="N35" s="11"/>
      <c r="O35" s="152">
        <v>45061</v>
      </c>
      <c r="P35" s="133"/>
      <c r="Q35" s="133"/>
      <c r="R35" s="133"/>
    </row>
    <row r="36" spans="2:22" ht="24.95" customHeight="1" x14ac:dyDescent="0.2">
      <c r="B36" s="3"/>
      <c r="C36" s="3"/>
      <c r="D36" s="3" t="s">
        <v>22</v>
      </c>
      <c r="E36" s="107">
        <v>13094.849900000001</v>
      </c>
      <c r="F36" s="39">
        <v>1211.3800000000001</v>
      </c>
      <c r="G36" s="107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152">
        <v>38261</v>
      </c>
      <c r="P36" s="133"/>
      <c r="Q36" s="133"/>
      <c r="R36" s="133"/>
    </row>
    <row r="37" spans="2:22" ht="24.95" customHeight="1" x14ac:dyDescent="0.2">
      <c r="B37" s="10" t="s">
        <v>348</v>
      </c>
      <c r="C37" s="9"/>
      <c r="D37" s="9" t="s">
        <v>32</v>
      </c>
      <c r="E37" s="106">
        <v>13094.849900000001</v>
      </c>
      <c r="F37" s="39">
        <v>1211.3800000000001</v>
      </c>
      <c r="G37" s="106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52">
        <v>44501</v>
      </c>
      <c r="P37" s="133"/>
      <c r="Q37" s="133"/>
      <c r="R37" s="133"/>
      <c r="S37" s="24"/>
    </row>
    <row r="38" spans="2:22" ht="24.95" customHeight="1" x14ac:dyDescent="0.2">
      <c r="D38" s="3" t="s">
        <v>22</v>
      </c>
      <c r="E38" s="106">
        <v>13094.849900000001</v>
      </c>
      <c r="F38" s="39">
        <v>1211.3800000000001</v>
      </c>
      <c r="G38" s="106"/>
      <c r="H38" s="21">
        <f t="shared" si="1"/>
        <v>6547.4249500000005</v>
      </c>
      <c r="I38" s="21">
        <f t="shared" si="2"/>
        <v>605.69000000000005</v>
      </c>
      <c r="J38" s="21">
        <f t="shared" si="3"/>
        <v>0</v>
      </c>
      <c r="K38" s="21">
        <f t="shared" si="5"/>
        <v>752.95386925000014</v>
      </c>
      <c r="L38" s="21">
        <v>391</v>
      </c>
      <c r="M38" s="21">
        <f t="shared" si="4"/>
        <v>4797.78108075</v>
      </c>
      <c r="N38" s="11"/>
      <c r="O38" s="137">
        <v>44501</v>
      </c>
      <c r="P38" s="131"/>
      <c r="Q38" s="132"/>
      <c r="R38" s="136"/>
      <c r="S38" s="95"/>
    </row>
    <row r="39" spans="2:22" s="51" customFormat="1" ht="24.95" customHeight="1" x14ac:dyDescent="0.2">
      <c r="B39" s="3"/>
      <c r="C39" s="3"/>
      <c r="D39" s="3" t="s">
        <v>22</v>
      </c>
      <c r="E39" s="106">
        <v>13094.849900000001</v>
      </c>
      <c r="F39" s="39">
        <v>1211.3800000000001</v>
      </c>
      <c r="G39" s="106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>
        <v>1129.53</v>
      </c>
      <c r="M39" s="21">
        <f t="shared" si="4"/>
        <v>4059.2510807500003</v>
      </c>
      <c r="N39" s="72"/>
      <c r="O39" s="152">
        <v>40286</v>
      </c>
      <c r="P39" s="133"/>
      <c r="Q39" s="131"/>
      <c r="R39" s="131"/>
    </row>
    <row r="40" spans="2:22" s="51" customFormat="1" ht="24.95" customHeight="1" x14ac:dyDescent="0.2">
      <c r="B40" s="3"/>
      <c r="C40" s="3"/>
      <c r="D40" s="3" t="s">
        <v>22</v>
      </c>
      <c r="E40" s="106">
        <v>13094.849900000001</v>
      </c>
      <c r="F40" s="39">
        <v>1211.3800000000001</v>
      </c>
      <c r="G40" s="106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1248</v>
      </c>
      <c r="M40" s="21">
        <f t="shared" si="4"/>
        <v>3940.78108075</v>
      </c>
      <c r="N40" s="72"/>
      <c r="O40" s="152">
        <v>44652</v>
      </c>
      <c r="P40" s="133"/>
      <c r="Q40" s="131"/>
      <c r="R40" s="131"/>
    </row>
    <row r="41" spans="2:22" s="51" customFormat="1" ht="24.95" customHeight="1" x14ac:dyDescent="0.2">
      <c r="B41" s="3" t="s">
        <v>413</v>
      </c>
      <c r="C41" s="3"/>
      <c r="D41" s="81" t="s">
        <v>327</v>
      </c>
      <c r="E41" s="106">
        <v>8625.3612499999999</v>
      </c>
      <c r="F41" s="39">
        <v>621.34</v>
      </c>
      <c r="G41" s="106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>
        <v>318</v>
      </c>
      <c r="M41" s="21">
        <f t="shared" si="4"/>
        <v>3188.0523531250001</v>
      </c>
      <c r="N41" s="72"/>
      <c r="O41" s="152">
        <v>44835</v>
      </c>
      <c r="P41" s="133"/>
      <c r="Q41" s="130"/>
      <c r="R41" s="130"/>
      <c r="S41" s="71"/>
      <c r="T41" s="71"/>
      <c r="U41" s="71"/>
      <c r="V41" s="71"/>
    </row>
    <row r="42" spans="2:22" ht="24.95" customHeight="1" x14ac:dyDescent="0.2">
      <c r="B42" s="81"/>
      <c r="D42" s="3" t="s">
        <v>22</v>
      </c>
      <c r="E42" s="106">
        <v>13094.849900000001</v>
      </c>
      <c r="F42" s="39">
        <v>1211.3800000000001</v>
      </c>
      <c r="G42" s="106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ref="K42" si="27">+H42*0.115</f>
        <v>752.95386925000014</v>
      </c>
      <c r="L42" s="21"/>
      <c r="M42" s="21">
        <f t="shared" ref="M42" si="28">H42-I42+J42-K42-L42</f>
        <v>5188.78108075</v>
      </c>
      <c r="N42" s="11"/>
      <c r="O42" s="149">
        <v>44866</v>
      </c>
      <c r="P42" s="154"/>
      <c r="Q42" s="133"/>
      <c r="R42" s="133"/>
    </row>
    <row r="43" spans="2:22" s="51" customFormat="1" ht="24.95" customHeight="1" x14ac:dyDescent="0.2">
      <c r="B43" s="3"/>
      <c r="C43" s="3"/>
      <c r="D43" s="3" t="s">
        <v>22</v>
      </c>
      <c r="E43" s="106">
        <v>13094.849900000001</v>
      </c>
      <c r="F43" s="39">
        <v>1211.3800000000001</v>
      </c>
      <c r="G43" s="106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2"/>
      <c r="O43" s="152">
        <v>44806</v>
      </c>
      <c r="P43" s="133"/>
      <c r="Q43" s="131"/>
      <c r="R43" s="131"/>
    </row>
    <row r="44" spans="2:22" s="51" customFormat="1" ht="24.95" customHeight="1" x14ac:dyDescent="0.2">
      <c r="B44" s="3"/>
      <c r="C44" s="3"/>
      <c r="D44" s="3" t="s">
        <v>22</v>
      </c>
      <c r="E44" s="106">
        <v>13094.849900000001</v>
      </c>
      <c r="F44" s="39">
        <v>1211.3800000000001</v>
      </c>
      <c r="G44" s="106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ref="K44" si="29">+H44*0.115</f>
        <v>752.95386925000014</v>
      </c>
      <c r="L44" s="21"/>
      <c r="M44" s="21">
        <f t="shared" ref="M44" si="30">H44-I44+J44-K44-L44</f>
        <v>5188.78108075</v>
      </c>
      <c r="N44" s="72"/>
      <c r="O44" s="152">
        <v>45397</v>
      </c>
      <c r="P44" s="133"/>
      <c r="Q44" s="131"/>
      <c r="R44" s="131"/>
    </row>
    <row r="45" spans="2:22" s="117" customFormat="1" ht="29.25" customHeight="1" x14ac:dyDescent="0.2">
      <c r="B45" s="51" t="s">
        <v>437</v>
      </c>
      <c r="C45" s="73"/>
      <c r="D45" s="28" t="s">
        <v>461</v>
      </c>
      <c r="E45" s="107">
        <v>13094.849900000001</v>
      </c>
      <c r="F45" s="39">
        <v>1211.3800000000001</v>
      </c>
      <c r="G45" s="107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61">
        <f t="shared" ref="M45" si="31">+H45-I45+J45-K45-L45</f>
        <v>5188.78108075</v>
      </c>
      <c r="N45" s="72"/>
      <c r="O45" s="134">
        <v>45031</v>
      </c>
      <c r="P45" s="131"/>
      <c r="Q45" s="132"/>
      <c r="R45" s="131"/>
      <c r="S45" s="118"/>
    </row>
    <row r="46" spans="2:22" ht="24.95" customHeight="1" x14ac:dyDescent="0.2">
      <c r="B46" s="3"/>
      <c r="C46" s="3"/>
      <c r="D46" s="28" t="s">
        <v>22</v>
      </c>
      <c r="E46" s="107">
        <v>13094.849900000001</v>
      </c>
      <c r="F46" s="39">
        <v>1211.3800000000001</v>
      </c>
      <c r="G46" s="107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21">
        <f t="shared" si="4"/>
        <v>5188.78108075</v>
      </c>
      <c r="N46" s="11"/>
      <c r="O46" s="152">
        <v>38517</v>
      </c>
      <c r="P46" s="133"/>
      <c r="Q46" s="155"/>
      <c r="R46" s="155"/>
      <c r="T46" s="26"/>
    </row>
    <row r="47" spans="2:22" ht="24.95" customHeight="1" x14ac:dyDescent="0.2">
      <c r="B47" s="3"/>
      <c r="C47" s="3"/>
      <c r="D47" s="28" t="s">
        <v>22</v>
      </c>
      <c r="E47" s="106">
        <v>13094.849900000001</v>
      </c>
      <c r="F47" s="39">
        <v>1211.3800000000001</v>
      </c>
      <c r="G47" s="106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>
        <v>1248</v>
      </c>
      <c r="M47" s="21">
        <f t="shared" si="4"/>
        <v>3940.78108075</v>
      </c>
      <c r="N47" s="11"/>
      <c r="O47" s="152">
        <v>41508</v>
      </c>
      <c r="P47" s="133"/>
      <c r="Q47" s="133"/>
      <c r="R47" s="133"/>
    </row>
    <row r="48" spans="2:22" ht="24.95" customHeight="1" x14ac:dyDescent="0.2">
      <c r="B48" s="10" t="s">
        <v>212</v>
      </c>
      <c r="C48" s="48"/>
      <c r="D48" s="54" t="s">
        <v>91</v>
      </c>
      <c r="E48" s="106">
        <v>9918.5717000000004</v>
      </c>
      <c r="F48" s="39">
        <v>762.04</v>
      </c>
      <c r="G48" s="106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52">
        <v>42278</v>
      </c>
      <c r="P48" s="133"/>
      <c r="Q48" s="133"/>
      <c r="R48" s="133"/>
    </row>
    <row r="49" spans="2:18" ht="24.95" customHeight="1" x14ac:dyDescent="0.2">
      <c r="B49" t="s">
        <v>329</v>
      </c>
      <c r="D49" s="81" t="s">
        <v>330</v>
      </c>
      <c r="E49" s="106">
        <v>13762.45615</v>
      </c>
      <c r="F49" s="39">
        <v>1331.01</v>
      </c>
      <c r="G49" s="106"/>
      <c r="H49" s="21">
        <f t="shared" si="1"/>
        <v>6881.228075</v>
      </c>
      <c r="I49" s="21">
        <f t="shared" si="2"/>
        <v>665.505</v>
      </c>
      <c r="J49" s="21">
        <f t="shared" si="3"/>
        <v>0</v>
      </c>
      <c r="K49" s="21">
        <f t="shared" si="5"/>
        <v>791.34122862499999</v>
      </c>
      <c r="L49" s="21"/>
      <c r="M49" s="21">
        <f t="shared" si="4"/>
        <v>5424.3818463749994</v>
      </c>
      <c r="N49" s="11"/>
      <c r="O49" s="156">
        <v>44470</v>
      </c>
      <c r="P49" s="133"/>
      <c r="Q49" s="133"/>
      <c r="R49" s="133"/>
    </row>
    <row r="50" spans="2:18" ht="24.95" customHeight="1" x14ac:dyDescent="0.2">
      <c r="B50" s="10"/>
      <c r="C50" s="9"/>
      <c r="D50" s="9" t="s">
        <v>22</v>
      </c>
      <c r="E50" s="106">
        <v>13094.849900000001</v>
      </c>
      <c r="F50" s="39">
        <v>1211.3800000000001</v>
      </c>
      <c r="G50" s="106"/>
      <c r="H50" s="21">
        <f t="shared" si="1"/>
        <v>6547.4249500000005</v>
      </c>
      <c r="I50" s="21">
        <f t="shared" si="2"/>
        <v>605.69000000000005</v>
      </c>
      <c r="J50" s="21">
        <f t="shared" si="3"/>
        <v>0</v>
      </c>
      <c r="K50" s="21">
        <f t="shared" si="5"/>
        <v>752.95386925000014</v>
      </c>
      <c r="L50" s="21">
        <v>936</v>
      </c>
      <c r="M50" s="21">
        <f t="shared" si="4"/>
        <v>4252.78108075</v>
      </c>
      <c r="N50" s="11"/>
      <c r="O50" s="152">
        <v>43695</v>
      </c>
      <c r="P50" s="133"/>
      <c r="Q50" s="133"/>
      <c r="R50" s="133"/>
    </row>
    <row r="51" spans="2:18" ht="24.95" customHeight="1" x14ac:dyDescent="0.2">
      <c r="B51" s="3"/>
      <c r="C51" s="3"/>
      <c r="D51" s="28" t="s">
        <v>22</v>
      </c>
      <c r="E51" s="106">
        <v>13094.849900000001</v>
      </c>
      <c r="F51" s="39">
        <v>1211.3800000000001</v>
      </c>
      <c r="G51" s="106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si="5"/>
        <v>752.95386925000014</v>
      </c>
      <c r="L51" s="21">
        <v>1248</v>
      </c>
      <c r="M51" s="21">
        <f t="shared" si="4"/>
        <v>3940.78108075</v>
      </c>
      <c r="N51" s="11"/>
      <c r="O51" s="152">
        <v>41647</v>
      </c>
      <c r="P51" s="133"/>
      <c r="Q51" s="133"/>
      <c r="R51" s="133"/>
    </row>
    <row r="52" spans="2:18" ht="24.95" customHeight="1" x14ac:dyDescent="0.2">
      <c r="B52" s="3" t="s">
        <v>439</v>
      </c>
      <c r="C52" s="3"/>
      <c r="D52" s="28" t="s">
        <v>91</v>
      </c>
      <c r="E52" s="106">
        <v>9918.5717000000004</v>
      </c>
      <c r="F52" s="39">
        <v>762.04</v>
      </c>
      <c r="G52" s="106"/>
      <c r="H52" s="21">
        <f t="shared" si="1"/>
        <v>4959.2858500000002</v>
      </c>
      <c r="I52" s="21">
        <f t="shared" si="2"/>
        <v>381.02</v>
      </c>
      <c r="J52" s="21">
        <f t="shared" si="3"/>
        <v>0</v>
      </c>
      <c r="K52" s="21">
        <f t="shared" ref="K52" si="32">+H52*0.115</f>
        <v>570.31787274999999</v>
      </c>
      <c r="L52" s="21"/>
      <c r="M52" s="21">
        <f t="shared" ref="M52" si="33">H52-I52+J52-K52-L52</f>
        <v>4007.9479772499999</v>
      </c>
      <c r="N52" s="11"/>
      <c r="O52" s="152">
        <v>45047</v>
      </c>
      <c r="P52" s="133"/>
      <c r="Q52" s="133"/>
      <c r="R52" s="133"/>
    </row>
    <row r="53" spans="2:18" ht="24.95" customHeight="1" x14ac:dyDescent="0.2">
      <c r="D53" s="81" t="s">
        <v>22</v>
      </c>
      <c r="E53" s="106">
        <v>13094.849900000001</v>
      </c>
      <c r="F53" s="39">
        <v>1211.3800000000001</v>
      </c>
      <c r="G53" s="106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>
        <v>1248</v>
      </c>
      <c r="M53" s="21">
        <f t="shared" si="4"/>
        <v>3940.78108075</v>
      </c>
      <c r="N53" s="11"/>
      <c r="O53" s="100">
        <v>44089</v>
      </c>
      <c r="P53" s="79"/>
      <c r="Q53" s="13"/>
      <c r="R53" s="13"/>
    </row>
    <row r="54" spans="2:18" x14ac:dyDescent="0.2">
      <c r="D54" s="25" t="s">
        <v>7</v>
      </c>
      <c r="E54" s="60">
        <f t="shared" ref="E54:M54" si="34">SUM(E7:E53)</f>
        <v>629968.5522000005</v>
      </c>
      <c r="F54" s="60">
        <f t="shared" si="34"/>
        <v>62100.079999999958</v>
      </c>
      <c r="G54" s="60">
        <f t="shared" si="34"/>
        <v>0</v>
      </c>
      <c r="H54" s="60">
        <f t="shared" si="34"/>
        <v>314984.27610000025</v>
      </c>
      <c r="I54" s="60">
        <f t="shared" si="34"/>
        <v>31050.039999999979</v>
      </c>
      <c r="J54" s="60">
        <f t="shared" si="34"/>
        <v>0</v>
      </c>
      <c r="K54" s="60">
        <f t="shared" si="34"/>
        <v>33727.242682249984</v>
      </c>
      <c r="L54" s="60">
        <f t="shared" si="34"/>
        <v>24192.53</v>
      </c>
      <c r="M54" s="60">
        <f t="shared" si="34"/>
        <v>226014.46341774997</v>
      </c>
    </row>
    <row r="55" spans="2:18" x14ac:dyDescent="0.2">
      <c r="D55" s="25"/>
      <c r="E55" s="41"/>
      <c r="F55" s="41"/>
      <c r="G55" s="41"/>
      <c r="H55" s="26"/>
      <c r="I55" s="26"/>
      <c r="J55" s="26"/>
      <c r="K55" s="26"/>
      <c r="L55" s="26"/>
      <c r="M55" s="26"/>
    </row>
    <row r="56" spans="2:18" x14ac:dyDescent="0.2">
      <c r="E56" s="39"/>
      <c r="F56" s="39"/>
      <c r="G56" s="39"/>
    </row>
  </sheetData>
  <autoFilter ref="B1:O56"/>
  <sortState ref="A9:N50">
    <sortCondition ref="B9:B50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70"/>
  <sheetViews>
    <sheetView zoomScale="90" zoomScaleNormal="90" workbookViewId="0">
      <selection activeCell="K5" sqref="K5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3" style="55" customWidth="1"/>
    <col min="6" max="6" width="6.42578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1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1" ht="15" x14ac:dyDescent="0.25">
      <c r="E2" s="15" t="s">
        <v>33</v>
      </c>
      <c r="F2" s="64"/>
      <c r="G2" s="64"/>
      <c r="H2" s="64"/>
      <c r="I2" s="64"/>
      <c r="J2" s="16" t="str">
        <f>PRESIDENCIA!N2</f>
        <v>15 DE SEPTIEMBRE DE 2024</v>
      </c>
    </row>
    <row r="3" spans="1:11" x14ac:dyDescent="0.2">
      <c r="B3" s="2"/>
      <c r="E3" s="16" t="str">
        <f>PRESIDENCIA!E3</f>
        <v>PRIMER QUINCENA DE SEPTIEMBRE DE 2024</v>
      </c>
      <c r="F3" s="64"/>
      <c r="G3" s="64"/>
      <c r="H3" s="64"/>
      <c r="I3" s="64"/>
    </row>
    <row r="4" spans="1:11" x14ac:dyDescent="0.2">
      <c r="B4" s="66" t="s">
        <v>3</v>
      </c>
      <c r="C4" s="66"/>
      <c r="D4" s="66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6" t="s">
        <v>6</v>
      </c>
      <c r="K4" s="37" t="s">
        <v>344</v>
      </c>
    </row>
    <row r="5" spans="1:11" customFormat="1" ht="20.25" customHeight="1" x14ac:dyDescent="0.2">
      <c r="B5" s="10" t="s">
        <v>164</v>
      </c>
      <c r="C5" s="48"/>
      <c r="D5" s="75" t="s">
        <v>19</v>
      </c>
      <c r="E5" s="7">
        <f>8374.32*0.63/2</f>
        <v>2637.9108000000001</v>
      </c>
      <c r="F5" s="7"/>
      <c r="G5" s="7"/>
      <c r="H5" s="2"/>
      <c r="I5" s="90">
        <f>+E5</f>
        <v>2637.9108000000001</v>
      </c>
      <c r="J5" s="11"/>
      <c r="K5" s="134">
        <v>36913</v>
      </c>
    </row>
    <row r="6" spans="1:11" ht="23.25" customHeight="1" x14ac:dyDescent="0.2">
      <c r="B6" s="10" t="s">
        <v>156</v>
      </c>
      <c r="C6" s="65"/>
      <c r="D6" s="54" t="s">
        <v>16</v>
      </c>
      <c r="E6" s="61">
        <v>3340.12</v>
      </c>
      <c r="F6" s="69"/>
      <c r="G6" s="70"/>
      <c r="H6" s="69"/>
      <c r="I6" s="7">
        <f t="shared" ref="I6:I22" si="0">E6-F6+G6-H6</f>
        <v>3340.12</v>
      </c>
      <c r="J6" s="55" t="s">
        <v>29</v>
      </c>
      <c r="K6" s="134">
        <v>34274</v>
      </c>
    </row>
    <row r="7" spans="1:11" ht="24.75" customHeight="1" x14ac:dyDescent="0.2">
      <c r="B7" s="2" t="s">
        <v>183</v>
      </c>
      <c r="C7" s="5"/>
      <c r="D7" s="28" t="s">
        <v>76</v>
      </c>
      <c r="E7" s="4">
        <v>3353.88</v>
      </c>
      <c r="F7" s="7"/>
      <c r="G7" s="7"/>
      <c r="H7" s="7"/>
      <c r="I7" s="7">
        <f t="shared" si="0"/>
        <v>3353.88</v>
      </c>
      <c r="J7" s="55" t="s">
        <v>29</v>
      </c>
      <c r="K7" s="134">
        <v>36192</v>
      </c>
    </row>
    <row r="8" spans="1:11" customFormat="1" ht="24.95" customHeight="1" x14ac:dyDescent="0.2">
      <c r="B8" s="2" t="s">
        <v>180</v>
      </c>
      <c r="C8" s="5"/>
      <c r="D8" s="28" t="s">
        <v>229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34">
        <v>36161</v>
      </c>
    </row>
    <row r="9" spans="1:11" customFormat="1" ht="24.95" customHeight="1" x14ac:dyDescent="0.2">
      <c r="B9" s="2" t="s">
        <v>150</v>
      </c>
      <c r="C9" s="5"/>
      <c r="D9" s="75" t="s">
        <v>234</v>
      </c>
      <c r="E9" s="7">
        <v>3336.16</v>
      </c>
      <c r="F9" s="7"/>
      <c r="G9" s="7"/>
      <c r="H9" s="7"/>
      <c r="I9" s="7">
        <f t="shared" ref="I9" si="2">E9-F9+G9-H9</f>
        <v>3336.16</v>
      </c>
      <c r="J9" s="55" t="s">
        <v>29</v>
      </c>
      <c r="K9" s="134"/>
    </row>
    <row r="10" spans="1:11" customFormat="1" ht="24.95" customHeight="1" x14ac:dyDescent="0.2">
      <c r="B10" s="2" t="s">
        <v>181</v>
      </c>
      <c r="C10" s="5"/>
      <c r="D10" s="54" t="s">
        <v>75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34">
        <v>35521</v>
      </c>
    </row>
    <row r="11" spans="1:11" customFormat="1" ht="18.75" customHeight="1" x14ac:dyDescent="0.2">
      <c r="B11" s="2" t="s">
        <v>162</v>
      </c>
      <c r="C11" s="5"/>
      <c r="D11" s="28" t="s">
        <v>18</v>
      </c>
      <c r="E11" s="7">
        <v>4637.01</v>
      </c>
      <c r="F11" s="7"/>
      <c r="G11" s="7"/>
      <c r="H11" s="7"/>
      <c r="I11" s="90">
        <f>+E11</f>
        <v>4637.01</v>
      </c>
      <c r="J11" s="11"/>
      <c r="K11" s="134">
        <v>35431</v>
      </c>
    </row>
    <row r="12" spans="1:11" customFormat="1" ht="24.95" customHeight="1" x14ac:dyDescent="0.2">
      <c r="B12" s="10" t="s">
        <v>161</v>
      </c>
      <c r="C12" s="48"/>
      <c r="D12" s="54" t="s">
        <v>277</v>
      </c>
      <c r="E12" s="71">
        <v>1068.1300000000001</v>
      </c>
      <c r="F12" s="7"/>
      <c r="G12" s="21"/>
      <c r="H12" s="21"/>
      <c r="I12" s="90">
        <f>+E12</f>
        <v>1068.1300000000001</v>
      </c>
      <c r="J12" s="11"/>
      <c r="K12" s="134">
        <v>36130</v>
      </c>
    </row>
    <row r="13" spans="1:11" ht="24.75" customHeight="1" x14ac:dyDescent="0.2">
      <c r="B13" s="10" t="s">
        <v>131</v>
      </c>
      <c r="C13" s="48"/>
      <c r="D13" s="54" t="s">
        <v>61</v>
      </c>
      <c r="E13" s="7">
        <v>4117.78</v>
      </c>
      <c r="F13" s="27"/>
      <c r="G13" s="27"/>
      <c r="H13" s="7"/>
      <c r="I13" s="7">
        <f t="shared" si="0"/>
        <v>4117.78</v>
      </c>
      <c r="J13" s="55" t="s">
        <v>29</v>
      </c>
      <c r="K13" s="134">
        <v>33604</v>
      </c>
    </row>
    <row r="14" spans="1:11" ht="24.75" customHeight="1" x14ac:dyDescent="0.2">
      <c r="B14" s="2" t="s">
        <v>143</v>
      </c>
      <c r="C14" s="5"/>
      <c r="D14" s="28" t="s">
        <v>66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5" t="s">
        <v>29</v>
      </c>
      <c r="K14" s="134">
        <v>32509</v>
      </c>
    </row>
    <row r="15" spans="1:11" ht="24.75" customHeight="1" x14ac:dyDescent="0.2">
      <c r="B15" s="2" t="s">
        <v>148</v>
      </c>
      <c r="C15" s="2"/>
      <c r="D15" s="54" t="s">
        <v>234</v>
      </c>
      <c r="E15" s="7">
        <v>2083.69</v>
      </c>
      <c r="F15" s="7"/>
      <c r="G15" s="7"/>
      <c r="H15" s="7"/>
      <c r="I15" s="7">
        <f t="shared" ref="I15:I18" si="3">E15-F15+G15-H15</f>
        <v>2083.69</v>
      </c>
      <c r="J15" s="55" t="s">
        <v>29</v>
      </c>
      <c r="K15" s="134">
        <v>35796</v>
      </c>
    </row>
    <row r="16" spans="1:11" ht="24.75" customHeight="1" x14ac:dyDescent="0.2">
      <c r="B16" s="2" t="s">
        <v>112</v>
      </c>
      <c r="C16" s="5"/>
      <c r="D16" t="s">
        <v>50</v>
      </c>
      <c r="E16" s="7">
        <v>2382.5100000000002</v>
      </c>
      <c r="F16" s="7"/>
      <c r="G16" s="7"/>
      <c r="H16" s="7"/>
      <c r="I16" s="7">
        <f t="shared" si="3"/>
        <v>2382.5100000000002</v>
      </c>
      <c r="J16" s="55" t="s">
        <v>29</v>
      </c>
      <c r="K16" s="134">
        <v>36831</v>
      </c>
    </row>
    <row r="17" spans="1:11" ht="24.75" customHeight="1" x14ac:dyDescent="0.2">
      <c r="B17" s="10" t="s">
        <v>157</v>
      </c>
      <c r="C17" s="48"/>
      <c r="D17" s="54" t="s">
        <v>20</v>
      </c>
      <c r="E17" s="7">
        <v>1920.38</v>
      </c>
      <c r="F17" s="7"/>
      <c r="G17" s="7"/>
      <c r="H17" s="7"/>
      <c r="I17" s="7">
        <f t="shared" si="3"/>
        <v>1920.38</v>
      </c>
      <c r="J17" s="55" t="s">
        <v>29</v>
      </c>
      <c r="K17" s="134">
        <v>35470</v>
      </c>
    </row>
    <row r="18" spans="1:11" customFormat="1" ht="24.95" customHeight="1" x14ac:dyDescent="0.2">
      <c r="B18" s="2" t="s">
        <v>177</v>
      </c>
      <c r="C18" s="5"/>
      <c r="D18" s="54" t="s">
        <v>72</v>
      </c>
      <c r="E18" s="7">
        <v>6476.77</v>
      </c>
      <c r="F18" s="27"/>
      <c r="G18" s="7"/>
      <c r="H18" s="7">
        <f t="shared" ref="H18" si="4">+F18/2</f>
        <v>0</v>
      </c>
      <c r="I18" s="7">
        <f t="shared" si="3"/>
        <v>6476.77</v>
      </c>
      <c r="J18" s="55" t="s">
        <v>29</v>
      </c>
      <c r="K18" s="134">
        <v>37018</v>
      </c>
    </row>
    <row r="19" spans="1:11" ht="24.75" customHeight="1" x14ac:dyDescent="0.2">
      <c r="B19" s="10" t="s">
        <v>132</v>
      </c>
      <c r="C19" s="48"/>
      <c r="D19" s="54" t="s">
        <v>62</v>
      </c>
      <c r="E19" s="7">
        <v>4630.6400000000003</v>
      </c>
      <c r="F19" s="7"/>
      <c r="G19" s="7"/>
      <c r="H19" s="7"/>
      <c r="I19" s="7">
        <f t="shared" si="0"/>
        <v>4630.6400000000003</v>
      </c>
      <c r="J19" s="55" t="s">
        <v>29</v>
      </c>
      <c r="K19" s="134">
        <v>36192</v>
      </c>
    </row>
    <row r="20" spans="1:11" customFormat="1" ht="24.95" customHeight="1" x14ac:dyDescent="0.2">
      <c r="B20" s="10" t="s">
        <v>158</v>
      </c>
      <c r="C20" s="48"/>
      <c r="D20" s="54" t="s">
        <v>21</v>
      </c>
      <c r="E20" s="71">
        <v>3273.12</v>
      </c>
      <c r="F20" s="51"/>
      <c r="G20" s="51"/>
      <c r="H20" s="7"/>
      <c r="I20" s="7">
        <f t="shared" ref="I20" si="5">E20-F20+G20-H20</f>
        <v>3273.12</v>
      </c>
      <c r="J20" s="55" t="s">
        <v>29</v>
      </c>
      <c r="K20" s="157"/>
    </row>
    <row r="21" spans="1:11" ht="24.75" customHeight="1" x14ac:dyDescent="0.2">
      <c r="B21" s="2" t="s">
        <v>215</v>
      </c>
      <c r="C21" s="5"/>
      <c r="D21" s="3" t="s">
        <v>11</v>
      </c>
      <c r="E21" s="7">
        <v>2935.72</v>
      </c>
      <c r="F21" s="27"/>
      <c r="G21" s="27"/>
      <c r="H21" s="7"/>
      <c r="I21" s="7">
        <f t="shared" si="0"/>
        <v>2935.72</v>
      </c>
      <c r="J21" s="55" t="s">
        <v>29</v>
      </c>
      <c r="K21" s="134">
        <v>35217</v>
      </c>
    </row>
    <row r="22" spans="1:11" customFormat="1" ht="24.95" customHeight="1" x14ac:dyDescent="0.2">
      <c r="B22" s="2" t="s">
        <v>192</v>
      </c>
      <c r="C22" s="5"/>
      <c r="D22" s="28" t="s">
        <v>83</v>
      </c>
      <c r="E22" s="7">
        <v>3606.4</v>
      </c>
      <c r="F22" s="7"/>
      <c r="G22" s="7"/>
      <c r="H22" s="7"/>
      <c r="I22" s="7">
        <f t="shared" si="0"/>
        <v>3606.4</v>
      </c>
      <c r="J22" s="55" t="s">
        <v>29</v>
      </c>
      <c r="K22" s="134">
        <v>36581</v>
      </c>
    </row>
    <row r="23" spans="1:11" ht="24.75" customHeight="1" x14ac:dyDescent="0.2">
      <c r="A23" s="51"/>
      <c r="B23" s="2" t="s">
        <v>178</v>
      </c>
      <c r="C23" s="5"/>
      <c r="D23" s="54" t="s">
        <v>73</v>
      </c>
      <c r="E23" s="7">
        <v>4533.37</v>
      </c>
      <c r="F23" s="7"/>
      <c r="G23" s="7"/>
      <c r="H23" s="7"/>
      <c r="I23" s="7">
        <f>+E23</f>
        <v>4533.37</v>
      </c>
      <c r="J23" s="55" t="s">
        <v>29</v>
      </c>
      <c r="K23" s="134">
        <v>35796</v>
      </c>
    </row>
    <row r="24" spans="1:11" customFormat="1" ht="21.95" customHeight="1" x14ac:dyDescent="0.2">
      <c r="B24" s="10" t="s">
        <v>133</v>
      </c>
      <c r="C24" s="48"/>
      <c r="D24" s="54" t="s">
        <v>62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5" t="s">
        <v>29</v>
      </c>
      <c r="K24" s="134">
        <v>34121</v>
      </c>
    </row>
    <row r="25" spans="1:11" ht="24.75" customHeight="1" x14ac:dyDescent="0.2">
      <c r="B25" s="2" t="s">
        <v>214</v>
      </c>
      <c r="C25" s="5"/>
      <c r="D25" s="3" t="s">
        <v>11</v>
      </c>
      <c r="E25" s="7">
        <v>4638.18</v>
      </c>
      <c r="F25" s="7"/>
      <c r="G25" s="7"/>
      <c r="H25" s="7"/>
      <c r="I25" s="7">
        <f>E25-F25+G25-H25</f>
        <v>4638.18</v>
      </c>
      <c r="J25" s="55" t="s">
        <v>29</v>
      </c>
      <c r="K25" s="131"/>
    </row>
    <row r="26" spans="1:11" ht="24.75" customHeight="1" x14ac:dyDescent="0.2">
      <c r="A26" s="51"/>
      <c r="B26" s="2" t="s">
        <v>217</v>
      </c>
      <c r="C26" s="5"/>
      <c r="D26" s="28" t="s">
        <v>13</v>
      </c>
      <c r="E26" s="4">
        <v>1827.28</v>
      </c>
      <c r="F26" s="7"/>
      <c r="G26" s="7"/>
      <c r="H26" s="7"/>
      <c r="I26" s="7">
        <f t="shared" ref="I26:I31" si="6">+E26</f>
        <v>1827.28</v>
      </c>
      <c r="J26" s="55" t="s">
        <v>29</v>
      </c>
      <c r="K26" s="134">
        <v>35432</v>
      </c>
    </row>
    <row r="27" spans="1:11" ht="24.75" customHeight="1" x14ac:dyDescent="0.2">
      <c r="A27" s="51"/>
      <c r="B27" s="2"/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5" t="s">
        <v>29</v>
      </c>
      <c r="K27" s="134">
        <v>36892</v>
      </c>
    </row>
    <row r="28" spans="1:11" customFormat="1" ht="24.95" customHeight="1" x14ac:dyDescent="0.2">
      <c r="B28" s="2" t="s">
        <v>190</v>
      </c>
      <c r="C28" s="5"/>
      <c r="D28" s="28" t="s">
        <v>82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5" t="s">
        <v>29</v>
      </c>
      <c r="K28" s="134">
        <v>36543</v>
      </c>
    </row>
    <row r="29" spans="1:11" customFormat="1" ht="24.95" customHeight="1" x14ac:dyDescent="0.2">
      <c r="A29" s="79">
        <v>43739</v>
      </c>
      <c r="B29" s="10" t="s">
        <v>160</v>
      </c>
      <c r="C29" s="48"/>
      <c r="D29" s="54" t="s">
        <v>13</v>
      </c>
      <c r="E29" s="71">
        <v>1383.12</v>
      </c>
      <c r="F29" s="7"/>
      <c r="G29" s="21"/>
      <c r="H29" s="21"/>
      <c r="I29" s="7">
        <f t="shared" si="6"/>
        <v>1383.12</v>
      </c>
      <c r="J29" s="11"/>
      <c r="K29" s="134">
        <v>34864</v>
      </c>
    </row>
    <row r="30" spans="1:11" customFormat="1" ht="21.95" customHeight="1" x14ac:dyDescent="0.2">
      <c r="B30" s="2" t="s">
        <v>195</v>
      </c>
      <c r="C30" s="5"/>
      <c r="D30" s="75" t="s">
        <v>102</v>
      </c>
      <c r="E30" s="7">
        <v>3113.55</v>
      </c>
      <c r="F30" s="24"/>
      <c r="G30" s="22"/>
      <c r="I30" s="7">
        <f t="shared" si="6"/>
        <v>3113.55</v>
      </c>
      <c r="J30" s="55" t="s">
        <v>29</v>
      </c>
      <c r="K30" s="134">
        <v>40179</v>
      </c>
    </row>
    <row r="31" spans="1:11" s="51" customFormat="1" ht="24.95" customHeight="1" x14ac:dyDescent="0.2">
      <c r="B31" s="2" t="s">
        <v>166</v>
      </c>
      <c r="C31" s="5"/>
      <c r="D31" s="28" t="s">
        <v>28</v>
      </c>
      <c r="E31" s="61">
        <v>2331.92</v>
      </c>
      <c r="H31" s="7"/>
      <c r="I31" s="7">
        <f t="shared" si="6"/>
        <v>2331.92</v>
      </c>
      <c r="J31" s="55" t="s">
        <v>29</v>
      </c>
      <c r="K31" s="158"/>
    </row>
    <row r="32" spans="1:11" ht="24.75" customHeight="1" x14ac:dyDescent="0.2">
      <c r="B32" s="10" t="s">
        <v>135</v>
      </c>
      <c r="C32" s="48"/>
      <c r="D32" s="54" t="s">
        <v>62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5" t="s">
        <v>29</v>
      </c>
      <c r="K32" s="134">
        <v>32540</v>
      </c>
    </row>
    <row r="33" spans="1:11" ht="24.75" customHeight="1" x14ac:dyDescent="0.2">
      <c r="B33" s="2" t="s">
        <v>216</v>
      </c>
      <c r="C33" s="5"/>
      <c r="D33" s="3" t="s">
        <v>11</v>
      </c>
      <c r="E33" s="7">
        <v>4059.73</v>
      </c>
      <c r="F33" s="27"/>
      <c r="G33" s="27"/>
      <c r="H33" s="7"/>
      <c r="I33" s="7">
        <f t="shared" si="7"/>
        <v>4059.73</v>
      </c>
      <c r="J33" s="55" t="s">
        <v>29</v>
      </c>
      <c r="K33" s="134">
        <v>34079</v>
      </c>
    </row>
    <row r="34" spans="1:11" s="51" customFormat="1" ht="24.95" customHeight="1" x14ac:dyDescent="0.2">
      <c r="A34" s="55"/>
      <c r="B34" s="2" t="s">
        <v>189</v>
      </c>
      <c r="C34" s="5"/>
      <c r="D34" s="28" t="s">
        <v>80</v>
      </c>
      <c r="E34" s="4">
        <v>4272.51</v>
      </c>
      <c r="F34" s="7"/>
      <c r="G34" s="7"/>
      <c r="H34" s="7"/>
      <c r="I34" s="7">
        <f t="shared" si="7"/>
        <v>4272.51</v>
      </c>
      <c r="J34" s="55" t="s">
        <v>29</v>
      </c>
      <c r="K34" s="134">
        <v>35796</v>
      </c>
    </row>
    <row r="35" spans="1:11" customFormat="1" ht="24.95" customHeight="1" x14ac:dyDescent="0.2">
      <c r="B35" s="2" t="s">
        <v>248</v>
      </c>
      <c r="C35" s="5"/>
      <c r="D35" s="3" t="s">
        <v>247</v>
      </c>
      <c r="E35" s="4">
        <v>4027.02</v>
      </c>
      <c r="F35" s="7"/>
      <c r="G35" s="4"/>
      <c r="H35" s="4"/>
      <c r="I35" s="7">
        <f>+E35</f>
        <v>4027.02</v>
      </c>
      <c r="J35" s="11"/>
      <c r="K35" s="134">
        <v>36892</v>
      </c>
    </row>
    <row r="36" spans="1:11" customFormat="1" ht="24.95" customHeight="1" x14ac:dyDescent="0.2">
      <c r="B36" s="10" t="s">
        <v>134</v>
      </c>
      <c r="C36" s="48"/>
      <c r="D36" s="54" t="s">
        <v>62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34"/>
    </row>
    <row r="37" spans="1:11" s="51" customFormat="1" ht="29.25" customHeight="1" x14ac:dyDescent="0.2">
      <c r="B37" s="51" t="s">
        <v>199</v>
      </c>
      <c r="C37" s="73"/>
      <c r="D37" s="62" t="s">
        <v>88</v>
      </c>
      <c r="E37" s="7">
        <v>2783.32</v>
      </c>
      <c r="F37" s="71"/>
      <c r="G37" s="71"/>
      <c r="H37" s="61"/>
      <c r="I37" s="7">
        <f t="shared" si="7"/>
        <v>2783.32</v>
      </c>
      <c r="J37" s="55" t="s">
        <v>29</v>
      </c>
      <c r="K37" s="134">
        <v>36465</v>
      </c>
    </row>
    <row r="38" spans="1:11" s="51" customFormat="1" ht="29.25" customHeight="1" x14ac:dyDescent="0.2">
      <c r="B38" s="2" t="s">
        <v>122</v>
      </c>
      <c r="C38" s="5"/>
      <c r="D38" s="52" t="s">
        <v>57</v>
      </c>
      <c r="E38" s="7">
        <f>10000*0.6/2</f>
        <v>3000</v>
      </c>
      <c r="F38" s="71"/>
      <c r="G38" s="71"/>
      <c r="H38" s="61"/>
      <c r="I38" s="7">
        <f t="shared" si="7"/>
        <v>3000</v>
      </c>
      <c r="J38" s="55" t="s">
        <v>29</v>
      </c>
      <c r="K38" s="134">
        <v>36892</v>
      </c>
    </row>
    <row r="39" spans="1:11" s="51" customFormat="1" ht="24.95" customHeight="1" x14ac:dyDescent="0.2">
      <c r="A39" s="55"/>
      <c r="B39" s="2" t="s">
        <v>232</v>
      </c>
      <c r="C39" s="5"/>
      <c r="D39" s="101" t="s">
        <v>231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5" t="s">
        <v>29</v>
      </c>
      <c r="K39" s="134">
        <v>35674</v>
      </c>
    </row>
    <row r="40" spans="1:11" s="51" customFormat="1" ht="24.95" customHeight="1" x14ac:dyDescent="0.2">
      <c r="A40" s="55"/>
      <c r="B40" s="51" t="s">
        <v>193</v>
      </c>
      <c r="C40" s="73"/>
      <c r="D40" s="84" t="s">
        <v>84</v>
      </c>
      <c r="E40" s="61">
        <v>4817.97</v>
      </c>
      <c r="F40" s="7"/>
      <c r="G40" s="7"/>
      <c r="H40" s="7"/>
      <c r="I40" s="7">
        <f t="shared" ref="I40" si="9">E40-F40+G40-H40</f>
        <v>4817.97</v>
      </c>
      <c r="J40" s="55" t="s">
        <v>29</v>
      </c>
      <c r="K40" s="134"/>
    </row>
    <row r="41" spans="1:11" s="51" customFormat="1" ht="24.95" customHeight="1" x14ac:dyDescent="0.2">
      <c r="A41" s="55"/>
      <c r="B41" s="2" t="s">
        <v>488</v>
      </c>
      <c r="C41" s="5"/>
      <c r="D41" s="28" t="s">
        <v>365</v>
      </c>
      <c r="E41" s="4">
        <v>4587.24</v>
      </c>
      <c r="F41" s="7"/>
      <c r="G41" s="7"/>
      <c r="H41" s="7"/>
      <c r="I41" s="7">
        <f t="shared" ref="I41" si="10">E41-F41+G41-H41</f>
        <v>4587.24</v>
      </c>
      <c r="J41" s="55" t="s">
        <v>29</v>
      </c>
      <c r="K41" s="134"/>
    </row>
    <row r="42" spans="1:11" s="51" customFormat="1" ht="24.95" customHeight="1" x14ac:dyDescent="0.2">
      <c r="A42" s="55"/>
      <c r="B42" s="2" t="s">
        <v>213</v>
      </c>
      <c r="C42" s="5"/>
      <c r="D42" s="3" t="s">
        <v>17</v>
      </c>
      <c r="E42" s="7">
        <v>4776.0200000000004</v>
      </c>
      <c r="F42" s="7"/>
      <c r="G42" s="7"/>
      <c r="H42" s="7"/>
      <c r="I42" s="7">
        <f t="shared" si="7"/>
        <v>4776.0200000000004</v>
      </c>
      <c r="J42" s="55" t="s">
        <v>29</v>
      </c>
      <c r="K42" s="131"/>
    </row>
    <row r="43" spans="1:11" s="51" customFormat="1" ht="24.95" customHeight="1" x14ac:dyDescent="0.2">
      <c r="A43" s="55"/>
      <c r="B43" s="2" t="s">
        <v>137</v>
      </c>
      <c r="C43" s="5"/>
      <c r="D43" s="28" t="s">
        <v>64</v>
      </c>
      <c r="E43" s="7">
        <v>6991</v>
      </c>
      <c r="F43" s="7"/>
      <c r="G43" s="7"/>
      <c r="H43" s="7"/>
      <c r="I43" s="7">
        <f t="shared" si="7"/>
        <v>6991</v>
      </c>
      <c r="J43" s="55" t="s">
        <v>29</v>
      </c>
      <c r="K43" s="134">
        <v>32540</v>
      </c>
    </row>
    <row r="44" spans="1:11" s="8" customFormat="1" ht="24.75" customHeight="1" x14ac:dyDescent="0.2">
      <c r="D44" s="8" t="s">
        <v>7</v>
      </c>
      <c r="E44" s="67">
        <f>SUM(E5:E43)</f>
        <v>156674.57879999996</v>
      </c>
      <c r="F44" s="67">
        <f>SUM(F5:F43)</f>
        <v>0</v>
      </c>
      <c r="G44" s="67">
        <f>SUM(G5:G43)</f>
        <v>0</v>
      </c>
      <c r="H44" s="67">
        <f>SUM(H5:H43)</f>
        <v>0</v>
      </c>
      <c r="I44" s="67">
        <f>SUM(I5:I43)</f>
        <v>156674.57879999996</v>
      </c>
      <c r="K44" s="127"/>
    </row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K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C39" sqref="C39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20" t="str">
        <f>+PRESIDENCIA!E1</f>
        <v>MUNICIPIO IXTLAHUACAN DEL RIO, JALISCO.</v>
      </c>
      <c r="B2" s="120"/>
      <c r="C2" s="120"/>
      <c r="D2" s="120"/>
      <c r="E2" s="120"/>
      <c r="F2" s="120"/>
      <c r="G2" s="120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20" t="str">
        <f>+PRESIDENCIA!E3</f>
        <v>PRIMER QUINCENA DE SEPTIEMBRE DE 2024</v>
      </c>
      <c r="B4" s="120"/>
      <c r="C4" s="120"/>
      <c r="D4" s="120"/>
      <c r="E4" s="120"/>
      <c r="F4" s="120"/>
      <c r="G4" s="120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09" t="s">
        <v>375</v>
      </c>
      <c r="F8" s="110" t="s">
        <v>434</v>
      </c>
      <c r="G8" s="31" t="s">
        <v>5</v>
      </c>
    </row>
    <row r="9" spans="1:7" x14ac:dyDescent="0.2">
      <c r="A9" s="32" t="s">
        <v>94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10675.564071375</v>
      </c>
      <c r="F9" s="33">
        <f>+DIETAS!K17</f>
        <v>0</v>
      </c>
      <c r="G9" s="33">
        <f>+DIETAS!L17</f>
        <v>89614.868128625007</v>
      </c>
    </row>
    <row r="10" spans="1:7" x14ac:dyDescent="0.2">
      <c r="A10" s="32" t="s">
        <v>36</v>
      </c>
      <c r="B10" s="33">
        <f>+PRESIDENCIA!H18</f>
        <v>86055.71372499998</v>
      </c>
      <c r="C10" s="33">
        <f>+PRESIDENCIA!I18</f>
        <v>10822.615000000002</v>
      </c>
      <c r="D10" s="33">
        <f>+PRESIDENCIA!J18</f>
        <v>0</v>
      </c>
      <c r="E10" s="33">
        <f>+PRESIDENCIA!K18</f>
        <v>7170.9406210000016</v>
      </c>
      <c r="F10" s="33">
        <f>+PRESIDENCIA!L18</f>
        <v>3796</v>
      </c>
      <c r="G10" s="33">
        <f>+PRESIDENCIA!M18</f>
        <v>64266.158103999995</v>
      </c>
    </row>
    <row r="11" spans="1:7" x14ac:dyDescent="0.2">
      <c r="A11" s="32" t="s">
        <v>95</v>
      </c>
      <c r="B11" s="33">
        <f>+CONTRALORIA!H9</f>
        <v>7873.73</v>
      </c>
      <c r="C11" s="33">
        <f>+CONTRALORIA!I9</f>
        <v>847.83</v>
      </c>
      <c r="D11" s="33">
        <f>+CONTRALORIA!J9</f>
        <v>0</v>
      </c>
      <c r="E11" s="33">
        <f>+CONTRALORIA!K9</f>
        <v>905.47894999999994</v>
      </c>
      <c r="F11" s="33">
        <f>+CONTRALORIA!L9</f>
        <v>1500</v>
      </c>
      <c r="G11" s="33">
        <f>+CONTRALORIA!M9</f>
        <v>4620.4210499999999</v>
      </c>
    </row>
    <row r="12" spans="1:7" x14ac:dyDescent="0.2">
      <c r="A12" s="32" t="s">
        <v>37</v>
      </c>
      <c r="B12" s="33">
        <f>+'SECRETARIA GENERAL'!H26</f>
        <v>88221.880850000001</v>
      </c>
      <c r="C12" s="33">
        <f>+'SECRETARIA GENERAL'!I26</f>
        <v>7657.510000000002</v>
      </c>
      <c r="D12" s="33">
        <f>+'SECRETARIA GENERAL'!J26</f>
        <v>427.19000000000005</v>
      </c>
      <c r="E12" s="33">
        <f>+'SECRETARIA GENERAL'!K26</f>
        <v>9071.2009602500002</v>
      </c>
      <c r="F12" s="33">
        <f>+'SECRETARIA GENERAL'!L26</f>
        <v>2294</v>
      </c>
      <c r="G12" s="33">
        <f>+'SECRETARIA GENERAL'!M26</f>
        <v>69626.35988975002</v>
      </c>
    </row>
    <row r="13" spans="1:7" x14ac:dyDescent="0.2">
      <c r="A13" s="32" t="s">
        <v>96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GABINETE'!I12</f>
        <v>0</v>
      </c>
      <c r="C14" s="33">
        <f>+'COORDINACION DE GABINETE'!J12</f>
        <v>0</v>
      </c>
      <c r="D14" s="33">
        <f>+'COORDINACION DE GABINETE'!K12</f>
        <v>0</v>
      </c>
      <c r="E14" s="33">
        <f>+'COORDINACION DE GABINETE'!L12</f>
        <v>0</v>
      </c>
      <c r="F14" s="33">
        <f>+'COORDINACION DE GABINETE'!M12</f>
        <v>0</v>
      </c>
      <c r="G14" s="33">
        <f>+'COORDINACION DE GABINETE'!N12</f>
        <v>0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6005.0345081249998</v>
      </c>
      <c r="F15" s="33">
        <f>+H.MPAL!L21</f>
        <v>0</v>
      </c>
      <c r="G15" s="33">
        <f>+H.MPAL!M21</f>
        <v>75546.430516875</v>
      </c>
    </row>
    <row r="16" spans="1:7" x14ac:dyDescent="0.2">
      <c r="A16" s="32" t="s">
        <v>97</v>
      </c>
      <c r="B16" s="33">
        <f>+'COORDINACION SERVICIOS PUBLICOS'!H66</f>
        <v>279885.56894999999</v>
      </c>
      <c r="C16" s="33">
        <f>+'COORDINACION SERVICIOS PUBLICOS'!I66</f>
        <v>21737.285000000003</v>
      </c>
      <c r="D16" s="33">
        <f>+'COORDINACION SERVICIOS PUBLICOS'!J66</f>
        <v>1234.375</v>
      </c>
      <c r="E16" s="33">
        <f>+'COORDINACION SERVICIOS PUBLICOS'!K66</f>
        <v>30879.363741750014</v>
      </c>
      <c r="F16" s="33">
        <f>+'COORDINACION SERVICIOS PUBLICOS'!L66</f>
        <v>6242</v>
      </c>
      <c r="G16" s="33">
        <f>+'COORDINACION SERVICIOS PUBLICOS'!M66</f>
        <v>222261.29520825006</v>
      </c>
    </row>
    <row r="17" spans="1:7" x14ac:dyDescent="0.2">
      <c r="A17" s="32" t="s">
        <v>98</v>
      </c>
      <c r="B17" s="33">
        <f>+'C. D ECONOMICO'!H26</f>
        <v>100810.96239999999</v>
      </c>
      <c r="C17" s="33">
        <f>+'C. D ECONOMICO'!I26</f>
        <v>8599.7250000000004</v>
      </c>
      <c r="D17" s="33">
        <f>+'C. D ECONOMICO'!J26</f>
        <v>0</v>
      </c>
      <c r="E17" s="33">
        <f>+'C. D ECONOMICO'!K26</f>
        <v>10659.593500999999</v>
      </c>
      <c r="F17" s="33">
        <f>+'C. D ECONOMICO'!L26</f>
        <v>2153</v>
      </c>
      <c r="G17" s="33">
        <f>+'C. D ECONOMICO'!M26</f>
        <v>79398.643899000002</v>
      </c>
    </row>
    <row r="18" spans="1:7" x14ac:dyDescent="0.2">
      <c r="A18" s="32" t="s">
        <v>99</v>
      </c>
      <c r="B18" s="33">
        <f>+'C. GESTION INTEGRAL op'!G42</f>
        <v>204858.33667500003</v>
      </c>
      <c r="C18" s="33">
        <f>+'C. GESTION INTEGRAL op'!H42</f>
        <v>19002.095000000001</v>
      </c>
      <c r="D18" s="33">
        <f>+'C. GESTION INTEGRAL op'!I42</f>
        <v>0</v>
      </c>
      <c r="E18" s="33">
        <f>+'C. GESTION INTEGRAL op'!J42</f>
        <v>23558.708717625002</v>
      </c>
      <c r="F18" s="33">
        <f>+'C. GESTION INTEGRAL op'!K42</f>
        <v>7906</v>
      </c>
      <c r="G18" s="33">
        <f>+'C. GESTION INTEGRAL op'!L42</f>
        <v>154391.53295737502</v>
      </c>
    </row>
    <row r="19" spans="1:7" x14ac:dyDescent="0.2">
      <c r="A19" s="32" t="s">
        <v>100</v>
      </c>
      <c r="B19" s="33">
        <f>+'C. GRAL CONSTRUC.'!H37</f>
        <v>134640.40329999998</v>
      </c>
      <c r="C19" s="33">
        <f>+'C. GRAL CONSTRUC.'!I37</f>
        <v>10900.58</v>
      </c>
      <c r="D19" s="33">
        <f>+'C. GRAL CONSTRUC.'!J37</f>
        <v>582.87</v>
      </c>
      <c r="E19" s="33">
        <f>+'C. GRAL CONSTRUC.'!K37</f>
        <v>14331.90518175</v>
      </c>
      <c r="F19" s="33">
        <f>+'C. GRAL CONSTRUC.'!L37</f>
        <v>4952.84</v>
      </c>
      <c r="G19" s="33">
        <f>+'C. GRAL CONSTRUC.'!M37</f>
        <v>105037.94811825</v>
      </c>
    </row>
    <row r="20" spans="1:7" x14ac:dyDescent="0.2">
      <c r="A20" s="78" t="s">
        <v>331</v>
      </c>
      <c r="B20" s="33">
        <f>+'UNIDAD DE GESTION DE PROYECTOS'!H14</f>
        <v>39342.059775000002</v>
      </c>
      <c r="C20" s="33">
        <f>+'UNIDAD DE GESTION DE PROYECTOS'!I14</f>
        <v>3690.2</v>
      </c>
      <c r="D20" s="33">
        <f>+'UNIDAD DE GESTION DE PROYECTOS'!J14</f>
        <v>20.11</v>
      </c>
      <c r="E20" s="33">
        <f>+'UNIDAD DE GESTION DE PROYECTOS'!K14</f>
        <v>4238.5641741250001</v>
      </c>
      <c r="F20" s="33">
        <f>+'UNIDAD DE GESTION DE PROYECTOS'!L14</f>
        <v>0</v>
      </c>
      <c r="G20" s="33">
        <f>+'UNIDAD DE GESTION DE PROYECTOS'!M14</f>
        <v>31433.405600874998</v>
      </c>
    </row>
    <row r="21" spans="1:7" x14ac:dyDescent="0.2">
      <c r="A21" s="34" t="s">
        <v>43</v>
      </c>
      <c r="B21" s="35">
        <f>SUM(B9:B20)</f>
        <v>1222114.6056749998</v>
      </c>
      <c r="C21" s="35">
        <f t="shared" ref="C21:G21" si="0">SUM(C9:C20)</f>
        <v>118188.54500000001</v>
      </c>
      <c r="D21" s="35">
        <f t="shared" si="0"/>
        <v>2508.6400000000003</v>
      </c>
      <c r="E21" s="35">
        <f t="shared" si="0"/>
        <v>124030.22407112502</v>
      </c>
      <c r="F21" s="35">
        <f t="shared" si="0"/>
        <v>28843.84</v>
      </c>
      <c r="G21" s="35">
        <f t="shared" si="0"/>
        <v>953560.6366038752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101</v>
      </c>
      <c r="B23" s="33">
        <f>+SEG.CIUDADANA.!H54</f>
        <v>314984.27610000025</v>
      </c>
      <c r="C23" s="33">
        <f>+SEG.CIUDADANA.!I54</f>
        <v>31050.039999999979</v>
      </c>
      <c r="D23" s="33">
        <f>+SEG.CIUDADANA.!J54</f>
        <v>0</v>
      </c>
      <c r="E23" s="33">
        <f>+SEG.CIUDADANA.!K54</f>
        <v>33727.242682249984</v>
      </c>
      <c r="F23" s="33">
        <f>+SEG.CIUDADANA.!L54</f>
        <v>24192.53</v>
      </c>
      <c r="G23" s="33">
        <f>B23-C23+D23-E23-F23</f>
        <v>226014.46341775029</v>
      </c>
    </row>
    <row r="24" spans="1:7" x14ac:dyDescent="0.2">
      <c r="A24" s="34" t="s">
        <v>40</v>
      </c>
      <c r="B24" s="35">
        <f t="shared" ref="B24:G24" si="1">SUM(B23:B23)</f>
        <v>314984.27610000025</v>
      </c>
      <c r="C24" s="35">
        <f t="shared" si="1"/>
        <v>31050.039999999979</v>
      </c>
      <c r="D24" s="35">
        <f t="shared" si="1"/>
        <v>0</v>
      </c>
      <c r="E24" s="35">
        <f t="shared" si="1"/>
        <v>33727.242682249984</v>
      </c>
      <c r="F24" s="35">
        <f t="shared" si="1"/>
        <v>24192.53</v>
      </c>
      <c r="G24" s="35">
        <f t="shared" si="1"/>
        <v>226014.46341775029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156674.57879999996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156674.57879999996</v>
      </c>
    </row>
    <row r="27" spans="1:7" x14ac:dyDescent="0.2">
      <c r="A27" s="34" t="s">
        <v>39</v>
      </c>
      <c r="B27" s="35">
        <f t="shared" ref="B27:G27" si="2">+B21+B26</f>
        <v>1378789.1844749998</v>
      </c>
      <c r="C27" s="35">
        <f t="shared" si="2"/>
        <v>118188.54500000001</v>
      </c>
      <c r="D27" s="35">
        <f t="shared" si="2"/>
        <v>2508.6400000000003</v>
      </c>
      <c r="E27" s="35">
        <f t="shared" si="2"/>
        <v>124030.22407112502</v>
      </c>
      <c r="F27" s="35">
        <f t="shared" si="2"/>
        <v>28843.84</v>
      </c>
      <c r="G27" s="35">
        <f t="shared" si="2"/>
        <v>1110235.2154038751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1693773.4605749999</v>
      </c>
      <c r="C30" s="35">
        <f t="shared" si="3"/>
        <v>149238.58499999999</v>
      </c>
      <c r="D30" s="35">
        <f t="shared" si="3"/>
        <v>2508.6400000000003</v>
      </c>
      <c r="E30" s="35">
        <f t="shared" si="3"/>
        <v>157757.46675337502</v>
      </c>
      <c r="F30" s="35">
        <f t="shared" si="3"/>
        <v>53036.369999999995</v>
      </c>
      <c r="G30" s="35">
        <f t="shared" si="3"/>
        <v>1336249.6788216254</v>
      </c>
    </row>
    <row r="32" spans="1:7" x14ac:dyDescent="0.2">
      <c r="A32" s="29"/>
      <c r="B32" s="31" t="s">
        <v>377</v>
      </c>
      <c r="C32" s="31" t="s">
        <v>378</v>
      </c>
      <c r="D32" s="31" t="s">
        <v>379</v>
      </c>
      <c r="E32" s="121" t="s">
        <v>380</v>
      </c>
      <c r="F32" s="122"/>
      <c r="G32" s="123"/>
    </row>
    <row r="33" spans="1:7" x14ac:dyDescent="0.2">
      <c r="A33" s="34" t="s">
        <v>376</v>
      </c>
      <c r="B33" s="33">
        <f>+B21+B24</f>
        <v>1537098.8817750001</v>
      </c>
      <c r="C33" s="33">
        <f>+E30</f>
        <v>157757.46675337502</v>
      </c>
      <c r="D33" s="33">
        <f>+C33/11.5*20.5</f>
        <v>281219.83203862503</v>
      </c>
      <c r="E33" s="124">
        <f>+C33+D33</f>
        <v>438977.29879200005</v>
      </c>
      <c r="F33" s="125"/>
      <c r="G33" s="126"/>
    </row>
    <row r="34" spans="1:7" x14ac:dyDescent="0.2">
      <c r="D34" s="111" t="s">
        <v>438</v>
      </c>
      <c r="G34" s="6">
        <f>+F30</f>
        <v>53036.369999999995</v>
      </c>
    </row>
    <row r="35" spans="1:7" x14ac:dyDescent="0.2">
      <c r="G35" s="1">
        <f>54099.37-1063</f>
        <v>53036.37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0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P11" sqref="P11:T19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3" t="s">
        <v>34</v>
      </c>
      <c r="J2" s="83"/>
      <c r="N2" s="16" t="s">
        <v>494</v>
      </c>
    </row>
    <row r="3" spans="1:20" x14ac:dyDescent="0.2">
      <c r="E3" s="42" t="s">
        <v>493</v>
      </c>
      <c r="J3" s="42"/>
    </row>
    <row r="4" spans="1:20" x14ac:dyDescent="0.2">
      <c r="E4" s="42" t="s">
        <v>24</v>
      </c>
      <c r="J4" s="42"/>
    </row>
    <row r="5" spans="1:20" ht="25.5" x14ac:dyDescent="0.2">
      <c r="B5" s="82" t="s">
        <v>3</v>
      </c>
      <c r="C5" s="82"/>
      <c r="D5" s="82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09" t="s">
        <v>375</v>
      </c>
      <c r="L5" s="110" t="s">
        <v>434</v>
      </c>
      <c r="M5" s="45" t="s">
        <v>5</v>
      </c>
      <c r="N5" s="82" t="s">
        <v>6</v>
      </c>
      <c r="O5" s="93" t="s">
        <v>344</v>
      </c>
      <c r="P5" s="86"/>
    </row>
    <row r="6" spans="1:20" x14ac:dyDescent="0.2">
      <c r="B6" s="50"/>
      <c r="C6" s="50"/>
      <c r="D6" s="50"/>
      <c r="E6" s="112"/>
      <c r="F6" s="112"/>
      <c r="G6" s="112"/>
      <c r="H6" s="70"/>
      <c r="I6" s="70"/>
      <c r="J6" s="70"/>
      <c r="K6" s="70"/>
      <c r="L6" s="70"/>
      <c r="M6" s="70"/>
      <c r="N6" s="50"/>
    </row>
    <row r="7" spans="1:20" ht="24.95" customHeight="1" x14ac:dyDescent="0.2">
      <c r="B7" s="51" t="s">
        <v>490</v>
      </c>
      <c r="C7" s="73"/>
      <c r="D7" s="84" t="s">
        <v>45</v>
      </c>
      <c r="E7" s="107">
        <v>58472.874600000003</v>
      </c>
      <c r="F7" s="39">
        <v>12008.85</v>
      </c>
      <c r="H7" s="7">
        <f>E7/2</f>
        <v>29236.437300000001</v>
      </c>
      <c r="I7" s="7">
        <f>F7/2</f>
        <v>6004.4250000000002</v>
      </c>
      <c r="J7" s="7"/>
      <c r="K7" s="7">
        <f t="shared" ref="K7" si="0">+H7*0.115</f>
        <v>3362.1902895000003</v>
      </c>
      <c r="M7" s="61">
        <f>H7-I7+J7-K7-L7</f>
        <v>19869.8220105</v>
      </c>
      <c r="N7" s="72"/>
      <c r="O7" s="94">
        <v>44470</v>
      </c>
      <c r="P7" s="127" t="s">
        <v>469</v>
      </c>
      <c r="Q7" s="128"/>
      <c r="R7" s="128"/>
      <c r="S7" s="128"/>
    </row>
    <row r="8" spans="1:20" ht="24.95" customHeight="1" x14ac:dyDescent="0.2">
      <c r="A8" s="51"/>
      <c r="B8" s="51" t="s">
        <v>204</v>
      </c>
      <c r="C8" s="73"/>
      <c r="D8" s="62" t="s">
        <v>477</v>
      </c>
      <c r="E8" s="106">
        <v>11274.556649999999</v>
      </c>
      <c r="F8" s="39">
        <v>917.08</v>
      </c>
      <c r="G8" s="107"/>
      <c r="H8" s="7">
        <f t="shared" ref="H8:H17" si="1">E8/2</f>
        <v>5637.2783249999993</v>
      </c>
      <c r="I8" s="7">
        <f t="shared" ref="I8:I17" si="2">F8/2</f>
        <v>458.54</v>
      </c>
      <c r="J8" s="61">
        <f t="shared" ref="J8:J17" si="3">G8/2</f>
        <v>0</v>
      </c>
      <c r="K8" s="61">
        <f t="shared" ref="K8:K14" si="4">+H8*0.115</f>
        <v>648.28700737499992</v>
      </c>
      <c r="M8" s="61">
        <f>H8-I8+J8-K8-L8</f>
        <v>4530.4513176249993</v>
      </c>
      <c r="N8" s="72"/>
      <c r="O8" s="94">
        <v>43432</v>
      </c>
      <c r="P8" s="129"/>
      <c r="Q8" s="130"/>
      <c r="R8" s="130"/>
      <c r="S8" s="130"/>
    </row>
    <row r="9" spans="1:20" ht="24.95" customHeight="1" x14ac:dyDescent="0.2">
      <c r="A9" s="51"/>
      <c r="B9" s="51" t="s">
        <v>262</v>
      </c>
      <c r="D9" s="84" t="s">
        <v>263</v>
      </c>
      <c r="E9" s="107">
        <v>15180.3236</v>
      </c>
      <c r="F9" s="39">
        <v>1585.09</v>
      </c>
      <c r="G9" s="107"/>
      <c r="H9" s="7">
        <f t="shared" si="1"/>
        <v>7590.1617999999999</v>
      </c>
      <c r="I9" s="7">
        <f t="shared" si="2"/>
        <v>792.54499999999996</v>
      </c>
      <c r="J9" s="61">
        <f t="shared" si="3"/>
        <v>0</v>
      </c>
      <c r="K9" s="61">
        <f t="shared" si="4"/>
        <v>872.868607</v>
      </c>
      <c r="L9" s="61">
        <v>3796</v>
      </c>
      <c r="M9" s="61">
        <f t="shared" ref="M9:M16" si="5">H9-I9+J9-K9-L9</f>
        <v>2128.7481929999994</v>
      </c>
      <c r="N9" s="72"/>
      <c r="O9" s="94">
        <v>44204</v>
      </c>
      <c r="P9" s="131" t="s">
        <v>481</v>
      </c>
      <c r="Q9" s="130"/>
      <c r="R9" s="130"/>
      <c r="S9" s="130"/>
    </row>
    <row r="10" spans="1:20" ht="24.95" customHeight="1" x14ac:dyDescent="0.2">
      <c r="A10" s="51"/>
      <c r="B10" s="51" t="s">
        <v>225</v>
      </c>
      <c r="C10" s="73"/>
      <c r="D10" s="54" t="s">
        <v>278</v>
      </c>
      <c r="E10" s="106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61">
        <f t="shared" si="3"/>
        <v>0</v>
      </c>
      <c r="K10" s="21">
        <f t="shared" si="4"/>
        <v>791.34122862499999</v>
      </c>
      <c r="L10" s="21"/>
      <c r="M10" s="61">
        <f t="shared" si="5"/>
        <v>5424.3818463749994</v>
      </c>
      <c r="N10" s="72"/>
      <c r="O10" s="94">
        <v>36892</v>
      </c>
      <c r="P10" s="129"/>
      <c r="Q10" s="130"/>
      <c r="R10" s="130"/>
      <c r="S10" s="130"/>
    </row>
    <row r="11" spans="1:20" ht="24.95" customHeight="1" x14ac:dyDescent="0.2">
      <c r="A11" s="51"/>
      <c r="B11" s="51" t="s">
        <v>352</v>
      </c>
      <c r="D11" s="84" t="s">
        <v>265</v>
      </c>
      <c r="E11" s="107">
        <v>11274.556649999999</v>
      </c>
      <c r="F11" s="39">
        <v>917.08</v>
      </c>
      <c r="G11" s="107"/>
      <c r="H11" s="7">
        <f t="shared" si="1"/>
        <v>5637.2783249999993</v>
      </c>
      <c r="I11" s="7">
        <f t="shared" si="2"/>
        <v>458.54</v>
      </c>
      <c r="J11" s="61">
        <f t="shared" si="3"/>
        <v>0</v>
      </c>
      <c r="M11" s="61">
        <f t="shared" ref="M11" si="6">H11-I11+J11-K11-L11</f>
        <v>5178.7383249999993</v>
      </c>
      <c r="N11" s="72"/>
      <c r="O11" s="94">
        <v>44510</v>
      </c>
      <c r="P11" s="131"/>
      <c r="Q11" s="130"/>
      <c r="R11" s="130"/>
      <c r="S11" s="130"/>
    </row>
    <row r="12" spans="1:20" customFormat="1" ht="24.75" customHeight="1" x14ac:dyDescent="0.2">
      <c r="B12" s="51" t="s">
        <v>194</v>
      </c>
      <c r="C12" s="73"/>
      <c r="D12" s="84" t="s">
        <v>310</v>
      </c>
      <c r="E12" s="107">
        <v>9918.5717000000004</v>
      </c>
      <c r="F12" s="39">
        <v>762.04</v>
      </c>
      <c r="G12" s="107"/>
      <c r="H12" s="7">
        <f t="shared" si="1"/>
        <v>4959.2858500000002</v>
      </c>
      <c r="I12" s="7">
        <f t="shared" si="2"/>
        <v>381.02</v>
      </c>
      <c r="J12" s="61">
        <f t="shared" si="3"/>
        <v>0</v>
      </c>
      <c r="K12" s="7">
        <f t="shared" ref="K12" si="7">+H12*0.115</f>
        <v>570.31787274999999</v>
      </c>
      <c r="L12" s="7"/>
      <c r="M12" s="61">
        <f t="shared" si="5"/>
        <v>4007.9479772499999</v>
      </c>
      <c r="N12" s="11"/>
      <c r="O12" s="94">
        <v>43374</v>
      </c>
      <c r="P12" s="132"/>
      <c r="Q12" s="131"/>
      <c r="R12" s="133"/>
      <c r="S12" s="133"/>
      <c r="T12" s="53"/>
    </row>
    <row r="13" spans="1:20" ht="24.95" customHeight="1" x14ac:dyDescent="0.2">
      <c r="A13" s="51"/>
      <c r="B13" s="51" t="s">
        <v>226</v>
      </c>
      <c r="C13" s="73"/>
      <c r="D13" s="84" t="s">
        <v>246</v>
      </c>
      <c r="E13" s="107">
        <v>13614.64</v>
      </c>
      <c r="F13" s="39">
        <v>1304.52</v>
      </c>
      <c r="G13" s="107"/>
      <c r="H13" s="7">
        <f t="shared" si="1"/>
        <v>6807.32</v>
      </c>
      <c r="I13" s="7">
        <f t="shared" si="2"/>
        <v>652.26</v>
      </c>
      <c r="J13" s="61">
        <f t="shared" si="3"/>
        <v>0</v>
      </c>
      <c r="M13" s="61">
        <f>H13-I13+J13-K13-L13</f>
        <v>6155.0599999999995</v>
      </c>
      <c r="N13" s="72"/>
      <c r="O13" s="94">
        <v>43374</v>
      </c>
      <c r="P13" s="133"/>
      <c r="Q13" s="133"/>
      <c r="R13" s="131"/>
      <c r="S13" s="131"/>
    </row>
    <row r="14" spans="1:20" ht="24.95" customHeight="1" x14ac:dyDescent="0.2">
      <c r="A14" s="51"/>
      <c r="B14" s="51" t="s">
        <v>116</v>
      </c>
      <c r="C14" s="73"/>
      <c r="D14" s="84" t="s">
        <v>104</v>
      </c>
      <c r="E14" s="107">
        <v>6445.7480999999998</v>
      </c>
      <c r="F14" s="39">
        <v>130.66</v>
      </c>
      <c r="G14" s="107"/>
      <c r="H14" s="7">
        <f t="shared" si="1"/>
        <v>3222.8740499999999</v>
      </c>
      <c r="I14" s="7">
        <f t="shared" si="2"/>
        <v>65.33</v>
      </c>
      <c r="J14" s="61">
        <f t="shared" si="3"/>
        <v>0</v>
      </c>
      <c r="K14" s="61">
        <f t="shared" si="4"/>
        <v>370.63051575000003</v>
      </c>
      <c r="M14" s="61">
        <f t="shared" si="5"/>
        <v>2786.9135342499999</v>
      </c>
      <c r="N14" s="72"/>
      <c r="O14" s="94">
        <v>43374</v>
      </c>
      <c r="P14" s="131"/>
      <c r="Q14" s="130"/>
      <c r="R14" s="130"/>
      <c r="S14" s="130"/>
    </row>
    <row r="15" spans="1:20" customFormat="1" ht="24.95" customHeight="1" x14ac:dyDescent="0.2">
      <c r="B15" t="s">
        <v>409</v>
      </c>
      <c r="D15" s="28" t="s">
        <v>398</v>
      </c>
      <c r="E15" s="106">
        <v>9657.48</v>
      </c>
      <c r="F15" s="39">
        <v>733.64</v>
      </c>
      <c r="G15" s="39"/>
      <c r="H15" s="7">
        <f t="shared" si="1"/>
        <v>4828.74</v>
      </c>
      <c r="I15" s="7">
        <f t="shared" si="2"/>
        <v>366.82</v>
      </c>
      <c r="J15" s="61">
        <f t="shared" si="3"/>
        <v>0</v>
      </c>
      <c r="K15" s="7">
        <f>+H15*0.115</f>
        <v>555.30510000000004</v>
      </c>
      <c r="L15" s="7"/>
      <c r="M15" s="90">
        <f t="shared" ref="M15" si="8">+H15-I15+J15-K15-L15</f>
        <v>3906.6149</v>
      </c>
      <c r="N15" s="11"/>
      <c r="O15" s="94">
        <v>44788</v>
      </c>
      <c r="P15" s="134"/>
      <c r="Q15" s="133"/>
      <c r="R15" s="133"/>
      <c r="S15" s="133"/>
      <c r="T15" s="13"/>
    </row>
    <row r="16" spans="1:20" ht="24.95" customHeight="1" x14ac:dyDescent="0.2">
      <c r="A16" s="51"/>
      <c r="B16" s="51" t="s">
        <v>264</v>
      </c>
      <c r="D16" s="84" t="s">
        <v>87</v>
      </c>
      <c r="E16" s="107">
        <v>8895.58</v>
      </c>
      <c r="F16" s="39">
        <v>650.74</v>
      </c>
      <c r="G16" s="107"/>
      <c r="H16" s="7">
        <f t="shared" si="1"/>
        <v>4447.79</v>
      </c>
      <c r="I16" s="7">
        <f t="shared" si="2"/>
        <v>325.37</v>
      </c>
      <c r="J16" s="61">
        <f t="shared" si="3"/>
        <v>0</v>
      </c>
      <c r="M16" s="61">
        <f t="shared" si="5"/>
        <v>4122.42</v>
      </c>
      <c r="N16" s="72"/>
      <c r="O16" s="94">
        <v>43739</v>
      </c>
      <c r="P16" s="133"/>
      <c r="Q16" s="133"/>
      <c r="R16" s="130"/>
      <c r="S16" s="130"/>
    </row>
    <row r="17" spans="1:19" ht="24.95" customHeight="1" x14ac:dyDescent="0.2">
      <c r="A17" s="51"/>
      <c r="B17" s="51" t="s">
        <v>227</v>
      </c>
      <c r="C17" s="73"/>
      <c r="D17" s="84" t="s">
        <v>246</v>
      </c>
      <c r="E17" s="107">
        <v>13614.64</v>
      </c>
      <c r="F17" s="39">
        <v>1304.52</v>
      </c>
      <c r="G17" s="107"/>
      <c r="H17" s="7">
        <f t="shared" si="1"/>
        <v>6807.32</v>
      </c>
      <c r="I17" s="7">
        <f t="shared" si="2"/>
        <v>652.26</v>
      </c>
      <c r="J17" s="61">
        <f t="shared" si="3"/>
        <v>0</v>
      </c>
      <c r="M17" s="61">
        <f>H17-I17+J17-K17-L17</f>
        <v>6155.0599999999995</v>
      </c>
      <c r="N17" s="72"/>
      <c r="O17" s="94">
        <v>43374</v>
      </c>
      <c r="P17" s="133"/>
      <c r="Q17" s="133"/>
      <c r="R17" s="130"/>
      <c r="S17" s="130"/>
    </row>
    <row r="18" spans="1:19" ht="21.95" customHeight="1" x14ac:dyDescent="0.2">
      <c r="D18" s="25" t="s">
        <v>7</v>
      </c>
      <c r="E18" s="26">
        <f t="shared" ref="E18:M18" si="9">SUM(E7:E17)</f>
        <v>172111.42744999996</v>
      </c>
      <c r="F18" s="26">
        <f t="shared" si="9"/>
        <v>21645.230000000003</v>
      </c>
      <c r="G18" s="26">
        <f t="shared" si="9"/>
        <v>0</v>
      </c>
      <c r="H18" s="26">
        <f t="shared" si="9"/>
        <v>86055.71372499998</v>
      </c>
      <c r="I18" s="26">
        <f t="shared" si="9"/>
        <v>10822.615000000002</v>
      </c>
      <c r="J18" s="26">
        <f t="shared" si="9"/>
        <v>0</v>
      </c>
      <c r="K18" s="26">
        <f t="shared" si="9"/>
        <v>7170.9406210000016</v>
      </c>
      <c r="L18" s="26">
        <f t="shared" si="9"/>
        <v>3796</v>
      </c>
      <c r="M18" s="26">
        <f t="shared" si="9"/>
        <v>64266.158103999995</v>
      </c>
      <c r="N18" s="85"/>
      <c r="O18" s="26"/>
      <c r="P18" s="131"/>
      <c r="Q18" s="130"/>
      <c r="R18" s="131"/>
      <c r="S18" s="131"/>
    </row>
    <row r="20" spans="1:19" x14ac:dyDescent="0.2">
      <c r="B20" s="51" t="s">
        <v>24</v>
      </c>
      <c r="D20" s="25"/>
      <c r="E20" s="26"/>
      <c r="F20" s="26"/>
      <c r="G20" s="26"/>
      <c r="H20" s="26"/>
      <c r="I20" s="26"/>
      <c r="J20" s="26"/>
      <c r="K20" s="26"/>
      <c r="L20" s="26"/>
      <c r="M20" s="26"/>
    </row>
  </sheetData>
  <sortState ref="A8:O16">
    <sortCondition ref="B8:B16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P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16.42578125" customWidth="1"/>
    <col min="3" max="3" width="33.5703125" customWidth="1"/>
    <col min="4" max="4" width="6.7109375" hidden="1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2" width="13.85546875" customWidth="1"/>
    <col min="13" max="13" width="11.5703125" customWidth="1"/>
    <col min="14" max="14" width="24.85546875" customWidth="1"/>
    <col min="15" max="15" width="20.7109375" bestFit="1" customWidth="1"/>
  </cols>
  <sheetData>
    <row r="1" spans="1:16" ht="18" x14ac:dyDescent="0.25">
      <c r="A1" t="s">
        <v>25</v>
      </c>
      <c r="F1" s="12" t="s">
        <v>0</v>
      </c>
      <c r="G1" s="13"/>
      <c r="H1" s="13"/>
      <c r="I1" s="13"/>
      <c r="J1" s="12"/>
      <c r="K1" s="13"/>
      <c r="L1" s="13"/>
      <c r="M1" s="13"/>
      <c r="N1" s="14" t="s">
        <v>1</v>
      </c>
    </row>
    <row r="2" spans="1:16" ht="15" x14ac:dyDescent="0.25">
      <c r="F2" s="15" t="s">
        <v>46</v>
      </c>
      <c r="G2" s="13"/>
      <c r="H2" s="13"/>
      <c r="I2" s="13"/>
      <c r="J2" s="15"/>
      <c r="K2" s="13"/>
      <c r="L2" s="13"/>
      <c r="M2" s="13"/>
      <c r="N2" s="16" t="str">
        <f>PRESIDENCIA!N2</f>
        <v>15 DE SEPTIEMBRE DE 2024</v>
      </c>
    </row>
    <row r="3" spans="1:16" x14ac:dyDescent="0.2">
      <c r="F3" s="43" t="str">
        <f>PRESIDENCIA!E3</f>
        <v>PRIMER QUINCENA DE SEPTIEMBRE DE 2024</v>
      </c>
      <c r="G3" s="13"/>
      <c r="H3" s="13"/>
      <c r="I3" s="13"/>
      <c r="J3" s="43"/>
      <c r="K3" s="13"/>
      <c r="L3" s="13"/>
      <c r="M3" s="13"/>
    </row>
    <row r="4" spans="1:16" x14ac:dyDescent="0.2">
      <c r="F4" s="43"/>
      <c r="G4" s="13"/>
      <c r="H4" s="13"/>
      <c r="I4" s="13"/>
      <c r="J4" s="43"/>
      <c r="K4" s="13"/>
      <c r="L4" s="13"/>
      <c r="M4" s="13"/>
    </row>
    <row r="5" spans="1:16" ht="25.5" x14ac:dyDescent="0.2">
      <c r="B5" s="17"/>
      <c r="C5" s="17" t="s">
        <v>3</v>
      </c>
      <c r="D5" s="17"/>
      <c r="E5" s="17" t="s">
        <v>9</v>
      </c>
      <c r="F5" s="44" t="s">
        <v>4</v>
      </c>
      <c r="G5" s="44" t="s">
        <v>27</v>
      </c>
      <c r="H5" s="18" t="s">
        <v>4</v>
      </c>
      <c r="I5" s="18" t="s">
        <v>27</v>
      </c>
      <c r="J5" s="45" t="s">
        <v>31</v>
      </c>
      <c r="K5" s="109" t="s">
        <v>375</v>
      </c>
      <c r="L5" s="110" t="s">
        <v>434</v>
      </c>
      <c r="M5" s="18" t="s">
        <v>5</v>
      </c>
      <c r="N5" s="17" t="s">
        <v>6</v>
      </c>
      <c r="O5" s="93" t="s">
        <v>344</v>
      </c>
    </row>
    <row r="6" spans="1:16" x14ac:dyDescent="0.2">
      <c r="B6" s="3"/>
      <c r="C6" s="2"/>
      <c r="F6" s="27"/>
      <c r="G6" s="27"/>
      <c r="H6" s="7"/>
      <c r="I6" s="7"/>
      <c r="J6" s="7"/>
      <c r="M6" s="7"/>
    </row>
    <row r="7" spans="1:16" ht="24.95" customHeight="1" x14ac:dyDescent="0.2">
      <c r="B7" s="2"/>
      <c r="C7" s="51" t="s">
        <v>218</v>
      </c>
      <c r="D7" s="5"/>
      <c r="E7" s="28" t="s">
        <v>47</v>
      </c>
      <c r="F7" s="106">
        <v>15747.46</v>
      </c>
      <c r="G7" s="39">
        <v>1695.66</v>
      </c>
      <c r="H7" s="7">
        <f>+F7/2</f>
        <v>7873.73</v>
      </c>
      <c r="I7" s="7">
        <f>+G7/2</f>
        <v>847.83</v>
      </c>
      <c r="J7" s="7"/>
      <c r="K7" s="7">
        <f>+H7*0.115</f>
        <v>905.47894999999994</v>
      </c>
      <c r="L7" s="7">
        <v>1500</v>
      </c>
      <c r="M7" s="7">
        <f>H7-I7+J7-K7-L7</f>
        <v>4620.4210499999999</v>
      </c>
      <c r="N7" s="11"/>
      <c r="O7" s="94">
        <v>43374</v>
      </c>
      <c r="P7" s="22"/>
    </row>
    <row r="9" spans="1:16" ht="21.95" customHeight="1" x14ac:dyDescent="0.2">
      <c r="E9" s="25" t="s">
        <v>7</v>
      </c>
      <c r="F9" s="41">
        <f t="shared" ref="F9:M9" si="0">SUM(F7:F7)</f>
        <v>15747.46</v>
      </c>
      <c r="G9" s="41">
        <f t="shared" si="0"/>
        <v>1695.66</v>
      </c>
      <c r="H9" s="26">
        <f t="shared" si="0"/>
        <v>7873.73</v>
      </c>
      <c r="I9" s="26">
        <f t="shared" si="0"/>
        <v>847.83</v>
      </c>
      <c r="J9" s="26">
        <f t="shared" si="0"/>
        <v>0</v>
      </c>
      <c r="K9" s="26">
        <f t="shared" si="0"/>
        <v>905.47894999999994</v>
      </c>
      <c r="L9" s="26">
        <f t="shared" si="0"/>
        <v>1500</v>
      </c>
      <c r="M9" s="26">
        <f t="shared" si="0"/>
        <v>4620.4210499999999</v>
      </c>
    </row>
    <row r="10" spans="1:16" ht="21.95" customHeight="1" x14ac:dyDescent="0.2">
      <c r="B10" s="3"/>
      <c r="C10" s="10"/>
      <c r="D10" s="10"/>
      <c r="E10" s="3"/>
      <c r="F10" s="7"/>
      <c r="J10" s="7"/>
    </row>
    <row r="11" spans="1:16" x14ac:dyDescent="0.2">
      <c r="B11" s="3"/>
      <c r="C11" s="10"/>
      <c r="D11" s="10"/>
      <c r="E11" s="3"/>
      <c r="F11" s="7"/>
      <c r="J11" s="7"/>
    </row>
    <row r="12" spans="1:16" x14ac:dyDescent="0.2">
      <c r="B12" s="3"/>
      <c r="C12" s="10"/>
      <c r="D12" s="10"/>
      <c r="E12" s="3"/>
      <c r="F12" s="7"/>
      <c r="J12" s="7"/>
    </row>
    <row r="13" spans="1:16" x14ac:dyDescent="0.2">
      <c r="A13" s="3"/>
      <c r="B13" s="2"/>
      <c r="C13" s="10"/>
      <c r="D13" s="5"/>
      <c r="E13" s="7"/>
      <c r="F13" s="7"/>
      <c r="G13" s="7"/>
      <c r="H13" s="7"/>
      <c r="I13" s="7"/>
      <c r="J13" s="7"/>
      <c r="K13" s="7"/>
      <c r="L13" s="7"/>
    </row>
    <row r="14" spans="1:16" x14ac:dyDescent="0.2">
      <c r="A14" s="3"/>
      <c r="B14" s="2"/>
      <c r="C14" s="10"/>
      <c r="D14" s="5"/>
      <c r="E14" s="7"/>
      <c r="F14" s="7"/>
      <c r="G14" s="7"/>
      <c r="H14" s="7"/>
      <c r="I14" s="7"/>
      <c r="J14" s="7"/>
      <c r="K14" s="7"/>
      <c r="L14" s="7"/>
    </row>
    <row r="15" spans="1:16" x14ac:dyDescent="0.2">
      <c r="B15" s="3"/>
      <c r="C15" s="10"/>
      <c r="D15" s="10"/>
      <c r="E15" s="3"/>
      <c r="F15" s="7"/>
      <c r="J15" s="7"/>
    </row>
    <row r="16" spans="1:16" x14ac:dyDescent="0.2">
      <c r="B16" s="3"/>
      <c r="C16" s="10"/>
      <c r="D16" s="10"/>
      <c r="E16" s="3"/>
      <c r="F16" s="7"/>
      <c r="J16" s="7"/>
    </row>
    <row r="17" spans="2:10" x14ac:dyDescent="0.2">
      <c r="B17" s="3"/>
      <c r="C17" s="10"/>
      <c r="D17" s="10"/>
      <c r="E17" s="3"/>
      <c r="F17" s="7"/>
      <c r="J17" s="7"/>
    </row>
    <row r="18" spans="2:10" x14ac:dyDescent="0.2">
      <c r="B18" s="3"/>
      <c r="C18" s="10"/>
      <c r="D18" s="10"/>
      <c r="E18" s="3"/>
      <c r="F18" s="7"/>
      <c r="J18" s="7"/>
    </row>
    <row r="19" spans="2:10" x14ac:dyDescent="0.2">
      <c r="B19" s="3"/>
      <c r="C19" s="10"/>
      <c r="D19" s="10"/>
      <c r="E19" s="3"/>
      <c r="F19" s="7"/>
      <c r="J19" s="7"/>
    </row>
    <row r="20" spans="2:10" x14ac:dyDescent="0.2">
      <c r="B20" s="3"/>
      <c r="C20" s="10"/>
      <c r="D20" s="10"/>
      <c r="E20" s="3"/>
      <c r="F20" s="7"/>
      <c r="J20" s="7"/>
    </row>
    <row r="21" spans="2:10" x14ac:dyDescent="0.2">
      <c r="B21" s="3"/>
      <c r="C21" s="10"/>
      <c r="D21" s="10"/>
      <c r="E21" s="3"/>
      <c r="F21" s="7"/>
      <c r="J21" s="7"/>
    </row>
    <row r="23" spans="2:10" ht="18" x14ac:dyDescent="0.25">
      <c r="C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0"/>
  <sheetViews>
    <sheetView topLeftCell="B1" zoomScale="80" zoomScaleNormal="80" workbookViewId="0">
      <selection activeCell="O6" sqref="O6:T30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25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15 DE SEPTIEMBRE DE 2024</v>
      </c>
      <c r="O2" s="16"/>
    </row>
    <row r="3" spans="2:25" x14ac:dyDescent="0.2">
      <c r="E3" s="42" t="str">
        <f>PRESIDENCIA!E3</f>
        <v>PRIMER QUINCENA DE SEPTIEMBRE DE 2024</v>
      </c>
      <c r="F3" s="61"/>
      <c r="G3" s="61"/>
      <c r="H3" s="13"/>
      <c r="I3" s="13"/>
      <c r="J3" s="43"/>
      <c r="K3" s="13"/>
      <c r="L3" s="13"/>
      <c r="M3" s="13"/>
    </row>
    <row r="4" spans="2:25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9" t="s">
        <v>375</v>
      </c>
      <c r="L5" s="110" t="s">
        <v>434</v>
      </c>
      <c r="M5" s="18" t="s">
        <v>5</v>
      </c>
      <c r="N5" s="17" t="s">
        <v>6</v>
      </c>
      <c r="O5" s="93" t="s">
        <v>344</v>
      </c>
      <c r="Q5" s="37"/>
    </row>
    <row r="6" spans="2:25" ht="24.95" customHeight="1" x14ac:dyDescent="0.2">
      <c r="B6" s="51" t="s">
        <v>219</v>
      </c>
      <c r="C6" s="73"/>
      <c r="D6" s="84" t="s">
        <v>12</v>
      </c>
      <c r="E6" s="107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135">
        <v>43374</v>
      </c>
      <c r="P6" s="136">
        <f>+E6/30.42</f>
        <v>1111.0766074950691</v>
      </c>
      <c r="Q6" s="134"/>
      <c r="R6" s="136"/>
      <c r="S6" s="136"/>
      <c r="T6" s="133"/>
    </row>
    <row r="7" spans="2:25" ht="24.95" customHeight="1" x14ac:dyDescent="0.2">
      <c r="B7" s="51" t="s">
        <v>357</v>
      </c>
      <c r="C7" s="51"/>
      <c r="D7" s="84" t="s">
        <v>358</v>
      </c>
      <c r="E7" s="107">
        <v>7670.085</v>
      </c>
      <c r="F7" s="39">
        <v>517.41</v>
      </c>
      <c r="G7" s="39"/>
      <c r="H7" s="61">
        <f t="shared" ref="H7:H25" si="1">E7/2</f>
        <v>3835.0425</v>
      </c>
      <c r="I7" s="61">
        <f t="shared" ref="I7:I25" si="2">F7/2</f>
        <v>258.70499999999998</v>
      </c>
      <c r="J7" s="61">
        <f t="shared" ref="J7:J25" si="3">G7/2</f>
        <v>0</v>
      </c>
      <c r="K7" s="61">
        <f t="shared" ref="K7:K19" si="4">+H7*0.115</f>
        <v>441.02988750000003</v>
      </c>
      <c r="L7" s="61"/>
      <c r="M7" s="61">
        <f t="shared" ref="M7:M21" si="5">H7-I7+J7-K7-L7</f>
        <v>3135.3076125000002</v>
      </c>
      <c r="N7" s="11"/>
      <c r="O7" s="135">
        <v>44531</v>
      </c>
      <c r="P7" s="136">
        <f t="shared" ref="P7:P25" si="6">+E7/30.42</f>
        <v>252.13954635108479</v>
      </c>
      <c r="Q7" s="134"/>
      <c r="R7" s="136"/>
      <c r="S7" s="133"/>
      <c r="T7" s="133"/>
    </row>
    <row r="8" spans="2:25" s="51" customFormat="1" ht="29.25" customHeight="1" x14ac:dyDescent="0.2">
      <c r="B8" t="s">
        <v>314</v>
      </c>
      <c r="C8"/>
      <c r="D8" s="63" t="s">
        <v>240</v>
      </c>
      <c r="E8" s="106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7">+H8*0.115</f>
        <v>441.02988750000003</v>
      </c>
      <c r="L8" s="61"/>
      <c r="M8" s="61">
        <f t="shared" si="5"/>
        <v>3135.3076125000002</v>
      </c>
      <c r="N8" s="72"/>
      <c r="O8" s="135">
        <v>44470</v>
      </c>
      <c r="P8" s="136">
        <f t="shared" si="6"/>
        <v>252.13954635108479</v>
      </c>
      <c r="Q8" s="130"/>
      <c r="R8" s="130"/>
      <c r="S8" s="130"/>
      <c r="T8" s="130"/>
      <c r="U8" s="71"/>
      <c r="V8" s="71"/>
      <c r="W8" s="71"/>
      <c r="X8" s="71"/>
      <c r="Y8" s="71"/>
    </row>
    <row r="9" spans="2:25" ht="24.95" customHeight="1" x14ac:dyDescent="0.2">
      <c r="B9" s="51" t="s">
        <v>336</v>
      </c>
      <c r="C9" s="51"/>
      <c r="D9" s="84" t="s">
        <v>87</v>
      </c>
      <c r="E9" s="107"/>
      <c r="F9" s="39"/>
      <c r="G9" s="39"/>
      <c r="H9" s="61">
        <f t="shared" si="1"/>
        <v>0</v>
      </c>
      <c r="I9" s="61">
        <f t="shared" si="2"/>
        <v>0</v>
      </c>
      <c r="J9" s="61">
        <f t="shared" si="3"/>
        <v>0</v>
      </c>
      <c r="K9" s="61">
        <f t="shared" si="4"/>
        <v>0</v>
      </c>
      <c r="L9" s="61"/>
      <c r="M9" s="61">
        <f t="shared" si="5"/>
        <v>0</v>
      </c>
      <c r="N9" s="11"/>
      <c r="O9" s="137">
        <v>43480</v>
      </c>
      <c r="P9" s="136">
        <f t="shared" si="6"/>
        <v>0</v>
      </c>
      <c r="Q9" s="134" t="s">
        <v>495</v>
      </c>
      <c r="R9" s="136"/>
      <c r="S9" s="133"/>
      <c r="T9" s="133"/>
    </row>
    <row r="10" spans="2:25" s="51" customFormat="1" ht="26.1" customHeight="1" x14ac:dyDescent="0.2">
      <c r="B10" s="51" t="s">
        <v>117</v>
      </c>
      <c r="C10" s="5"/>
      <c r="D10" s="80" t="s">
        <v>239</v>
      </c>
      <c r="E10" s="106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2"/>
      <c r="O10" s="134">
        <v>43374</v>
      </c>
      <c r="P10" s="136">
        <f t="shared" si="6"/>
        <v>283.54244740302431</v>
      </c>
      <c r="Q10" s="131"/>
      <c r="R10" s="130"/>
      <c r="S10" s="138"/>
      <c r="T10" s="131"/>
    </row>
    <row r="11" spans="2:25" ht="24.95" customHeight="1" x14ac:dyDescent="0.2">
      <c r="B11" t="s">
        <v>373</v>
      </c>
      <c r="C11" s="51"/>
      <c r="D11" s="84" t="s">
        <v>280</v>
      </c>
      <c r="E11" s="107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/>
      <c r="L11" s="61"/>
      <c r="M11" s="61">
        <f>H11-I11+J11-K11-L11</f>
        <v>2280.0925000000002</v>
      </c>
      <c r="N11" s="11"/>
      <c r="O11" s="137">
        <v>44608</v>
      </c>
      <c r="P11" s="136">
        <f t="shared" si="6"/>
        <v>145.55111768573306</v>
      </c>
      <c r="Q11" s="134"/>
      <c r="R11" s="136"/>
      <c r="S11" s="133"/>
      <c r="T11" s="133"/>
    </row>
    <row r="12" spans="2:25" ht="24.95" customHeight="1" x14ac:dyDescent="0.2">
      <c r="B12" s="51" t="s">
        <v>205</v>
      </c>
      <c r="C12" s="73"/>
      <c r="D12" s="62" t="s">
        <v>239</v>
      </c>
      <c r="E12" s="107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134">
        <v>39919</v>
      </c>
      <c r="P12" s="136">
        <f t="shared" si="6"/>
        <v>283.54244740302431</v>
      </c>
      <c r="Q12" s="134"/>
      <c r="R12" s="136"/>
      <c r="S12" s="133"/>
      <c r="T12" s="133"/>
    </row>
    <row r="13" spans="2:25" ht="24.95" customHeight="1" x14ac:dyDescent="0.2">
      <c r="B13" s="51" t="s">
        <v>459</v>
      </c>
      <c r="C13" s="73"/>
      <c r="D13" s="62" t="s">
        <v>460</v>
      </c>
      <c r="E13" s="107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ref="K13" si="8">+H13*0.115</f>
        <v>441.02988750000003</v>
      </c>
      <c r="L13" s="61"/>
      <c r="M13" s="61">
        <f t="shared" ref="M13" si="9">H13-I13+J13-K13-L13</f>
        <v>3135.3076125000002</v>
      </c>
      <c r="N13" s="11"/>
      <c r="O13" s="135">
        <v>45153</v>
      </c>
      <c r="P13" s="136">
        <f t="shared" si="6"/>
        <v>252.13954635108479</v>
      </c>
      <c r="Q13" s="134" t="s">
        <v>481</v>
      </c>
      <c r="R13" s="136"/>
      <c r="S13" s="133"/>
      <c r="T13" s="133"/>
    </row>
    <row r="14" spans="2:25" ht="24.95" customHeight="1" x14ac:dyDescent="0.2">
      <c r="B14" s="51" t="s">
        <v>173</v>
      </c>
      <c r="D14" s="84" t="s">
        <v>332</v>
      </c>
      <c r="E14" s="107">
        <v>9918.5717000000004</v>
      </c>
      <c r="F14" s="39">
        <v>762.04</v>
      </c>
      <c r="G14" s="39"/>
      <c r="H14" s="61">
        <f t="shared" si="1"/>
        <v>4959.2858500000002</v>
      </c>
      <c r="I14" s="61">
        <f t="shared" si="2"/>
        <v>381.02</v>
      </c>
      <c r="J14" s="61">
        <f t="shared" ref="J14" si="10">G14/2</f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135">
        <v>43374</v>
      </c>
      <c r="P14" s="136">
        <f t="shared" si="6"/>
        <v>326.05429651545035</v>
      </c>
      <c r="Q14" s="139"/>
      <c r="R14" s="140"/>
      <c r="S14" s="141"/>
      <c r="T14" s="133"/>
    </row>
    <row r="15" spans="2:25" ht="24.95" customHeight="1" x14ac:dyDescent="0.2">
      <c r="B15" s="51" t="s">
        <v>355</v>
      </c>
      <c r="D15" s="84" t="s">
        <v>356</v>
      </c>
      <c r="E15" s="107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/>
      <c r="L15" s="61"/>
      <c r="M15" s="61">
        <f t="shared" si="5"/>
        <v>3576.3375000000001</v>
      </c>
      <c r="N15" s="11"/>
      <c r="O15" s="135">
        <v>44531</v>
      </c>
      <c r="P15" s="136">
        <f t="shared" si="6"/>
        <v>252.13954635108479</v>
      </c>
      <c r="Q15" s="134"/>
      <c r="R15" s="136"/>
      <c r="S15" s="133"/>
      <c r="T15" s="133"/>
    </row>
    <row r="16" spans="2:25" ht="24.95" customHeight="1" x14ac:dyDescent="0.2">
      <c r="B16" s="51" t="s">
        <v>111</v>
      </c>
      <c r="C16" s="73"/>
      <c r="D16" s="84" t="s">
        <v>48</v>
      </c>
      <c r="E16" s="107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134">
        <v>38047</v>
      </c>
      <c r="P16" s="136">
        <f t="shared" si="6"/>
        <v>335.73265779092696</v>
      </c>
      <c r="Q16" s="133"/>
      <c r="R16" s="136"/>
      <c r="S16" s="133"/>
      <c r="T16" s="133"/>
    </row>
    <row r="17" spans="1:23" s="51" customFormat="1" ht="24.95" customHeight="1" x14ac:dyDescent="0.2">
      <c r="B17" s="51" t="s">
        <v>261</v>
      </c>
      <c r="D17" s="84" t="s">
        <v>407</v>
      </c>
      <c r="E17" s="107">
        <v>13762.46</v>
      </c>
      <c r="F17" s="39">
        <v>1331.01</v>
      </c>
      <c r="G17" s="39"/>
      <c r="H17" s="61">
        <f t="shared" si="1"/>
        <v>6881.23</v>
      </c>
      <c r="I17" s="61">
        <f t="shared" si="2"/>
        <v>665.505</v>
      </c>
      <c r="J17" s="61">
        <f t="shared" si="3"/>
        <v>0</v>
      </c>
      <c r="K17" s="61">
        <f t="shared" si="4"/>
        <v>791.34145000000001</v>
      </c>
      <c r="L17" s="61">
        <v>2294</v>
      </c>
      <c r="M17" s="61">
        <f t="shared" si="5"/>
        <v>3130.3835499999996</v>
      </c>
      <c r="N17" s="72"/>
      <c r="O17" s="135">
        <v>44470</v>
      </c>
      <c r="P17" s="136">
        <f t="shared" si="6"/>
        <v>452.41485864562782</v>
      </c>
      <c r="Q17" s="134" t="s">
        <v>481</v>
      </c>
      <c r="R17" s="130"/>
      <c r="S17" s="130"/>
      <c r="T17" s="131"/>
    </row>
    <row r="18" spans="1:23" ht="24.95" customHeight="1" x14ac:dyDescent="0.2">
      <c r="B18" s="51" t="s">
        <v>390</v>
      </c>
      <c r="C18" s="73"/>
      <c r="D18" s="84" t="s">
        <v>87</v>
      </c>
      <c r="E18" s="107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137">
        <v>43480</v>
      </c>
      <c r="P18" s="136">
        <f t="shared" si="6"/>
        <v>326.05429651545035</v>
      </c>
      <c r="Q18" s="136"/>
      <c r="R18" s="133"/>
      <c r="S18" s="133"/>
      <c r="T18" s="133"/>
    </row>
    <row r="19" spans="1:23" ht="24.95" customHeight="1" x14ac:dyDescent="0.2">
      <c r="B19" s="51" t="s">
        <v>400</v>
      </c>
      <c r="C19" s="73"/>
      <c r="D19" s="54" t="s">
        <v>345</v>
      </c>
      <c r="E19" s="106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137">
        <v>44743</v>
      </c>
      <c r="P19" s="136">
        <f t="shared" si="6"/>
        <v>64.107001972386584</v>
      </c>
      <c r="Q19" s="136"/>
      <c r="R19" s="133"/>
      <c r="S19" s="133"/>
      <c r="T19" s="133"/>
    </row>
    <row r="20" spans="1:23" ht="24.95" customHeight="1" x14ac:dyDescent="0.2">
      <c r="B20" s="51" t="s">
        <v>341</v>
      </c>
      <c r="C20" s="73"/>
      <c r="D20" s="84" t="s">
        <v>345</v>
      </c>
      <c r="E20" s="107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137">
        <v>43556</v>
      </c>
      <c r="P20" s="136">
        <f t="shared" si="6"/>
        <v>64.107001972386584</v>
      </c>
      <c r="Q20" s="136"/>
      <c r="R20" s="133"/>
      <c r="S20" s="133"/>
      <c r="T20" s="133"/>
    </row>
    <row r="21" spans="1:23" ht="24.95" customHeight="1" x14ac:dyDescent="0.2">
      <c r="B21" t="s">
        <v>414</v>
      </c>
      <c r="D21" s="88" t="s">
        <v>415</v>
      </c>
      <c r="E21" s="107">
        <v>4635.8599999999997</v>
      </c>
      <c r="F21" s="39"/>
      <c r="G21" s="39">
        <v>90.96</v>
      </c>
      <c r="H21" s="61">
        <f t="shared" si="1"/>
        <v>2317.9299999999998</v>
      </c>
      <c r="I21" s="61">
        <f t="shared" si="2"/>
        <v>0</v>
      </c>
      <c r="J21" s="61">
        <f t="shared" si="3"/>
        <v>45.48</v>
      </c>
      <c r="K21" s="61"/>
      <c r="L21" s="61"/>
      <c r="M21" s="61">
        <f t="shared" si="5"/>
        <v>2363.41</v>
      </c>
      <c r="N21" s="11"/>
      <c r="O21" s="137">
        <v>44835</v>
      </c>
      <c r="P21" s="136">
        <f t="shared" si="6"/>
        <v>152.39513477975015</v>
      </c>
      <c r="Q21" s="133"/>
      <c r="R21" s="136"/>
      <c r="S21" s="133"/>
      <c r="T21" s="133"/>
    </row>
    <row r="22" spans="1:23" ht="24.95" customHeight="1" x14ac:dyDescent="0.2">
      <c r="B22" s="51" t="s">
        <v>275</v>
      </c>
      <c r="D22" s="80" t="s">
        <v>239</v>
      </c>
      <c r="E22" s="106">
        <v>8625.3612499999999</v>
      </c>
      <c r="F22" s="39">
        <v>621.34</v>
      </c>
      <c r="G22" s="39"/>
      <c r="H22" s="61">
        <f t="shared" si="1"/>
        <v>4312.680625</v>
      </c>
      <c r="I22" s="61">
        <f t="shared" si="2"/>
        <v>310.67</v>
      </c>
      <c r="J22" s="61">
        <f t="shared" si="3"/>
        <v>0</v>
      </c>
      <c r="K22" s="13">
        <f t="shared" ref="K22:K23" si="11">+H22*0.115</f>
        <v>495.95827187500004</v>
      </c>
      <c r="L22" s="13"/>
      <c r="M22" s="61">
        <f t="shared" ref="M22:M23" si="12">H22-I22+J22-K22-L22</f>
        <v>3506.0523531250001</v>
      </c>
      <c r="N22" s="11"/>
      <c r="O22" s="135">
        <v>44470</v>
      </c>
      <c r="P22" s="136">
        <f t="shared" si="6"/>
        <v>283.54244740302431</v>
      </c>
      <c r="Q22" s="132"/>
      <c r="R22" s="136"/>
      <c r="S22" s="136"/>
      <c r="T22" s="142"/>
      <c r="U22" s="13"/>
      <c r="V22" s="13"/>
      <c r="W22" s="13"/>
    </row>
    <row r="23" spans="1:23" ht="24.95" customHeight="1" x14ac:dyDescent="0.2">
      <c r="B23" s="51" t="s">
        <v>483</v>
      </c>
      <c r="D23" s="84" t="s">
        <v>463</v>
      </c>
      <c r="E23" s="107">
        <v>5630.97</v>
      </c>
      <c r="F23" s="39">
        <v>32.33</v>
      </c>
      <c r="G23" s="39"/>
      <c r="H23" s="61">
        <f t="shared" si="1"/>
        <v>2815.4850000000001</v>
      </c>
      <c r="I23" s="61">
        <f t="shared" si="2"/>
        <v>16.164999999999999</v>
      </c>
      <c r="J23" s="61">
        <f t="shared" ref="J23" si="13">G23/2</f>
        <v>0</v>
      </c>
      <c r="K23" s="61">
        <f t="shared" si="11"/>
        <v>323.78077500000001</v>
      </c>
      <c r="L23" s="61"/>
      <c r="M23" s="61">
        <f t="shared" si="12"/>
        <v>2475.539225</v>
      </c>
      <c r="N23" s="11"/>
      <c r="O23" s="135">
        <v>45338</v>
      </c>
      <c r="P23" s="136">
        <f t="shared" si="6"/>
        <v>185.10749506903352</v>
      </c>
      <c r="Q23" s="132"/>
      <c r="R23" s="136"/>
      <c r="S23" s="136"/>
      <c r="T23" s="142"/>
      <c r="U23" s="13"/>
      <c r="V23" s="13"/>
      <c r="W23" s="13"/>
    </row>
    <row r="24" spans="1:23" ht="24.95" customHeight="1" x14ac:dyDescent="0.2">
      <c r="A24" s="79"/>
      <c r="B24" s="10" t="s">
        <v>169</v>
      </c>
      <c r="C24" s="48"/>
      <c r="D24" s="54" t="s">
        <v>49</v>
      </c>
      <c r="E24" s="107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ref="K24" si="14">+H24*0.115</f>
        <v>791.34145000000001</v>
      </c>
      <c r="L24" s="61"/>
      <c r="M24" s="61">
        <f>H24-I24+J24-K24-L24</f>
        <v>5424.3835499999996</v>
      </c>
      <c r="N24" s="11"/>
      <c r="O24" s="134">
        <v>43388</v>
      </c>
      <c r="P24" s="136">
        <f t="shared" si="6"/>
        <v>452.41485864562782</v>
      </c>
      <c r="Q24" s="132"/>
      <c r="R24" s="136"/>
      <c r="S24" s="136"/>
      <c r="T24" s="128"/>
    </row>
    <row r="25" spans="1:23" ht="24.95" customHeight="1" x14ac:dyDescent="0.2">
      <c r="A25" s="79"/>
      <c r="B25" s="10" t="s">
        <v>392</v>
      </c>
      <c r="C25" s="48"/>
      <c r="D25" s="54" t="s">
        <v>393</v>
      </c>
      <c r="E25" s="107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15">+H25*0.115</f>
        <v>570.31787274999999</v>
      </c>
      <c r="L25" s="61"/>
      <c r="M25" s="61">
        <f>H25-I25+J25-K25-L25</f>
        <v>4007.9479772499999</v>
      </c>
      <c r="N25" s="11"/>
      <c r="O25" s="134">
        <v>44715</v>
      </c>
      <c r="P25" s="136">
        <f t="shared" si="6"/>
        <v>326.05429651545035</v>
      </c>
      <c r="Q25" s="132"/>
      <c r="R25" s="136"/>
      <c r="S25" s="136"/>
      <c r="T25" s="128"/>
    </row>
    <row r="26" spans="1:23" ht="21.95" customHeight="1" x14ac:dyDescent="0.2">
      <c r="D26" s="25" t="s">
        <v>7</v>
      </c>
      <c r="E26" s="26">
        <f>SUM(E6:E25)</f>
        <v>176443.7617</v>
      </c>
      <c r="F26" s="26">
        <f>SUM(F6:F25)</f>
        <v>15315.020000000004</v>
      </c>
      <c r="G26" s="26"/>
      <c r="H26" s="26">
        <f t="shared" ref="H26:M26" si="16">SUM(H6:H25)</f>
        <v>88221.880850000001</v>
      </c>
      <c r="I26" s="26">
        <f t="shared" si="16"/>
        <v>7657.510000000002</v>
      </c>
      <c r="J26" s="26">
        <f t="shared" si="16"/>
        <v>427.19000000000005</v>
      </c>
      <c r="K26" s="26">
        <f t="shared" si="16"/>
        <v>9071.2009602500002</v>
      </c>
      <c r="L26" s="26">
        <f t="shared" si="16"/>
        <v>2294</v>
      </c>
      <c r="M26" s="26">
        <f t="shared" si="16"/>
        <v>69626.35988975002</v>
      </c>
      <c r="O26" s="133"/>
      <c r="P26" s="136"/>
      <c r="Q26" s="133"/>
      <c r="R26" s="133"/>
      <c r="S26" s="133"/>
      <c r="T26" s="133"/>
    </row>
    <row r="27" spans="1:23" ht="21.95" customHeight="1" x14ac:dyDescent="0.2">
      <c r="B27" s="10"/>
      <c r="C27" s="10"/>
      <c r="D27" s="3"/>
      <c r="E27" s="7"/>
      <c r="J27" s="7"/>
      <c r="O27" s="133"/>
      <c r="P27" s="133"/>
      <c r="Q27" s="133"/>
      <c r="R27" s="133"/>
      <c r="S27" s="133"/>
      <c r="T27" s="133"/>
    </row>
    <row r="28" spans="1:23" x14ac:dyDescent="0.2">
      <c r="B28" s="10"/>
      <c r="C28" s="10"/>
      <c r="D28" s="3"/>
      <c r="E28" s="7"/>
      <c r="J28" s="7"/>
      <c r="O28" s="133"/>
      <c r="P28" s="133"/>
      <c r="Q28" s="133"/>
      <c r="R28" s="133"/>
      <c r="S28" s="133"/>
      <c r="T28" s="133"/>
    </row>
    <row r="29" spans="1:23" x14ac:dyDescent="0.2">
      <c r="B29" s="10"/>
      <c r="C29" s="10"/>
      <c r="D29" s="3"/>
      <c r="E29" s="7"/>
      <c r="J29" s="7"/>
      <c r="O29" s="133"/>
      <c r="P29" s="133"/>
      <c r="Q29" s="133"/>
      <c r="R29" s="133"/>
      <c r="S29" s="133"/>
      <c r="T29" s="133"/>
    </row>
    <row r="30" spans="1:23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O30" s="133"/>
      <c r="P30" s="133"/>
      <c r="Q30" s="143"/>
      <c r="R30" s="133"/>
      <c r="S30" s="133"/>
      <c r="T30" s="133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P5" sqref="P5:Q8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15 DE SEPTIEMBRE DE 2024</v>
      </c>
      <c r="O2" s="16"/>
    </row>
    <row r="3" spans="2:18" x14ac:dyDescent="0.2">
      <c r="E3" s="16" t="str">
        <f>PRESIDENCIA!E3</f>
        <v>PRIMER QUINCENA DE SEPTIEMBRE DE 2024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09" t="s">
        <v>375</v>
      </c>
      <c r="L5" s="110" t="s">
        <v>434</v>
      </c>
      <c r="M5" s="18" t="s">
        <v>5</v>
      </c>
      <c r="N5" s="17" t="s">
        <v>6</v>
      </c>
      <c r="O5" s="93" t="s">
        <v>344</v>
      </c>
      <c r="Q5" s="37"/>
    </row>
    <row r="6" spans="2:18" ht="24.95" customHeight="1" x14ac:dyDescent="0.2">
      <c r="B6" t="s">
        <v>266</v>
      </c>
      <c r="C6" s="5"/>
      <c r="D6" s="80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4">
        <v>44470</v>
      </c>
      <c r="P6" s="92"/>
      <c r="Q6" s="92"/>
      <c r="R6" s="26"/>
    </row>
    <row r="7" spans="2:18" ht="24.95" customHeight="1" x14ac:dyDescent="0.2">
      <c r="B7" s="10" t="s">
        <v>115</v>
      </c>
      <c r="C7" s="5"/>
      <c r="D7" s="80" t="s">
        <v>52</v>
      </c>
      <c r="E7" s="107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35">
        <v>43374</v>
      </c>
      <c r="P7" s="136"/>
      <c r="Q7" s="131"/>
    </row>
    <row r="8" spans="2:18" ht="24.95" customHeight="1" x14ac:dyDescent="0.2">
      <c r="B8" s="2" t="s">
        <v>114</v>
      </c>
      <c r="C8" s="5"/>
      <c r="D8" s="84" t="s">
        <v>269</v>
      </c>
      <c r="E8" s="107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35">
        <v>43374</v>
      </c>
      <c r="P8" s="136"/>
      <c r="Q8" s="131"/>
    </row>
    <row r="9" spans="2:18" ht="24.95" customHeight="1" x14ac:dyDescent="0.2">
      <c r="B9" t="s">
        <v>267</v>
      </c>
      <c r="D9" s="88" t="s">
        <v>268</v>
      </c>
      <c r="E9" s="107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37">
        <v>43846</v>
      </c>
      <c r="P9" s="136"/>
      <c r="Q9" s="129"/>
      <c r="R9" s="26"/>
    </row>
    <row r="10" spans="2:18" ht="24.95" customHeight="1" x14ac:dyDescent="0.2">
      <c r="B10" s="2" t="s">
        <v>221</v>
      </c>
      <c r="C10" s="5"/>
      <c r="D10" s="80" t="str">
        <f>D12</f>
        <v>ASESOR</v>
      </c>
      <c r="E10" s="107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35">
        <v>43374</v>
      </c>
      <c r="P10" s="136"/>
      <c r="Q10" s="131"/>
      <c r="R10" s="26"/>
    </row>
    <row r="11" spans="2:18" ht="24.95" customHeight="1" x14ac:dyDescent="0.2">
      <c r="B11" s="2" t="s">
        <v>222</v>
      </c>
      <c r="C11" s="5"/>
      <c r="D11" s="80" t="s">
        <v>270</v>
      </c>
      <c r="E11" s="107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35">
        <v>43374</v>
      </c>
      <c r="P11" s="136"/>
      <c r="Q11" s="131"/>
      <c r="R11" s="26"/>
    </row>
    <row r="12" spans="2:18" ht="24.95" customHeight="1" x14ac:dyDescent="0.2">
      <c r="B12" s="2" t="s">
        <v>220</v>
      </c>
      <c r="C12" s="51"/>
      <c r="D12" s="63" t="s">
        <v>324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135">
        <v>80994</v>
      </c>
      <c r="P12" s="131"/>
      <c r="Q12" s="134"/>
      <c r="R12" s="24"/>
    </row>
    <row r="13" spans="2:18" s="51" customFormat="1" ht="29.25" customHeight="1" x14ac:dyDescent="0.2">
      <c r="B13" s="51" t="s">
        <v>384</v>
      </c>
      <c r="C13" s="73"/>
      <c r="D13" s="102" t="s">
        <v>239</v>
      </c>
      <c r="E13" s="107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1">
        <f t="shared" si="4"/>
        <v>495.95827187500004</v>
      </c>
      <c r="L13" s="61"/>
      <c r="M13" s="7">
        <f t="shared" si="5"/>
        <v>3506.0523531250001</v>
      </c>
      <c r="N13" s="72"/>
      <c r="O13" s="134">
        <v>43374</v>
      </c>
      <c r="P13" s="131"/>
      <c r="Q13" s="131"/>
    </row>
    <row r="14" spans="2:18" ht="24.95" customHeight="1" x14ac:dyDescent="0.2">
      <c r="B14" s="10" t="s">
        <v>113</v>
      </c>
      <c r="C14" s="5"/>
      <c r="D14" s="80" t="s">
        <v>30</v>
      </c>
      <c r="E14" s="107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34">
        <v>42278</v>
      </c>
      <c r="P14" s="136"/>
      <c r="Q14" s="129"/>
    </row>
    <row r="15" spans="2:18" ht="24.95" customHeight="1" x14ac:dyDescent="0.2">
      <c r="B15" s="2" t="s">
        <v>223</v>
      </c>
      <c r="C15" s="5"/>
      <c r="D15" s="80" t="s">
        <v>51</v>
      </c>
      <c r="E15" s="107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35">
        <v>43374</v>
      </c>
      <c r="P15" s="136"/>
      <c r="Q15" s="129"/>
    </row>
    <row r="16" spans="2:18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  <c r="O16" s="133"/>
      <c r="P16" s="133"/>
      <c r="Q16" s="131"/>
      <c r="R16" s="26"/>
    </row>
    <row r="17" spans="4:17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  <c r="O17" s="133"/>
      <c r="P17" s="133"/>
      <c r="Q17" s="131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S32"/>
  <sheetViews>
    <sheetView topLeftCell="B1" zoomScale="80" zoomScaleNormal="80" workbookViewId="0">
      <selection activeCell="E4" sqref="E4"/>
    </sheetView>
  </sheetViews>
  <sheetFormatPr baseColWidth="10" defaultRowHeight="12.75" x14ac:dyDescent="0.2"/>
  <cols>
    <col min="1" max="1" width="2" hidden="1" customWidth="1"/>
    <col min="2" max="2" width="15.85546875" bestFit="1" customWidth="1"/>
    <col min="3" max="3" width="37.85546875" bestFit="1" customWidth="1"/>
    <col min="4" max="4" width="4.140625" hidden="1" customWidth="1"/>
    <col min="5" max="5" width="15.85546875" customWidth="1"/>
    <col min="6" max="6" width="0.7109375" style="51" customWidth="1"/>
    <col min="7" max="8" width="1.28515625" customWidth="1"/>
    <col min="9" max="10" width="12" customWidth="1"/>
    <col min="11" max="11" width="10.28515625" customWidth="1"/>
    <col min="12" max="13" width="12.5703125" customWidth="1"/>
    <col min="14" max="14" width="11.5703125" customWidth="1"/>
    <col min="15" max="15" width="24.85546875" customWidth="1"/>
    <col min="16" max="16" width="20.7109375" bestFit="1" customWidth="1"/>
    <col min="17" max="17" width="1.7109375" customWidth="1"/>
    <col min="18" max="18" width="11.42578125" style="13"/>
  </cols>
  <sheetData>
    <row r="1" spans="2:19" ht="18" x14ac:dyDescent="0.25">
      <c r="F1" s="12" t="s">
        <v>0</v>
      </c>
      <c r="G1" s="13"/>
      <c r="H1" s="13"/>
      <c r="I1" s="13"/>
      <c r="J1" s="13"/>
      <c r="K1" s="12"/>
      <c r="L1" s="13"/>
      <c r="M1" s="13"/>
      <c r="N1" s="13"/>
      <c r="O1" s="14" t="s">
        <v>1</v>
      </c>
      <c r="Q1" t="s">
        <v>25</v>
      </c>
    </row>
    <row r="2" spans="2:19" ht="15" x14ac:dyDescent="0.25">
      <c r="F2" s="15" t="s">
        <v>54</v>
      </c>
      <c r="G2" s="13"/>
      <c r="H2" s="13"/>
      <c r="I2" s="13"/>
      <c r="J2" s="13"/>
      <c r="K2" s="15"/>
      <c r="L2" s="13"/>
      <c r="M2" s="13"/>
      <c r="N2" s="13"/>
      <c r="O2" s="16" t="str">
        <f>PRESIDENCIA!N2</f>
        <v>15 DE SEPTIEMBRE DE 2024</v>
      </c>
    </row>
    <row r="3" spans="2:19" x14ac:dyDescent="0.2">
      <c r="F3" s="42" t="str">
        <f>PRESIDENCIA!E3</f>
        <v>PRIMER QUINCENA DE SEPTIEMBRE DE 2024</v>
      </c>
      <c r="G3" s="13"/>
      <c r="H3" s="13"/>
      <c r="I3" s="13"/>
      <c r="J3" s="13"/>
      <c r="K3" s="43"/>
      <c r="L3" s="13"/>
      <c r="M3" s="13"/>
      <c r="N3" s="13"/>
    </row>
    <row r="4" spans="2:19" x14ac:dyDescent="0.2">
      <c r="F4" s="42"/>
      <c r="G4" s="13"/>
      <c r="H4" s="13"/>
      <c r="I4" s="13"/>
      <c r="J4" s="13"/>
      <c r="K4" s="43"/>
      <c r="L4" s="13"/>
      <c r="M4" s="13"/>
      <c r="N4" s="13"/>
    </row>
    <row r="5" spans="2:19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/>
      <c r="I5" s="18" t="s">
        <v>4</v>
      </c>
      <c r="J5" s="18" t="s">
        <v>27</v>
      </c>
      <c r="K5" s="45" t="s">
        <v>31</v>
      </c>
      <c r="L5" s="109" t="s">
        <v>375</v>
      </c>
      <c r="M5" s="110" t="s">
        <v>434</v>
      </c>
      <c r="N5" s="18" t="s">
        <v>5</v>
      </c>
      <c r="O5" s="17" t="s">
        <v>6</v>
      </c>
      <c r="P5" s="93" t="s">
        <v>344</v>
      </c>
      <c r="R5" s="26"/>
    </row>
    <row r="6" spans="2:19" x14ac:dyDescent="0.2">
      <c r="B6" s="3"/>
      <c r="C6" s="2"/>
      <c r="F6" s="27"/>
      <c r="G6" s="27"/>
      <c r="H6" s="27"/>
      <c r="I6" s="7"/>
      <c r="J6" s="7"/>
      <c r="K6" s="7"/>
      <c r="N6" s="7"/>
    </row>
    <row r="7" spans="2:19" ht="24.95" customHeight="1" x14ac:dyDescent="0.2">
      <c r="B7" s="63"/>
      <c r="C7" s="2"/>
      <c r="D7" s="5"/>
      <c r="E7" s="28"/>
      <c r="F7" s="27"/>
      <c r="G7" s="39"/>
      <c r="H7" s="27"/>
      <c r="I7" s="7"/>
      <c r="J7" s="7"/>
      <c r="K7" s="7"/>
      <c r="L7" s="7"/>
      <c r="M7" s="7"/>
      <c r="N7" s="7"/>
      <c r="O7" s="11"/>
      <c r="P7" s="94"/>
      <c r="Q7" s="79"/>
      <c r="R7" s="92"/>
      <c r="S7" s="92"/>
    </row>
    <row r="8" spans="2:19" ht="24.95" customHeight="1" x14ac:dyDescent="0.2">
      <c r="B8" s="51"/>
      <c r="C8" s="51"/>
      <c r="E8" s="62"/>
      <c r="F8" s="107"/>
      <c r="G8" s="39"/>
      <c r="H8" s="107"/>
      <c r="I8" s="7"/>
      <c r="J8" s="7"/>
      <c r="K8" s="7"/>
      <c r="L8" s="7"/>
      <c r="M8" s="7"/>
      <c r="N8" s="7"/>
      <c r="O8" s="11"/>
      <c r="P8" s="94"/>
      <c r="Q8" s="79"/>
      <c r="R8" s="92"/>
      <c r="S8" s="92"/>
    </row>
    <row r="9" spans="2:19" ht="24.95" customHeight="1" thickBot="1" x14ac:dyDescent="0.25">
      <c r="B9" s="103"/>
      <c r="D9" s="5"/>
      <c r="E9" s="62"/>
      <c r="F9" s="107"/>
      <c r="G9" s="39"/>
      <c r="H9" s="107"/>
      <c r="I9" s="7"/>
      <c r="J9" s="7"/>
      <c r="K9" s="7"/>
      <c r="L9" s="7"/>
      <c r="M9" s="7"/>
      <c r="N9" s="7"/>
      <c r="O9" s="11"/>
      <c r="P9" s="94"/>
      <c r="Q9" s="79"/>
      <c r="R9" s="92"/>
      <c r="S9" s="92"/>
    </row>
    <row r="10" spans="2:19" ht="24.95" customHeight="1" thickBot="1" x14ac:dyDescent="0.25">
      <c r="B10" s="63"/>
      <c r="C10" s="2"/>
      <c r="D10" s="5"/>
      <c r="E10" s="3"/>
      <c r="F10" s="7"/>
      <c r="G10" s="27"/>
      <c r="H10" s="27"/>
      <c r="I10" s="7"/>
      <c r="J10" s="7"/>
      <c r="K10" s="7"/>
      <c r="L10" s="7"/>
      <c r="M10" s="7"/>
      <c r="N10" s="7"/>
      <c r="O10" s="11"/>
      <c r="P10" s="24"/>
      <c r="R10" s="77"/>
    </row>
    <row r="12" spans="2:19" ht="21.95" customHeight="1" x14ac:dyDescent="0.2">
      <c r="E12" s="25" t="s">
        <v>7</v>
      </c>
      <c r="F12" s="26">
        <f>SUM(F7:F10)</f>
        <v>0</v>
      </c>
      <c r="G12" s="41">
        <f>SUM(G7:G10)</f>
        <v>0</v>
      </c>
      <c r="H12" s="41"/>
      <c r="I12" s="26">
        <f>SUM(I7:I10)</f>
        <v>0</v>
      </c>
      <c r="J12" s="26">
        <f>SUM(J7:J10)</f>
        <v>0</v>
      </c>
      <c r="K12" s="26">
        <f t="shared" ref="K12:L12" si="0">SUM(K7:K10)</f>
        <v>0</v>
      </c>
      <c r="L12" s="26">
        <f t="shared" si="0"/>
        <v>0</v>
      </c>
      <c r="M12" s="26">
        <f>SUM(M7:M10)</f>
        <v>0</v>
      </c>
      <c r="N12" s="26">
        <f>SUM(N7:N10)</f>
        <v>0</v>
      </c>
    </row>
    <row r="13" spans="2:19" ht="21.95" customHeight="1" x14ac:dyDescent="0.2">
      <c r="B13" s="3"/>
      <c r="C13" s="10"/>
      <c r="D13" s="10"/>
      <c r="E13" s="3"/>
      <c r="F13" s="7"/>
      <c r="K13" s="7"/>
      <c r="P13" s="24"/>
      <c r="R13" s="26"/>
    </row>
    <row r="14" spans="2:19" x14ac:dyDescent="0.2">
      <c r="B14" s="3"/>
      <c r="C14" s="10"/>
      <c r="D14" s="10"/>
      <c r="E14" s="3"/>
      <c r="F14" s="7"/>
      <c r="K14" s="7"/>
      <c r="R14" s="26"/>
    </row>
    <row r="15" spans="2:19" x14ac:dyDescent="0.2">
      <c r="B15" s="3"/>
      <c r="C15" s="10"/>
      <c r="D15" s="10"/>
      <c r="E15" s="3"/>
      <c r="F15" s="7"/>
      <c r="K15" s="7"/>
    </row>
    <row r="16" spans="2:19" x14ac:dyDescent="0.2">
      <c r="B16" s="2"/>
      <c r="C16" s="10"/>
      <c r="D16" s="5"/>
      <c r="E16" s="7"/>
      <c r="F16" s="7"/>
      <c r="G16" s="7"/>
      <c r="H16" s="7"/>
      <c r="I16" s="7"/>
      <c r="J16" s="7"/>
      <c r="K16" s="7"/>
      <c r="L16" s="7"/>
      <c r="M16" s="7"/>
      <c r="Q16" s="3"/>
    </row>
    <row r="17" spans="2:17" x14ac:dyDescent="0.2">
      <c r="B17" s="2"/>
      <c r="C17" s="10"/>
      <c r="D17" s="5"/>
      <c r="E17" s="7"/>
      <c r="F17" s="7"/>
      <c r="G17" s="7"/>
      <c r="H17" s="7"/>
      <c r="I17" s="7"/>
      <c r="J17" s="7"/>
      <c r="K17" s="7"/>
      <c r="L17" s="7"/>
      <c r="M17" s="7"/>
      <c r="Q17" s="3"/>
    </row>
    <row r="18" spans="2:17" x14ac:dyDescent="0.2">
      <c r="B18" s="3"/>
      <c r="C18" s="10"/>
      <c r="D18" s="10"/>
      <c r="E18" s="3"/>
      <c r="F18" s="7"/>
      <c r="K18" s="7"/>
    </row>
    <row r="19" spans="2:17" x14ac:dyDescent="0.2">
      <c r="B19" s="3"/>
      <c r="C19" s="10"/>
      <c r="D19" s="10"/>
      <c r="E19" s="3"/>
      <c r="F19" s="7"/>
      <c r="K19" s="7"/>
    </row>
    <row r="20" spans="2:17" x14ac:dyDescent="0.2">
      <c r="B20" s="3"/>
      <c r="C20" s="10"/>
      <c r="D20" s="10"/>
      <c r="E20" s="3"/>
      <c r="F20" s="7"/>
      <c r="K20" s="7"/>
    </row>
    <row r="21" spans="2:17" x14ac:dyDescent="0.2">
      <c r="B21" s="3"/>
      <c r="C21" s="10"/>
      <c r="D21" s="10"/>
      <c r="E21" s="3"/>
      <c r="F21" s="7"/>
      <c r="K21" s="7"/>
    </row>
    <row r="22" spans="2:17" x14ac:dyDescent="0.2">
      <c r="B22" s="3"/>
      <c r="C22" s="10"/>
      <c r="D22" s="10"/>
      <c r="E22" s="3"/>
      <c r="F22" s="7"/>
      <c r="K22" s="7"/>
    </row>
    <row r="23" spans="2:17" x14ac:dyDescent="0.2">
      <c r="B23" s="3"/>
      <c r="C23" s="10"/>
      <c r="D23" s="10"/>
      <c r="E23" s="3"/>
      <c r="F23" s="7"/>
      <c r="K23" s="7"/>
    </row>
    <row r="24" spans="2:17" x14ac:dyDescent="0.2">
      <c r="B24" s="3"/>
      <c r="C24" s="10"/>
      <c r="D24" s="10"/>
      <c r="E24" s="3"/>
      <c r="F24" s="7"/>
      <c r="K24" s="7"/>
    </row>
    <row r="26" spans="2:17" ht="18" x14ac:dyDescent="0.25">
      <c r="C26" s="49"/>
    </row>
    <row r="32" spans="2:17" x14ac:dyDescent="0.2">
      <c r="L32" s="97"/>
      <c r="M32" s="97"/>
      <c r="N32" s="97"/>
    </row>
  </sheetData>
  <sortState ref="B8:N9">
    <sortCondition ref="C8:C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SEPTIEMBRE DE 2024</v>
      </c>
    </row>
    <row r="3" spans="2:24" x14ac:dyDescent="0.2">
      <c r="E3" s="16" t="str">
        <f>PRESIDENCIA!E3</f>
        <v>PRIMER QUINCENA DE SEPTIEMBRE DE 2024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9" t="s">
        <v>375</v>
      </c>
      <c r="L5" s="110" t="s">
        <v>434</v>
      </c>
      <c r="M5" s="18" t="s">
        <v>5</v>
      </c>
      <c r="N5" s="17" t="s">
        <v>6</v>
      </c>
      <c r="O5" s="37" t="s">
        <v>344</v>
      </c>
      <c r="T5" s="51"/>
    </row>
    <row r="6" spans="2:24" ht="39.75" customHeight="1" x14ac:dyDescent="0.2">
      <c r="B6" s="51" t="s">
        <v>171</v>
      </c>
      <c r="C6" s="5"/>
      <c r="D6" s="80" t="s">
        <v>271</v>
      </c>
      <c r="E6" s="106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/>
      <c r="L6" s="13"/>
      <c r="M6" s="7">
        <f>H6-I6+J6-K6-L6</f>
        <v>14096.0702</v>
      </c>
      <c r="N6" s="11"/>
      <c r="O6" s="94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276</v>
      </c>
      <c r="D7" s="63" t="s">
        <v>342</v>
      </c>
      <c r="E7" s="106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8" si="6">+H7*0.115</f>
        <v>441.02988750000003</v>
      </c>
      <c r="L7" s="13"/>
      <c r="M7" s="7">
        <f t="shared" ref="M7:M20" si="7">H7-I7+J7-K7-L7</f>
        <v>3135.3076125000002</v>
      </c>
      <c r="N7" s="11"/>
      <c r="O7" s="94">
        <v>44470</v>
      </c>
      <c r="Q7" s="13"/>
      <c r="R7" s="13"/>
      <c r="S7" s="53"/>
    </row>
    <row r="8" spans="2:24" ht="36" x14ac:dyDescent="0.2">
      <c r="B8" s="51" t="s">
        <v>174</v>
      </c>
      <c r="D8" s="28" t="s">
        <v>245</v>
      </c>
      <c r="E8" s="106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4">
        <v>43374</v>
      </c>
      <c r="Q8" s="13"/>
      <c r="R8" s="26"/>
      <c r="S8" s="53"/>
      <c r="T8" s="13"/>
      <c r="U8" s="13"/>
      <c r="V8" s="13"/>
      <c r="W8" s="13"/>
    </row>
    <row r="9" spans="2:24" ht="26.1" customHeight="1" x14ac:dyDescent="0.2">
      <c r="B9" s="51" t="s">
        <v>118</v>
      </c>
      <c r="C9" s="5"/>
      <c r="D9" s="80" t="s">
        <v>272</v>
      </c>
      <c r="E9" s="106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94">
        <v>43374</v>
      </c>
      <c r="Q9" s="13"/>
      <c r="R9" s="13"/>
      <c r="S9" s="53"/>
      <c r="T9" s="13"/>
      <c r="U9" s="13"/>
      <c r="V9" s="13"/>
      <c r="W9" s="13"/>
    </row>
    <row r="10" spans="2:24" ht="26.1" customHeight="1" x14ac:dyDescent="0.2">
      <c r="B10" s="2" t="s">
        <v>123</v>
      </c>
      <c r="C10" s="5"/>
      <c r="D10" s="56" t="s">
        <v>59</v>
      </c>
      <c r="E10" s="106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4">
        <v>43374</v>
      </c>
      <c r="Q10" s="13"/>
      <c r="R10" s="13"/>
      <c r="S10" s="53"/>
      <c r="T10" s="13"/>
      <c r="U10" s="13"/>
      <c r="V10" s="13"/>
      <c r="W10" s="13"/>
    </row>
    <row r="11" spans="2:24" ht="26.1" customHeight="1" x14ac:dyDescent="0.2">
      <c r="B11" s="51" t="s">
        <v>119</v>
      </c>
      <c r="C11" s="5"/>
      <c r="D11" s="80" t="s">
        <v>239</v>
      </c>
      <c r="E11" s="106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4">
        <v>43374</v>
      </c>
      <c r="Q11" s="13"/>
      <c r="R11" s="13"/>
      <c r="S11" s="53"/>
    </row>
    <row r="12" spans="2:24" ht="26.1" customHeight="1" x14ac:dyDescent="0.2">
      <c r="B12" s="51" t="s">
        <v>433</v>
      </c>
      <c r="C12" s="5"/>
      <c r="D12" s="80" t="s">
        <v>345</v>
      </c>
      <c r="E12" s="106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4">
        <v>45017</v>
      </c>
      <c r="Q12" s="13"/>
      <c r="R12" s="13"/>
      <c r="S12" s="53"/>
    </row>
    <row r="13" spans="2:24" ht="26.1" customHeight="1" x14ac:dyDescent="0.2">
      <c r="B13" s="51" t="s">
        <v>382</v>
      </c>
      <c r="C13" s="73"/>
      <c r="D13" s="80" t="s">
        <v>245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4">
        <v>44621</v>
      </c>
      <c r="Q13" s="13"/>
      <c r="R13" s="13"/>
      <c r="S13" s="53"/>
      <c r="T13" s="13"/>
      <c r="U13" s="13"/>
      <c r="V13" s="13"/>
      <c r="W13" s="13"/>
    </row>
    <row r="14" spans="2:24" ht="26.1" customHeight="1" x14ac:dyDescent="0.2">
      <c r="B14" s="51" t="s">
        <v>420</v>
      </c>
      <c r="C14" s="73"/>
      <c r="D14" s="80" t="s">
        <v>421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135">
        <v>44973</v>
      </c>
      <c r="Q14" s="13"/>
      <c r="R14" s="13"/>
      <c r="S14" s="53"/>
      <c r="T14" s="13"/>
      <c r="U14" s="13"/>
      <c r="V14" s="13"/>
      <c r="W14" s="13"/>
    </row>
    <row r="15" spans="2:24" ht="26.1" customHeight="1" x14ac:dyDescent="0.2">
      <c r="B15" s="51" t="s">
        <v>120</v>
      </c>
      <c r="C15" s="5"/>
      <c r="D15" s="80" t="s">
        <v>246</v>
      </c>
      <c r="E15" s="106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/>
      <c r="L15" s="13"/>
      <c r="M15" s="7">
        <f t="shared" si="7"/>
        <v>6797.6167999999998</v>
      </c>
      <c r="N15" s="11"/>
      <c r="O15" s="135">
        <v>43374</v>
      </c>
      <c r="Q15" s="13"/>
      <c r="R15" s="13"/>
      <c r="S15" s="53"/>
    </row>
    <row r="16" spans="2:24" ht="26.1" customHeight="1" x14ac:dyDescent="0.2">
      <c r="B16" s="2" t="s">
        <v>109</v>
      </c>
      <c r="C16" s="5"/>
      <c r="D16" s="81" t="s">
        <v>245</v>
      </c>
      <c r="E16" s="106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135">
        <v>43374</v>
      </c>
      <c r="Q16" s="13"/>
      <c r="R16" s="13"/>
      <c r="S16" s="53"/>
      <c r="T16" s="13"/>
      <c r="U16" s="13"/>
      <c r="V16" s="13"/>
      <c r="W16" s="13"/>
    </row>
    <row r="17" spans="2:23" s="51" customFormat="1" ht="26.1" customHeight="1" x14ac:dyDescent="0.2">
      <c r="B17" s="2" t="s">
        <v>121</v>
      </c>
      <c r="C17" s="5"/>
      <c r="D17" s="80" t="s">
        <v>56</v>
      </c>
      <c r="E17" s="106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134">
        <v>35065</v>
      </c>
      <c r="Q17" s="13"/>
      <c r="R17" s="61"/>
      <c r="S17" s="53"/>
    </row>
    <row r="18" spans="2:23" ht="26.1" customHeight="1" x14ac:dyDescent="0.2">
      <c r="B18" s="2" t="s">
        <v>110</v>
      </c>
      <c r="C18" s="5"/>
      <c r="D18" s="84" t="s">
        <v>422</v>
      </c>
      <c r="E18" s="106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134">
        <v>42278</v>
      </c>
      <c r="Q18" s="13"/>
      <c r="R18" s="13"/>
      <c r="S18" s="53"/>
      <c r="T18" s="13"/>
      <c r="U18" s="13"/>
      <c r="V18" s="13"/>
      <c r="W18" s="13"/>
    </row>
    <row r="19" spans="2:23" ht="26.1" customHeight="1" x14ac:dyDescent="0.2">
      <c r="B19" t="s">
        <v>273</v>
      </c>
      <c r="D19" s="81" t="s">
        <v>245</v>
      </c>
      <c r="E19" s="106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/>
      <c r="L19" s="13"/>
      <c r="M19" s="7">
        <f t="shared" si="7"/>
        <v>5178.7383249999993</v>
      </c>
      <c r="N19" s="11"/>
      <c r="O19" s="137">
        <v>43843</v>
      </c>
      <c r="Q19" s="13"/>
      <c r="R19" s="13"/>
      <c r="S19" s="53"/>
    </row>
    <row r="20" spans="2:23" ht="26.1" customHeight="1" x14ac:dyDescent="0.2">
      <c r="B20" t="s">
        <v>274</v>
      </c>
      <c r="D20" t="s">
        <v>387</v>
      </c>
      <c r="E20" s="106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/>
      <c r="L20" s="13"/>
      <c r="M20" s="7">
        <f t="shared" si="7"/>
        <v>5178.7383249999993</v>
      </c>
      <c r="N20" s="11"/>
      <c r="O20" s="135">
        <v>44470</v>
      </c>
      <c r="Q20" s="13"/>
      <c r="R20" s="26"/>
      <c r="S20" s="53"/>
      <c r="T20" s="13"/>
      <c r="U20" s="26"/>
      <c r="V20" s="26"/>
      <c r="W20" s="13"/>
    </row>
    <row r="21" spans="2:23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0">SUM(H6:H20)</f>
        <v>90466.865025000006</v>
      </c>
      <c r="I21" s="26">
        <f t="shared" si="10"/>
        <v>9093.2350000000024</v>
      </c>
      <c r="J21" s="26">
        <f t="shared" si="10"/>
        <v>177.83499999999998</v>
      </c>
      <c r="K21" s="26">
        <f t="shared" si="10"/>
        <v>6005.0345081249998</v>
      </c>
      <c r="L21" s="26">
        <f t="shared" si="10"/>
        <v>0</v>
      </c>
      <c r="M21" s="26">
        <f t="shared" si="10"/>
        <v>75546.430516875</v>
      </c>
      <c r="O21" s="79"/>
    </row>
    <row r="22" spans="2:23" ht="21.95" customHeight="1" x14ac:dyDescent="0.2">
      <c r="O22" s="79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A71"/>
  <sheetViews>
    <sheetView topLeftCell="B52" zoomScale="80" zoomScaleNormal="80" workbookViewId="0">
      <selection activeCell="V66" sqref="P1:V66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  <col min="16" max="16" width="21.28515625" customWidth="1"/>
    <col min="17" max="17" width="20.7109375" bestFit="1" customWidth="1"/>
    <col min="27" max="27" width="12.28515625" bestFit="1" customWidth="1"/>
  </cols>
  <sheetData>
    <row r="1" spans="2:21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4"/>
      <c r="P1" s="133"/>
      <c r="Q1" s="133"/>
      <c r="R1" s="133"/>
      <c r="S1" s="133"/>
      <c r="T1" s="133"/>
      <c r="U1" s="133"/>
    </row>
    <row r="2" spans="2:21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15 DE SEPTIEMBRE DE 2024</v>
      </c>
      <c r="O2" s="145"/>
      <c r="P2" s="133"/>
      <c r="Q2" s="133"/>
      <c r="R2" s="133"/>
      <c r="S2" s="133"/>
      <c r="T2" s="133"/>
      <c r="U2" s="133"/>
    </row>
    <row r="3" spans="2:21" x14ac:dyDescent="0.2">
      <c r="E3" s="16" t="str">
        <f>PRESIDENCIA!E3</f>
        <v>PRIMER QUINCENA DE SEPTIEMBRE DE 2024</v>
      </c>
      <c r="F3" s="13"/>
      <c r="G3" s="13"/>
      <c r="H3" s="13"/>
      <c r="I3" s="13"/>
      <c r="J3" s="13"/>
      <c r="K3" s="13"/>
      <c r="L3" s="13"/>
      <c r="M3" s="13"/>
      <c r="O3" s="133"/>
      <c r="P3" s="133"/>
      <c r="Q3" s="133"/>
      <c r="R3" s="133"/>
      <c r="S3" s="133"/>
      <c r="T3" s="133"/>
      <c r="U3" s="133"/>
    </row>
    <row r="4" spans="2:21" ht="25.5" x14ac:dyDescent="0.2">
      <c r="B4" s="17" t="s">
        <v>3</v>
      </c>
      <c r="C4" s="17"/>
      <c r="D4" s="17" t="s">
        <v>9</v>
      </c>
      <c r="E4" s="44" t="s">
        <v>4</v>
      </c>
      <c r="F4" s="44" t="s">
        <v>27</v>
      </c>
      <c r="G4" s="38" t="s">
        <v>31</v>
      </c>
      <c r="H4" s="18" t="s">
        <v>4</v>
      </c>
      <c r="I4" s="18" t="s">
        <v>27</v>
      </c>
      <c r="J4" s="19" t="s">
        <v>31</v>
      </c>
      <c r="K4" s="96" t="s">
        <v>375</v>
      </c>
      <c r="L4" s="110" t="s">
        <v>434</v>
      </c>
      <c r="M4" s="18" t="s">
        <v>5</v>
      </c>
      <c r="N4" s="17" t="s">
        <v>6</v>
      </c>
      <c r="O4" s="146" t="s">
        <v>344</v>
      </c>
      <c r="P4" s="133"/>
      <c r="Q4" s="147"/>
      <c r="R4" s="133"/>
      <c r="S4" s="133"/>
      <c r="T4" s="133"/>
      <c r="U4" s="133"/>
    </row>
    <row r="5" spans="2:21" ht="36" x14ac:dyDescent="0.2">
      <c r="B5" s="51" t="s">
        <v>106</v>
      </c>
      <c r="C5" s="2"/>
      <c r="D5" s="80" t="s">
        <v>283</v>
      </c>
      <c r="E5" s="106">
        <v>26523.14055</v>
      </c>
      <c r="F5" s="39">
        <v>3997.35</v>
      </c>
      <c r="G5" s="39"/>
      <c r="H5" s="7">
        <f t="shared" ref="H5" si="0">+E5/2</f>
        <v>13261.570275</v>
      </c>
      <c r="I5" s="7">
        <f t="shared" ref="I5" si="1">+F5/2</f>
        <v>1998.675</v>
      </c>
      <c r="J5" s="7">
        <f t="shared" ref="J5" si="2">+G5/2</f>
        <v>0</v>
      </c>
      <c r="K5" s="21">
        <f t="shared" ref="K5:K9" si="3">+H5*0.115</f>
        <v>1525.0805816250001</v>
      </c>
      <c r="L5" s="21"/>
      <c r="M5" s="7">
        <f t="shared" ref="M5:M25" si="4">H5-I5+J5-K5-L5</f>
        <v>9737.8146933750013</v>
      </c>
      <c r="N5" s="11"/>
      <c r="O5" s="135">
        <v>43374</v>
      </c>
      <c r="P5" s="136"/>
      <c r="Q5" s="131"/>
      <c r="R5" s="136"/>
      <c r="S5" s="133"/>
      <c r="T5" s="133"/>
      <c r="U5" s="133"/>
    </row>
    <row r="6" spans="2:21" ht="24.95" customHeight="1" x14ac:dyDescent="0.2">
      <c r="B6" s="10" t="s">
        <v>242</v>
      </c>
      <c r="C6" s="48"/>
      <c r="D6" s="54" t="s">
        <v>61</v>
      </c>
      <c r="E6" s="106">
        <v>15747.457200000001</v>
      </c>
      <c r="F6" s="39">
        <v>1695.66</v>
      </c>
      <c r="G6" s="39"/>
      <c r="H6" s="7">
        <f t="shared" ref="H6:H63" si="5">+E6/2</f>
        <v>7873.7286000000004</v>
      </c>
      <c r="I6" s="7">
        <f t="shared" ref="I6:I63" si="6">+F6/2</f>
        <v>847.83</v>
      </c>
      <c r="J6" s="7">
        <f t="shared" ref="J6:J63" si="7">+G6/2</f>
        <v>0</v>
      </c>
      <c r="K6" s="21">
        <f t="shared" si="3"/>
        <v>905.47878900000012</v>
      </c>
      <c r="L6" s="21"/>
      <c r="M6" s="7">
        <f t="shared" si="4"/>
        <v>6120.4198110000007</v>
      </c>
      <c r="N6" s="11"/>
      <c r="O6" s="134">
        <v>38384</v>
      </c>
      <c r="P6" s="136"/>
      <c r="Q6" s="131"/>
      <c r="R6" s="136"/>
      <c r="S6" s="133"/>
      <c r="T6" s="133"/>
      <c r="U6" s="133"/>
    </row>
    <row r="7" spans="2:21" ht="24.95" customHeight="1" x14ac:dyDescent="0.2">
      <c r="B7" t="s">
        <v>285</v>
      </c>
      <c r="D7" s="54" t="s">
        <v>230</v>
      </c>
      <c r="E7" s="106">
        <v>8625.3612499999999</v>
      </c>
      <c r="F7" s="39">
        <v>621.34</v>
      </c>
      <c r="G7" s="39"/>
      <c r="H7" s="7">
        <f t="shared" si="5"/>
        <v>4312.680625</v>
      </c>
      <c r="I7" s="7">
        <f t="shared" si="6"/>
        <v>310.67</v>
      </c>
      <c r="J7" s="7">
        <f t="shared" si="7"/>
        <v>0</v>
      </c>
      <c r="K7" s="21">
        <f t="shared" si="3"/>
        <v>495.95827187500004</v>
      </c>
      <c r="L7" s="21"/>
      <c r="M7" s="7">
        <f t="shared" si="4"/>
        <v>3506.0523531250001</v>
      </c>
      <c r="N7" s="11"/>
      <c r="O7" s="148">
        <v>43511</v>
      </c>
      <c r="P7" s="131"/>
      <c r="Q7" s="134"/>
      <c r="R7" s="136"/>
      <c r="S7" s="136"/>
      <c r="T7" s="136"/>
      <c r="U7" s="133"/>
    </row>
    <row r="8" spans="2:21" ht="24.95" customHeight="1" x14ac:dyDescent="0.2">
      <c r="B8" s="51" t="s">
        <v>417</v>
      </c>
      <c r="D8" s="102" t="s">
        <v>280</v>
      </c>
      <c r="E8" s="106">
        <v>4427.665</v>
      </c>
      <c r="F8" s="39"/>
      <c r="G8" s="39">
        <v>132.52000000000001</v>
      </c>
      <c r="H8" s="7">
        <f t="shared" si="5"/>
        <v>2213.8325</v>
      </c>
      <c r="I8" s="7">
        <f t="shared" si="6"/>
        <v>0</v>
      </c>
      <c r="J8" s="7">
        <f t="shared" si="7"/>
        <v>66.260000000000005</v>
      </c>
      <c r="K8" s="21">
        <f t="shared" si="3"/>
        <v>254.59073750000002</v>
      </c>
      <c r="L8" s="21"/>
      <c r="M8" s="7">
        <f t="shared" si="4"/>
        <v>2025.5017625000003</v>
      </c>
      <c r="N8" s="11"/>
      <c r="O8" s="148">
        <v>44927</v>
      </c>
      <c r="P8" s="131"/>
      <c r="Q8" s="134"/>
      <c r="R8" s="136"/>
      <c r="S8" s="133"/>
      <c r="T8" s="133"/>
      <c r="U8" s="133"/>
    </row>
    <row r="9" spans="2:21" ht="24.95" customHeight="1" x14ac:dyDescent="0.2">
      <c r="B9" t="s">
        <v>295</v>
      </c>
      <c r="C9" s="81"/>
      <c r="D9" s="102" t="s">
        <v>371</v>
      </c>
      <c r="E9" s="106">
        <v>15180.3236</v>
      </c>
      <c r="F9" s="39">
        <v>1585.09</v>
      </c>
      <c r="G9" s="39"/>
      <c r="H9" s="7">
        <f t="shared" si="5"/>
        <v>7590.1617999999999</v>
      </c>
      <c r="I9" s="7">
        <f t="shared" si="6"/>
        <v>792.54499999999996</v>
      </c>
      <c r="J9" s="7">
        <f t="shared" si="7"/>
        <v>0</v>
      </c>
      <c r="K9" s="21">
        <f t="shared" si="3"/>
        <v>872.868607</v>
      </c>
      <c r="L9" s="21">
        <v>1085</v>
      </c>
      <c r="M9" s="7">
        <f t="shared" si="4"/>
        <v>4839.7481929999994</v>
      </c>
      <c r="N9" s="11"/>
      <c r="O9" s="137">
        <v>43481</v>
      </c>
      <c r="P9" s="131"/>
      <c r="Q9" s="134"/>
      <c r="R9" s="136"/>
      <c r="S9" s="133"/>
      <c r="T9" s="133"/>
      <c r="U9" s="133"/>
    </row>
    <row r="10" spans="2:21" ht="24.95" customHeight="1" x14ac:dyDescent="0.2">
      <c r="B10" t="s">
        <v>395</v>
      </c>
      <c r="C10" s="81"/>
      <c r="D10" s="54" t="s">
        <v>394</v>
      </c>
      <c r="E10" s="106">
        <v>3161.72</v>
      </c>
      <c r="F10" s="39"/>
      <c r="G10" s="39">
        <v>237.7</v>
      </c>
      <c r="H10" s="7">
        <f t="shared" si="5"/>
        <v>1580.86</v>
      </c>
      <c r="I10" s="7">
        <f t="shared" si="6"/>
        <v>0</v>
      </c>
      <c r="J10" s="7">
        <f t="shared" si="7"/>
        <v>118.85</v>
      </c>
      <c r="K10" s="21"/>
      <c r="L10" s="21"/>
      <c r="M10" s="7">
        <f t="shared" si="4"/>
        <v>1699.7099999999998</v>
      </c>
      <c r="N10" s="11"/>
      <c r="O10" s="137">
        <v>44713</v>
      </c>
      <c r="P10" s="131"/>
      <c r="Q10" s="134"/>
      <c r="R10" s="136"/>
      <c r="S10" s="133"/>
      <c r="T10" s="133"/>
      <c r="U10" s="133"/>
    </row>
    <row r="11" spans="2:21" ht="24.95" customHeight="1" x14ac:dyDescent="0.2">
      <c r="B11" s="10" t="s">
        <v>155</v>
      </c>
      <c r="C11" s="51"/>
      <c r="D11" s="102" t="s">
        <v>343</v>
      </c>
      <c r="E11" s="106">
        <v>11980.9426</v>
      </c>
      <c r="F11" s="39">
        <v>1030.0999999999999</v>
      </c>
      <c r="G11" s="39"/>
      <c r="H11" s="7">
        <f t="shared" si="5"/>
        <v>5990.4713000000002</v>
      </c>
      <c r="I11" s="7">
        <f t="shared" si="6"/>
        <v>515.04999999999995</v>
      </c>
      <c r="J11" s="7">
        <f t="shared" si="7"/>
        <v>0</v>
      </c>
      <c r="K11" s="21">
        <f t="shared" ref="K11:K19" si="8">+H11*0.115</f>
        <v>688.9041995</v>
      </c>
      <c r="L11" s="21"/>
      <c r="M11" s="7">
        <f t="shared" si="4"/>
        <v>4786.5171005000002</v>
      </c>
      <c r="N11" s="11"/>
      <c r="O11" s="134">
        <v>41183</v>
      </c>
      <c r="P11" s="136"/>
      <c r="Q11" s="131"/>
      <c r="R11" s="136"/>
      <c r="S11" s="133"/>
      <c r="T11" s="133"/>
      <c r="U11" s="133"/>
    </row>
    <row r="12" spans="2:21" ht="24.95" customHeight="1" x14ac:dyDescent="0.2">
      <c r="B12" s="2" t="s">
        <v>147</v>
      </c>
      <c r="C12" s="2"/>
      <c r="D12" s="54" t="s">
        <v>87</v>
      </c>
      <c r="E12" s="107">
        <v>9918.5717000000004</v>
      </c>
      <c r="F12" s="39">
        <v>762.04</v>
      </c>
      <c r="G12" s="39"/>
      <c r="H12" s="7">
        <f t="shared" si="5"/>
        <v>4959.2858500000002</v>
      </c>
      <c r="I12" s="7">
        <f t="shared" si="6"/>
        <v>381.02</v>
      </c>
      <c r="J12" s="7">
        <f t="shared" si="7"/>
        <v>0</v>
      </c>
      <c r="K12" s="21">
        <f t="shared" si="8"/>
        <v>570.31787274999999</v>
      </c>
      <c r="L12" s="21"/>
      <c r="M12" s="7">
        <f t="shared" si="4"/>
        <v>4007.9479772499999</v>
      </c>
      <c r="N12" s="11"/>
      <c r="O12" s="135">
        <v>36312</v>
      </c>
      <c r="P12" s="136"/>
      <c r="Q12" s="131"/>
      <c r="R12" s="136"/>
      <c r="S12" s="133"/>
      <c r="T12" s="133"/>
      <c r="U12" s="133"/>
    </row>
    <row r="13" spans="2:21" ht="24.95" customHeight="1" x14ac:dyDescent="0.2">
      <c r="B13" s="10" t="s">
        <v>338</v>
      </c>
      <c r="C13" s="48"/>
      <c r="D13" s="54" t="s">
        <v>394</v>
      </c>
      <c r="E13" s="106">
        <v>3161.72</v>
      </c>
      <c r="F13" s="39"/>
      <c r="G13" s="39">
        <v>237.7</v>
      </c>
      <c r="H13" s="7">
        <f t="shared" si="5"/>
        <v>1580.86</v>
      </c>
      <c r="I13" s="7">
        <f t="shared" si="6"/>
        <v>0</v>
      </c>
      <c r="J13" s="7">
        <f t="shared" si="7"/>
        <v>118.85</v>
      </c>
      <c r="K13" s="21">
        <f t="shared" si="8"/>
        <v>181.7989</v>
      </c>
      <c r="L13" s="21"/>
      <c r="M13" s="7">
        <f t="shared" si="4"/>
        <v>1517.9110999999998</v>
      </c>
      <c r="N13" s="11"/>
      <c r="O13" s="134">
        <v>43739</v>
      </c>
      <c r="P13" s="136"/>
      <c r="Q13" s="131"/>
      <c r="R13" s="136"/>
      <c r="S13" s="133"/>
      <c r="T13" s="133"/>
      <c r="U13" s="133"/>
    </row>
    <row r="14" spans="2:21" ht="24.95" customHeight="1" x14ac:dyDescent="0.2">
      <c r="B14" s="10" t="s">
        <v>168</v>
      </c>
      <c r="C14" s="48"/>
      <c r="D14" s="54" t="s">
        <v>87</v>
      </c>
      <c r="E14" s="106">
        <v>9918.5717000000004</v>
      </c>
      <c r="F14" s="39">
        <v>762.04</v>
      </c>
      <c r="G14" s="39"/>
      <c r="H14" s="7">
        <f t="shared" si="5"/>
        <v>4959.2858500000002</v>
      </c>
      <c r="I14" s="7">
        <f t="shared" si="6"/>
        <v>381.02</v>
      </c>
      <c r="J14" s="7">
        <f t="shared" si="7"/>
        <v>0</v>
      </c>
      <c r="K14" s="21">
        <f t="shared" si="8"/>
        <v>570.31787274999999</v>
      </c>
      <c r="L14" s="21">
        <v>543</v>
      </c>
      <c r="M14" s="7">
        <f t="shared" si="4"/>
        <v>3464.9479772499999</v>
      </c>
      <c r="N14" s="11"/>
      <c r="O14" s="134">
        <v>43388</v>
      </c>
      <c r="P14" s="136"/>
      <c r="Q14" s="136"/>
      <c r="R14" s="136"/>
      <c r="S14" s="133"/>
      <c r="T14" s="136"/>
      <c r="U14" s="133"/>
    </row>
    <row r="15" spans="2:21" ht="24.95" customHeight="1" x14ac:dyDescent="0.2">
      <c r="B15" s="10" t="s">
        <v>159</v>
      </c>
      <c r="C15" s="48"/>
      <c r="D15" s="54" t="s">
        <v>13</v>
      </c>
      <c r="E15" s="106">
        <v>2787.5</v>
      </c>
      <c r="F15" s="39"/>
      <c r="G15" s="39">
        <v>261.64999999999998</v>
      </c>
      <c r="H15" s="7">
        <f t="shared" si="5"/>
        <v>1393.75</v>
      </c>
      <c r="I15" s="7">
        <f t="shared" si="6"/>
        <v>0</v>
      </c>
      <c r="J15" s="7">
        <f t="shared" si="7"/>
        <v>130.82499999999999</v>
      </c>
      <c r="K15" s="21">
        <f t="shared" si="8"/>
        <v>160.28125</v>
      </c>
      <c r="L15" s="21"/>
      <c r="M15" s="7">
        <f t="shared" si="4"/>
        <v>1364.29375</v>
      </c>
      <c r="N15" s="11"/>
      <c r="O15" s="134">
        <v>36938</v>
      </c>
      <c r="P15" s="136"/>
      <c r="Q15" s="132"/>
      <c r="R15" s="136"/>
      <c r="S15" s="136"/>
      <c r="T15" s="133"/>
      <c r="U15" s="133"/>
    </row>
    <row r="16" spans="2:21" ht="24.95" customHeight="1" x14ac:dyDescent="0.2">
      <c r="B16" s="10" t="s">
        <v>339</v>
      </c>
      <c r="C16" s="81"/>
      <c r="D16" s="102" t="s">
        <v>280</v>
      </c>
      <c r="E16" s="106">
        <v>4427.665</v>
      </c>
      <c r="F16" s="39"/>
      <c r="G16" s="39">
        <v>132.52000000000001</v>
      </c>
      <c r="H16" s="7">
        <f t="shared" si="5"/>
        <v>2213.8325</v>
      </c>
      <c r="I16" s="7">
        <f t="shared" si="6"/>
        <v>0</v>
      </c>
      <c r="J16" s="7">
        <f t="shared" si="7"/>
        <v>66.260000000000005</v>
      </c>
      <c r="K16" s="21">
        <f t="shared" si="8"/>
        <v>254.59073750000002</v>
      </c>
      <c r="L16" s="21"/>
      <c r="M16" s="7">
        <f t="shared" si="4"/>
        <v>2025.5017625000003</v>
      </c>
      <c r="N16" s="11"/>
      <c r="O16" s="134">
        <v>43973</v>
      </c>
      <c r="P16" s="136"/>
      <c r="Q16" s="132"/>
      <c r="R16" s="136"/>
      <c r="S16" s="136"/>
      <c r="T16" s="133"/>
      <c r="U16" s="133"/>
    </row>
    <row r="17" spans="2:23" ht="24.95" customHeight="1" x14ac:dyDescent="0.2">
      <c r="B17" t="s">
        <v>281</v>
      </c>
      <c r="D17" s="102" t="s">
        <v>282</v>
      </c>
      <c r="E17" s="106">
        <v>7670.085</v>
      </c>
      <c r="F17" s="39">
        <v>517.41</v>
      </c>
      <c r="G17" s="39"/>
      <c r="H17" s="7">
        <f t="shared" si="5"/>
        <v>3835.0425</v>
      </c>
      <c r="I17" s="7">
        <f t="shared" si="6"/>
        <v>258.70499999999998</v>
      </c>
      <c r="J17" s="7">
        <f t="shared" si="7"/>
        <v>0</v>
      </c>
      <c r="K17" s="21">
        <f t="shared" si="8"/>
        <v>441.02988750000003</v>
      </c>
      <c r="L17" s="21"/>
      <c r="M17" s="7">
        <f t="shared" si="4"/>
        <v>3135.3076125000002</v>
      </c>
      <c r="N17" s="11"/>
      <c r="O17" s="137">
        <v>44204</v>
      </c>
      <c r="P17" s="131"/>
      <c r="Q17" s="132"/>
      <c r="R17" s="136"/>
      <c r="S17" s="136"/>
      <c r="T17" s="133"/>
      <c r="U17" s="133"/>
    </row>
    <row r="18" spans="2:23" ht="24.95" customHeight="1" x14ac:dyDescent="0.2">
      <c r="B18" s="10" t="s">
        <v>456</v>
      </c>
      <c r="D18" s="54" t="s">
        <v>280</v>
      </c>
      <c r="E18" s="106">
        <v>4427.665</v>
      </c>
      <c r="F18" s="39"/>
      <c r="G18" s="39">
        <v>132.52000000000001</v>
      </c>
      <c r="H18" s="7">
        <f t="shared" si="5"/>
        <v>2213.8325</v>
      </c>
      <c r="I18" s="7">
        <f t="shared" si="6"/>
        <v>0</v>
      </c>
      <c r="J18" s="7">
        <f t="shared" si="7"/>
        <v>66.260000000000005</v>
      </c>
      <c r="K18" s="21">
        <f t="shared" si="8"/>
        <v>254.59073750000002</v>
      </c>
      <c r="L18" s="21"/>
      <c r="M18" s="7">
        <f t="shared" si="4"/>
        <v>2025.5017625000003</v>
      </c>
      <c r="N18" s="11"/>
      <c r="O18" s="137">
        <v>45136</v>
      </c>
      <c r="P18" s="131"/>
      <c r="Q18" s="132"/>
      <c r="R18" s="136"/>
      <c r="S18" s="136"/>
      <c r="T18" s="133"/>
      <c r="U18" s="133"/>
    </row>
    <row r="19" spans="2:23" ht="24.95" customHeight="1" x14ac:dyDescent="0.2">
      <c r="B19" s="2" t="s">
        <v>138</v>
      </c>
      <c r="C19" s="5"/>
      <c r="D19" s="54" t="s">
        <v>63</v>
      </c>
      <c r="E19" s="106">
        <v>6445.7480999999998</v>
      </c>
      <c r="F19" s="39">
        <v>130.66</v>
      </c>
      <c r="G19" s="39"/>
      <c r="H19" s="7">
        <f t="shared" si="5"/>
        <v>3222.8740499999999</v>
      </c>
      <c r="I19" s="7">
        <f t="shared" si="6"/>
        <v>65.33</v>
      </c>
      <c r="J19" s="7">
        <f t="shared" si="7"/>
        <v>0</v>
      </c>
      <c r="K19" s="21">
        <f t="shared" si="8"/>
        <v>370.63051575000003</v>
      </c>
      <c r="L19" s="21"/>
      <c r="M19" s="7">
        <f t="shared" si="4"/>
        <v>2786.9135342499999</v>
      </c>
      <c r="N19" s="11"/>
      <c r="O19" s="134">
        <v>43374</v>
      </c>
      <c r="P19" s="136"/>
      <c r="Q19" s="132"/>
      <c r="R19" s="136"/>
      <c r="S19" s="136"/>
      <c r="T19" s="133"/>
      <c r="U19" s="133"/>
    </row>
    <row r="20" spans="2:23" ht="24.95" customHeight="1" x14ac:dyDescent="0.2">
      <c r="B20" s="10" t="s">
        <v>167</v>
      </c>
      <c r="C20" s="48"/>
      <c r="D20" s="54" t="s">
        <v>93</v>
      </c>
      <c r="E20" s="106">
        <v>7670.085</v>
      </c>
      <c r="F20" s="39">
        <v>517.41</v>
      </c>
      <c r="G20" s="39"/>
      <c r="H20" s="7">
        <f t="shared" si="5"/>
        <v>3835.0425</v>
      </c>
      <c r="I20" s="7">
        <f t="shared" si="6"/>
        <v>258.70499999999998</v>
      </c>
      <c r="J20" s="7">
        <f t="shared" si="7"/>
        <v>0</v>
      </c>
      <c r="K20" s="21">
        <f t="shared" ref="K20:K44" si="9">+H20*0.115</f>
        <v>441.02988750000003</v>
      </c>
      <c r="L20" s="21"/>
      <c r="M20" s="7">
        <f t="shared" si="4"/>
        <v>3135.3076125000002</v>
      </c>
      <c r="N20" s="11"/>
      <c r="O20" s="134">
        <v>43381</v>
      </c>
      <c r="P20" s="136"/>
      <c r="Q20" s="132"/>
      <c r="R20" s="136"/>
      <c r="S20" s="136"/>
      <c r="T20" s="133"/>
      <c r="U20" s="133"/>
    </row>
    <row r="21" spans="2:23" ht="24.95" customHeight="1" x14ac:dyDescent="0.2">
      <c r="B21" s="10" t="s">
        <v>462</v>
      </c>
      <c r="C21" s="48"/>
      <c r="D21" s="54" t="s">
        <v>18</v>
      </c>
      <c r="E21" s="106">
        <v>7670.085</v>
      </c>
      <c r="F21" s="39">
        <v>517.41</v>
      </c>
      <c r="G21" s="39"/>
      <c r="H21" s="7">
        <f t="shared" si="5"/>
        <v>3835.0425</v>
      </c>
      <c r="I21" s="7">
        <f t="shared" si="6"/>
        <v>258.70499999999998</v>
      </c>
      <c r="J21" s="7">
        <f t="shared" si="7"/>
        <v>0</v>
      </c>
      <c r="K21" s="21">
        <f t="shared" ref="K21" si="10">+H21*0.115</f>
        <v>441.02988750000003</v>
      </c>
      <c r="L21" s="21"/>
      <c r="M21" s="7">
        <f t="shared" ref="M21" si="11">H21-I21+J21-K21-L21</f>
        <v>3135.3076125000002</v>
      </c>
      <c r="N21" s="11"/>
      <c r="O21" s="134">
        <v>45170</v>
      </c>
      <c r="P21" s="136"/>
      <c r="Q21" s="132"/>
      <c r="R21" s="136"/>
      <c r="S21" s="136"/>
      <c r="T21" s="133"/>
      <c r="U21" s="133"/>
    </row>
    <row r="22" spans="2:23" ht="24.95" customHeight="1" x14ac:dyDescent="0.2">
      <c r="B22" t="s">
        <v>328</v>
      </c>
      <c r="D22" s="54" t="s">
        <v>87</v>
      </c>
      <c r="E22" s="106">
        <v>9918.5717000000004</v>
      </c>
      <c r="F22" s="39">
        <v>762.04</v>
      </c>
      <c r="G22" s="39"/>
      <c r="H22" s="7">
        <f t="shared" si="5"/>
        <v>4959.2858500000002</v>
      </c>
      <c r="I22" s="7">
        <f t="shared" si="6"/>
        <v>381.02</v>
      </c>
      <c r="J22" s="7">
        <f t="shared" si="7"/>
        <v>0</v>
      </c>
      <c r="K22" s="21">
        <f t="shared" si="9"/>
        <v>570.31787274999999</v>
      </c>
      <c r="L22" s="21"/>
      <c r="M22" s="7">
        <f t="shared" si="4"/>
        <v>4007.9479772499999</v>
      </c>
      <c r="N22" s="11"/>
      <c r="O22" s="149">
        <v>43511</v>
      </c>
      <c r="P22" s="134"/>
      <c r="Q22" s="133"/>
      <c r="R22" s="133"/>
      <c r="S22" s="133"/>
      <c r="T22" s="133"/>
      <c r="U22" s="133"/>
    </row>
    <row r="23" spans="2:23" ht="24.95" customHeight="1" x14ac:dyDescent="0.2">
      <c r="B23" s="10" t="s">
        <v>364</v>
      </c>
      <c r="C23" s="48"/>
      <c r="D23" s="102" t="s">
        <v>368</v>
      </c>
      <c r="E23" s="106">
        <v>13478.889350000001</v>
      </c>
      <c r="F23" s="39">
        <v>1280.2</v>
      </c>
      <c r="G23" s="39"/>
      <c r="H23" s="7">
        <f t="shared" si="5"/>
        <v>6739.4446750000006</v>
      </c>
      <c r="I23" s="7">
        <f t="shared" si="6"/>
        <v>640.1</v>
      </c>
      <c r="J23" s="7">
        <f t="shared" si="7"/>
        <v>0</v>
      </c>
      <c r="K23" s="21">
        <f t="shared" si="9"/>
        <v>775.03613762500015</v>
      </c>
      <c r="L23" s="21"/>
      <c r="M23" s="7">
        <f t="shared" si="4"/>
        <v>5324.308537375</v>
      </c>
      <c r="N23" s="11"/>
      <c r="O23" s="135">
        <v>44470</v>
      </c>
      <c r="P23" s="136"/>
      <c r="Q23" s="132"/>
      <c r="R23" s="136"/>
      <c r="S23" s="136"/>
      <c r="T23" s="133"/>
      <c r="U23" s="133"/>
    </row>
    <row r="24" spans="2:23" ht="24.95" customHeight="1" x14ac:dyDescent="0.2">
      <c r="B24" s="2" t="s">
        <v>126</v>
      </c>
      <c r="C24" s="5"/>
      <c r="D24" s="54" t="s">
        <v>87</v>
      </c>
      <c r="E24" s="107">
        <v>9918.5717000000004</v>
      </c>
      <c r="F24" s="39">
        <v>762.04</v>
      </c>
      <c r="G24" s="39"/>
      <c r="H24" s="7">
        <f t="shared" si="5"/>
        <v>4959.2858500000002</v>
      </c>
      <c r="I24" s="7">
        <f t="shared" si="6"/>
        <v>381.02</v>
      </c>
      <c r="J24" s="7">
        <f t="shared" si="7"/>
        <v>0</v>
      </c>
      <c r="K24" s="21">
        <f t="shared" si="9"/>
        <v>570.31787274999999</v>
      </c>
      <c r="L24" s="21">
        <v>816</v>
      </c>
      <c r="M24" s="7">
        <f t="shared" si="4"/>
        <v>3191.9479772499999</v>
      </c>
      <c r="N24" s="11"/>
      <c r="O24" s="134">
        <v>38353</v>
      </c>
      <c r="P24" s="136"/>
      <c r="Q24" s="132"/>
      <c r="R24" s="136"/>
      <c r="S24" s="136"/>
      <c r="T24" s="133"/>
      <c r="U24" s="133"/>
    </row>
    <row r="25" spans="2:23" ht="24.95" customHeight="1" x14ac:dyDescent="0.2">
      <c r="B25" s="10" t="s">
        <v>455</v>
      </c>
      <c r="C25" s="48"/>
      <c r="D25" s="54" t="s">
        <v>280</v>
      </c>
      <c r="E25" s="106">
        <v>4427.665</v>
      </c>
      <c r="F25" s="39"/>
      <c r="G25" s="39">
        <v>132.52000000000001</v>
      </c>
      <c r="H25" s="7">
        <f t="shared" si="5"/>
        <v>2213.8325</v>
      </c>
      <c r="I25" s="7">
        <f t="shared" si="6"/>
        <v>0</v>
      </c>
      <c r="J25" s="7">
        <f t="shared" si="7"/>
        <v>66.260000000000005</v>
      </c>
      <c r="K25" s="21">
        <f t="shared" si="9"/>
        <v>254.59073750000002</v>
      </c>
      <c r="L25" s="21"/>
      <c r="M25" s="7">
        <f t="shared" si="4"/>
        <v>2025.5017625000003</v>
      </c>
      <c r="N25" s="11"/>
      <c r="O25" s="137">
        <v>45136</v>
      </c>
      <c r="P25" s="140"/>
      <c r="Q25" s="140"/>
      <c r="R25" s="140"/>
      <c r="S25" s="140"/>
      <c r="T25" s="150"/>
      <c r="U25" s="141"/>
      <c r="V25" s="105"/>
      <c r="W25" s="104"/>
    </row>
    <row r="26" spans="2:23" ht="24.95" customHeight="1" x14ac:dyDescent="0.2">
      <c r="B26" s="2" t="s">
        <v>386</v>
      </c>
      <c r="C26" s="2"/>
      <c r="D26" s="54" t="s">
        <v>278</v>
      </c>
      <c r="E26" s="107">
        <v>13762.45615</v>
      </c>
      <c r="F26" s="39">
        <v>1331.01</v>
      </c>
      <c r="G26" s="39"/>
      <c r="H26" s="7">
        <f t="shared" si="5"/>
        <v>6881.228075</v>
      </c>
      <c r="I26" s="7">
        <f t="shared" si="6"/>
        <v>665.505</v>
      </c>
      <c r="J26" s="7">
        <f t="shared" si="7"/>
        <v>0</v>
      </c>
      <c r="K26" s="21">
        <f t="shared" si="9"/>
        <v>791.34122862499999</v>
      </c>
      <c r="L26" s="7">
        <v>847</v>
      </c>
      <c r="M26" s="90">
        <f>+H26-I26+J26-K26-L26</f>
        <v>4577.3818463749994</v>
      </c>
      <c r="N26" s="11"/>
      <c r="O26" s="134">
        <v>44636</v>
      </c>
      <c r="P26" s="133"/>
      <c r="Q26" s="132"/>
      <c r="R26" s="132"/>
      <c r="S26" s="136"/>
      <c r="T26" s="133"/>
      <c r="U26" s="133"/>
    </row>
    <row r="27" spans="2:23" ht="24.95" customHeight="1" x14ac:dyDescent="0.2">
      <c r="B27" s="2" t="s">
        <v>454</v>
      </c>
      <c r="C27" s="2"/>
      <c r="D27" s="54" t="s">
        <v>280</v>
      </c>
      <c r="E27" s="106">
        <v>4427.665</v>
      </c>
      <c r="F27" s="39"/>
      <c r="G27" s="39">
        <v>132.52000000000001</v>
      </c>
      <c r="H27" s="7">
        <f t="shared" si="5"/>
        <v>2213.8325</v>
      </c>
      <c r="I27" s="7">
        <f t="shared" si="6"/>
        <v>0</v>
      </c>
      <c r="J27" s="7">
        <f t="shared" si="7"/>
        <v>66.260000000000005</v>
      </c>
      <c r="K27" s="21">
        <f t="shared" si="9"/>
        <v>254.59073750000002</v>
      </c>
      <c r="L27" s="21"/>
      <c r="M27" s="7">
        <f t="shared" ref="M27:M47" si="12">H27-I27+J27-K27-L27</f>
        <v>2025.5017625000003</v>
      </c>
      <c r="N27" s="11"/>
      <c r="O27" s="137">
        <v>45136</v>
      </c>
      <c r="P27" s="133"/>
      <c r="Q27" s="134"/>
      <c r="R27" s="142"/>
      <c r="S27" s="133"/>
      <c r="T27" s="133"/>
      <c r="U27" s="133"/>
    </row>
    <row r="28" spans="2:23" ht="24.95" customHeight="1" x14ac:dyDescent="0.2">
      <c r="B28" s="10" t="s">
        <v>139</v>
      </c>
      <c r="C28" s="48"/>
      <c r="D28" s="54" t="s">
        <v>87</v>
      </c>
      <c r="E28" s="106">
        <v>9918.5717000000004</v>
      </c>
      <c r="F28" s="39">
        <v>762.04</v>
      </c>
      <c r="G28" s="39"/>
      <c r="H28" s="7">
        <f t="shared" si="5"/>
        <v>4959.2858500000002</v>
      </c>
      <c r="I28" s="7">
        <f t="shared" si="6"/>
        <v>381.02</v>
      </c>
      <c r="J28" s="7">
        <f t="shared" si="7"/>
        <v>0</v>
      </c>
      <c r="K28" s="21">
        <f t="shared" si="9"/>
        <v>570.31787274999999</v>
      </c>
      <c r="L28" s="21"/>
      <c r="M28" s="7">
        <f t="shared" si="12"/>
        <v>4007.9479772499999</v>
      </c>
      <c r="N28" s="11"/>
      <c r="O28" s="134">
        <v>43374</v>
      </c>
      <c r="P28" s="136"/>
      <c r="Q28" s="132"/>
      <c r="R28" s="136"/>
      <c r="S28" s="136"/>
      <c r="T28" s="128"/>
      <c r="U28" s="133"/>
    </row>
    <row r="29" spans="2:23" ht="24.95" customHeight="1" x14ac:dyDescent="0.2">
      <c r="B29" s="51" t="s">
        <v>124</v>
      </c>
      <c r="C29" s="5"/>
      <c r="D29" s="54" t="s">
        <v>278</v>
      </c>
      <c r="E29" s="106">
        <v>13762.45615</v>
      </c>
      <c r="F29" s="39">
        <v>1331.01</v>
      </c>
      <c r="G29" s="39"/>
      <c r="H29" s="7">
        <f t="shared" si="5"/>
        <v>6881.228075</v>
      </c>
      <c r="I29" s="7">
        <f t="shared" si="6"/>
        <v>665.505</v>
      </c>
      <c r="J29" s="7">
        <f t="shared" si="7"/>
        <v>0</v>
      </c>
      <c r="K29" s="21">
        <f t="shared" si="9"/>
        <v>791.34122862499999</v>
      </c>
      <c r="L29" s="21">
        <v>829</v>
      </c>
      <c r="M29" s="7">
        <f t="shared" si="12"/>
        <v>4595.3818463749994</v>
      </c>
      <c r="N29" s="11"/>
      <c r="O29" s="134">
        <v>42278</v>
      </c>
      <c r="P29" s="136"/>
      <c r="Q29" s="132"/>
      <c r="R29" s="136"/>
      <c r="S29" s="136"/>
      <c r="T29" s="128"/>
      <c r="U29" s="133"/>
    </row>
    <row r="30" spans="2:23" ht="24.95" customHeight="1" x14ac:dyDescent="0.2">
      <c r="B30" s="2" t="s">
        <v>146</v>
      </c>
      <c r="C30" s="5"/>
      <c r="D30" s="54" t="s">
        <v>278</v>
      </c>
      <c r="E30" s="106">
        <v>13762.45</v>
      </c>
      <c r="F30" s="39">
        <v>1331.01</v>
      </c>
      <c r="G30" s="39"/>
      <c r="H30" s="7">
        <f t="shared" si="5"/>
        <v>6881.2250000000004</v>
      </c>
      <c r="I30" s="7">
        <f t="shared" si="6"/>
        <v>665.505</v>
      </c>
      <c r="J30" s="7">
        <f t="shared" si="7"/>
        <v>0</v>
      </c>
      <c r="K30" s="21">
        <f t="shared" si="9"/>
        <v>791.3408750000001</v>
      </c>
      <c r="L30" s="21">
        <v>731</v>
      </c>
      <c r="M30" s="7">
        <f t="shared" si="12"/>
        <v>4693.3791250000004</v>
      </c>
      <c r="N30" s="11"/>
      <c r="O30" s="134">
        <v>41764</v>
      </c>
      <c r="P30" s="136"/>
      <c r="Q30" s="132"/>
      <c r="R30" s="136"/>
      <c r="S30" s="136"/>
      <c r="T30" s="128"/>
      <c r="U30" s="133"/>
    </row>
    <row r="31" spans="2:23" ht="24.95" customHeight="1" x14ac:dyDescent="0.2">
      <c r="B31" s="10" t="s">
        <v>144</v>
      </c>
      <c r="C31" s="48"/>
      <c r="D31" s="54" t="s">
        <v>234</v>
      </c>
      <c r="E31" s="106">
        <v>11622.091</v>
      </c>
      <c r="F31" s="39">
        <v>972.68</v>
      </c>
      <c r="G31" s="39"/>
      <c r="H31" s="7">
        <f t="shared" si="5"/>
        <v>5811.0455000000002</v>
      </c>
      <c r="I31" s="7">
        <f t="shared" si="6"/>
        <v>486.34</v>
      </c>
      <c r="J31" s="7">
        <f t="shared" si="7"/>
        <v>0</v>
      </c>
      <c r="K31" s="21">
        <f t="shared" si="9"/>
        <v>668.27023250000002</v>
      </c>
      <c r="L31" s="21"/>
      <c r="M31" s="7">
        <f t="shared" si="12"/>
        <v>4656.4352675</v>
      </c>
      <c r="N31" s="11"/>
      <c r="O31" s="134">
        <v>38353</v>
      </c>
      <c r="P31" s="136"/>
      <c r="Q31" s="132"/>
      <c r="R31" s="136"/>
      <c r="S31" s="136"/>
      <c r="T31" s="128"/>
      <c r="U31" s="133"/>
    </row>
    <row r="32" spans="2:23" s="51" customFormat="1" ht="29.25" customHeight="1" x14ac:dyDescent="0.2">
      <c r="B32" t="s">
        <v>408</v>
      </c>
      <c r="C32"/>
      <c r="D32" s="63" t="s">
        <v>287</v>
      </c>
      <c r="E32" s="106">
        <v>7670.085</v>
      </c>
      <c r="F32" s="39">
        <v>517.41</v>
      </c>
      <c r="G32" s="39"/>
      <c r="H32" s="7">
        <f t="shared" si="5"/>
        <v>3835.0425</v>
      </c>
      <c r="I32" s="7">
        <f t="shared" si="6"/>
        <v>258.70499999999998</v>
      </c>
      <c r="J32" s="7">
        <f t="shared" si="7"/>
        <v>0</v>
      </c>
      <c r="K32" s="21">
        <f t="shared" si="9"/>
        <v>441.02988750000003</v>
      </c>
      <c r="L32" s="21"/>
      <c r="M32" s="7">
        <f t="shared" si="12"/>
        <v>3135.3076125000002</v>
      </c>
      <c r="N32" s="72"/>
      <c r="O32" s="137">
        <v>44753</v>
      </c>
      <c r="P32" s="134"/>
      <c r="Q32" s="131"/>
      <c r="R32" s="131"/>
      <c r="S32" s="131"/>
      <c r="T32" s="131"/>
      <c r="U32" s="131"/>
    </row>
    <row r="33" spans="1:27" ht="24.95" customHeight="1" x14ac:dyDescent="0.2">
      <c r="B33" s="10" t="s">
        <v>402</v>
      </c>
      <c r="C33" s="48"/>
      <c r="D33" s="102" t="s">
        <v>239</v>
      </c>
      <c r="E33" s="106">
        <v>8625.3612499999999</v>
      </c>
      <c r="F33" s="39">
        <v>621.34</v>
      </c>
      <c r="G33" s="39"/>
      <c r="H33" s="7">
        <f t="shared" si="5"/>
        <v>4312.680625</v>
      </c>
      <c r="I33" s="7">
        <f t="shared" si="6"/>
        <v>310.67</v>
      </c>
      <c r="J33" s="7">
        <f t="shared" si="7"/>
        <v>0</v>
      </c>
      <c r="K33" s="21">
        <f t="shared" si="9"/>
        <v>495.95827187500004</v>
      </c>
      <c r="L33" s="21"/>
      <c r="M33" s="7">
        <f t="shared" si="12"/>
        <v>3506.0523531250001</v>
      </c>
      <c r="N33" s="11"/>
      <c r="O33" s="134">
        <v>44743</v>
      </c>
      <c r="P33" s="136"/>
      <c r="Q33" s="132"/>
      <c r="R33" s="136"/>
      <c r="S33" s="136"/>
      <c r="T33" s="128"/>
      <c r="U33" s="133"/>
    </row>
    <row r="34" spans="1:27" ht="24.95" customHeight="1" x14ac:dyDescent="0.2">
      <c r="B34" t="s">
        <v>289</v>
      </c>
      <c r="D34" s="102" t="s">
        <v>290</v>
      </c>
      <c r="E34" s="106">
        <v>4635.8578000000007</v>
      </c>
      <c r="F34" s="39"/>
      <c r="G34" s="39">
        <v>90.96</v>
      </c>
      <c r="H34" s="7">
        <f t="shared" si="5"/>
        <v>2317.9289000000003</v>
      </c>
      <c r="I34" s="7">
        <f t="shared" si="6"/>
        <v>0</v>
      </c>
      <c r="J34" s="7">
        <f t="shared" si="7"/>
        <v>45.48</v>
      </c>
      <c r="K34" s="21">
        <f t="shared" si="9"/>
        <v>266.56182350000006</v>
      </c>
      <c r="L34" s="21"/>
      <c r="M34" s="7">
        <f t="shared" si="12"/>
        <v>2096.8470765000002</v>
      </c>
      <c r="N34" s="11"/>
      <c r="O34" s="137">
        <v>43770</v>
      </c>
      <c r="P34" s="136"/>
      <c r="Q34" s="132"/>
      <c r="R34" s="136"/>
      <c r="S34" s="136"/>
      <c r="T34" s="128"/>
      <c r="U34" s="133"/>
    </row>
    <row r="35" spans="1:27" ht="24.95" customHeight="1" x14ac:dyDescent="0.2">
      <c r="B35" s="51" t="s">
        <v>435</v>
      </c>
      <c r="D35" s="102" t="s">
        <v>424</v>
      </c>
      <c r="E35" s="106">
        <v>9918.5717000000004</v>
      </c>
      <c r="F35" s="39">
        <v>762.04</v>
      </c>
      <c r="G35" s="39"/>
      <c r="H35" s="7">
        <f t="shared" si="5"/>
        <v>4959.2858500000002</v>
      </c>
      <c r="I35" s="7">
        <f t="shared" si="6"/>
        <v>381.02</v>
      </c>
      <c r="J35" s="7">
        <f t="shared" si="7"/>
        <v>0</v>
      </c>
      <c r="K35" s="21">
        <f t="shared" si="9"/>
        <v>570.31787274999999</v>
      </c>
      <c r="L35" s="21"/>
      <c r="M35" s="7">
        <f t="shared" si="12"/>
        <v>4007.9479772499999</v>
      </c>
      <c r="N35" s="11"/>
      <c r="O35" s="137">
        <v>45040</v>
      </c>
      <c r="P35" s="136"/>
      <c r="Q35" s="132"/>
      <c r="R35" s="136"/>
      <c r="S35" s="136"/>
      <c r="T35" s="128"/>
      <c r="U35" s="133"/>
    </row>
    <row r="36" spans="1:27" ht="24.95" customHeight="1" x14ac:dyDescent="0.2">
      <c r="B36" s="51" t="s">
        <v>418</v>
      </c>
      <c r="D36" s="54" t="s">
        <v>87</v>
      </c>
      <c r="E36" s="106">
        <v>9918.5717000000004</v>
      </c>
      <c r="F36" s="39">
        <v>762.04</v>
      </c>
      <c r="G36" s="39"/>
      <c r="H36" s="7">
        <f t="shared" si="5"/>
        <v>4959.2858500000002</v>
      </c>
      <c r="I36" s="7">
        <f t="shared" si="6"/>
        <v>381.02</v>
      </c>
      <c r="J36" s="7">
        <f t="shared" si="7"/>
        <v>0</v>
      </c>
      <c r="K36" s="21">
        <f t="shared" si="9"/>
        <v>570.31787274999999</v>
      </c>
      <c r="L36" s="21"/>
      <c r="M36" s="7">
        <f t="shared" si="12"/>
        <v>4007.9479772499999</v>
      </c>
      <c r="N36" s="11"/>
      <c r="O36" s="137">
        <v>44927</v>
      </c>
      <c r="P36" s="136"/>
      <c r="Q36" s="132"/>
      <c r="R36" s="136"/>
      <c r="S36" s="136"/>
      <c r="T36" s="128"/>
      <c r="U36" s="133"/>
    </row>
    <row r="37" spans="1:27" ht="24.95" customHeight="1" x14ac:dyDescent="0.2">
      <c r="B37" s="51" t="s">
        <v>458</v>
      </c>
      <c r="D37" s="54" t="s">
        <v>280</v>
      </c>
      <c r="E37" s="106">
        <v>4427.665</v>
      </c>
      <c r="F37" s="39"/>
      <c r="G37" s="39">
        <v>237.7</v>
      </c>
      <c r="H37" s="7">
        <f t="shared" si="5"/>
        <v>2213.8325</v>
      </c>
      <c r="I37" s="7">
        <f t="shared" si="6"/>
        <v>0</v>
      </c>
      <c r="J37" s="7">
        <f t="shared" si="7"/>
        <v>118.85</v>
      </c>
      <c r="K37" s="21">
        <f t="shared" si="9"/>
        <v>254.59073750000002</v>
      </c>
      <c r="L37" s="21"/>
      <c r="M37" s="7">
        <f t="shared" si="12"/>
        <v>2078.0917624999997</v>
      </c>
      <c r="N37" s="11"/>
      <c r="O37" s="137">
        <v>45136</v>
      </c>
      <c r="P37" s="136"/>
      <c r="Q37" s="132"/>
      <c r="R37" s="136"/>
      <c r="S37" s="136"/>
      <c r="T37" s="128"/>
      <c r="U37" s="133"/>
    </row>
    <row r="38" spans="1:27" ht="24.95" customHeight="1" x14ac:dyDescent="0.2">
      <c r="B38" s="10" t="s">
        <v>130</v>
      </c>
      <c r="C38" s="48"/>
      <c r="D38" s="54" t="s">
        <v>61</v>
      </c>
      <c r="E38" s="106">
        <v>15844.9305</v>
      </c>
      <c r="F38" s="39">
        <v>1716.48</v>
      </c>
      <c r="G38" s="39"/>
      <c r="H38" s="7">
        <f t="shared" si="5"/>
        <v>7922.4652500000002</v>
      </c>
      <c r="I38" s="7">
        <f t="shared" si="6"/>
        <v>858.24</v>
      </c>
      <c r="J38" s="7">
        <f t="shared" si="7"/>
        <v>0</v>
      </c>
      <c r="K38" s="21">
        <f t="shared" si="9"/>
        <v>911.08350375000009</v>
      </c>
      <c r="L38" s="21">
        <v>477</v>
      </c>
      <c r="M38" s="7">
        <f t="shared" si="12"/>
        <v>5676.1417462500003</v>
      </c>
      <c r="N38" s="11"/>
      <c r="O38" s="134">
        <v>38353</v>
      </c>
      <c r="P38" s="136"/>
      <c r="Q38" s="132"/>
      <c r="R38" s="136"/>
      <c r="S38" s="136"/>
      <c r="T38" s="128"/>
      <c r="U38" s="133"/>
    </row>
    <row r="39" spans="1:27" ht="24.95" customHeight="1" x14ac:dyDescent="0.2">
      <c r="B39" s="2" t="s">
        <v>367</v>
      </c>
      <c r="C39" s="5"/>
      <c r="D39" s="54" t="s">
        <v>87</v>
      </c>
      <c r="E39" s="106">
        <v>9918.5717000000004</v>
      </c>
      <c r="F39" s="39">
        <v>762.04</v>
      </c>
      <c r="G39" s="39"/>
      <c r="H39" s="7">
        <f t="shared" si="5"/>
        <v>4959.2858500000002</v>
      </c>
      <c r="I39" s="7">
        <f t="shared" si="6"/>
        <v>381.02</v>
      </c>
      <c r="J39" s="7">
        <f t="shared" si="7"/>
        <v>0</v>
      </c>
      <c r="K39" s="21">
        <f t="shared" si="9"/>
        <v>570.31787274999999</v>
      </c>
      <c r="L39" s="21"/>
      <c r="M39" s="7">
        <f t="shared" si="12"/>
        <v>4007.9479772499999</v>
      </c>
      <c r="N39" s="11"/>
      <c r="O39" s="134">
        <v>44578</v>
      </c>
      <c r="P39" s="136"/>
      <c r="Q39" s="132"/>
      <c r="R39" s="136"/>
      <c r="S39" s="136"/>
      <c r="T39" s="128"/>
      <c r="U39" s="133"/>
    </row>
    <row r="40" spans="1:27" ht="24.95" customHeight="1" x14ac:dyDescent="0.2">
      <c r="B40" t="s">
        <v>465</v>
      </c>
      <c r="C40" s="81"/>
      <c r="D40" s="54" t="s">
        <v>280</v>
      </c>
      <c r="E40" s="106">
        <v>4427.665</v>
      </c>
      <c r="F40" s="39"/>
      <c r="G40" s="39">
        <v>132.52000000000001</v>
      </c>
      <c r="H40" s="7">
        <f t="shared" si="5"/>
        <v>2213.8325</v>
      </c>
      <c r="I40" s="7">
        <f t="shared" si="6"/>
        <v>0</v>
      </c>
      <c r="J40" s="7">
        <f t="shared" si="7"/>
        <v>66.260000000000005</v>
      </c>
      <c r="K40" s="21">
        <f t="shared" si="9"/>
        <v>254.59073750000002</v>
      </c>
      <c r="L40" s="21"/>
      <c r="M40" s="7">
        <f>H40-I40+J40-K40-L40</f>
        <v>2025.5017625000003</v>
      </c>
      <c r="N40" s="11"/>
      <c r="O40" s="137">
        <v>45200</v>
      </c>
      <c r="P40" s="136"/>
      <c r="Q40" s="132"/>
      <c r="R40" s="136"/>
      <c r="S40" s="136"/>
      <c r="T40" s="128"/>
      <c r="U40" s="133"/>
    </row>
    <row r="41" spans="1:27" ht="24.95" customHeight="1" x14ac:dyDescent="0.2">
      <c r="B41" t="s">
        <v>385</v>
      </c>
      <c r="C41" s="81"/>
      <c r="D41" s="102" t="s">
        <v>239</v>
      </c>
      <c r="E41" s="106">
        <v>8625.3612499999999</v>
      </c>
      <c r="F41" s="39">
        <v>621.34</v>
      </c>
      <c r="G41" s="39"/>
      <c r="H41" s="7">
        <f t="shared" si="5"/>
        <v>4312.680625</v>
      </c>
      <c r="I41" s="7">
        <f t="shared" si="6"/>
        <v>310.67</v>
      </c>
      <c r="J41" s="7">
        <f t="shared" si="7"/>
        <v>0</v>
      </c>
      <c r="K41" s="21">
        <f t="shared" si="9"/>
        <v>495.95827187500004</v>
      </c>
      <c r="L41" s="21"/>
      <c r="M41" s="7">
        <f t="shared" si="12"/>
        <v>3506.0523531250001</v>
      </c>
      <c r="N41" s="11"/>
      <c r="O41" s="137">
        <v>44636</v>
      </c>
      <c r="P41" s="136"/>
      <c r="Q41" s="132"/>
      <c r="R41" s="136"/>
      <c r="S41" s="136"/>
      <c r="T41" s="128"/>
      <c r="U41" s="133"/>
    </row>
    <row r="42" spans="1:27" ht="24.95" customHeight="1" x14ac:dyDescent="0.2">
      <c r="B42" t="s">
        <v>351</v>
      </c>
      <c r="C42" s="81"/>
      <c r="D42" s="102" t="s">
        <v>442</v>
      </c>
      <c r="E42" s="106">
        <v>3161.72</v>
      </c>
      <c r="F42" s="39"/>
      <c r="G42" s="39">
        <v>237.7</v>
      </c>
      <c r="H42" s="7">
        <f t="shared" si="5"/>
        <v>1580.86</v>
      </c>
      <c r="I42" s="7">
        <f t="shared" si="6"/>
        <v>0</v>
      </c>
      <c r="J42" s="7">
        <f t="shared" si="7"/>
        <v>118.85</v>
      </c>
      <c r="K42" s="21">
        <f t="shared" si="9"/>
        <v>181.7989</v>
      </c>
      <c r="L42" s="21"/>
      <c r="M42" s="7">
        <f t="shared" si="12"/>
        <v>1517.9110999999998</v>
      </c>
      <c r="N42" s="11"/>
      <c r="O42" s="137">
        <v>44470</v>
      </c>
      <c r="P42" s="136"/>
      <c r="Q42" s="132"/>
      <c r="R42" s="136"/>
      <c r="S42" s="136"/>
      <c r="T42" s="131"/>
      <c r="U42" s="131"/>
      <c r="V42" s="51"/>
      <c r="W42" s="51"/>
      <c r="X42" s="51"/>
      <c r="Y42" s="51"/>
      <c r="Z42" s="51"/>
      <c r="AA42" s="51"/>
    </row>
    <row r="43" spans="1:27" ht="24.95" customHeight="1" x14ac:dyDescent="0.2">
      <c r="B43" t="s">
        <v>484</v>
      </c>
      <c r="C43" s="81"/>
      <c r="D43" s="84" t="s">
        <v>426</v>
      </c>
      <c r="E43" s="107">
        <v>19433.87</v>
      </c>
      <c r="F43" s="39">
        <v>2483.08</v>
      </c>
      <c r="G43" s="39"/>
      <c r="H43" s="7">
        <f t="shared" si="5"/>
        <v>9716.9349999999995</v>
      </c>
      <c r="I43" s="7">
        <f t="shared" si="6"/>
        <v>1241.54</v>
      </c>
      <c r="J43" s="7">
        <f t="shared" si="7"/>
        <v>0</v>
      </c>
      <c r="K43" s="7">
        <f t="shared" ref="K43" si="13">+H43*0.115</f>
        <v>1117.447525</v>
      </c>
      <c r="L43" s="7"/>
      <c r="M43" s="7">
        <f t="shared" ref="M43" si="14">H43-I43+J43-K43-L43</f>
        <v>7357.9474750000008</v>
      </c>
      <c r="N43" s="11"/>
      <c r="O43" s="137">
        <v>45376</v>
      </c>
      <c r="P43" s="136"/>
      <c r="Q43" s="132"/>
      <c r="R43" s="132"/>
      <c r="S43" s="132"/>
      <c r="T43" s="132"/>
      <c r="U43" s="132"/>
      <c r="V43" s="51"/>
      <c r="W43" s="51"/>
      <c r="X43" s="51"/>
      <c r="Y43" s="51"/>
      <c r="Z43" s="51"/>
      <c r="AA43" s="51"/>
    </row>
    <row r="44" spans="1:27" ht="24.95" customHeight="1" x14ac:dyDescent="0.2">
      <c r="B44" t="s">
        <v>304</v>
      </c>
      <c r="C44" s="81"/>
      <c r="D44" s="102" t="s">
        <v>353</v>
      </c>
      <c r="E44" s="106">
        <v>7670.085</v>
      </c>
      <c r="F44" s="39">
        <v>517.41</v>
      </c>
      <c r="G44" s="39"/>
      <c r="H44" s="7">
        <f t="shared" si="5"/>
        <v>3835.0425</v>
      </c>
      <c r="I44" s="7">
        <f t="shared" si="6"/>
        <v>258.70499999999998</v>
      </c>
      <c r="J44" s="7">
        <f t="shared" si="7"/>
        <v>0</v>
      </c>
      <c r="K44" s="21">
        <f t="shared" si="9"/>
        <v>441.02988750000003</v>
      </c>
      <c r="L44" s="21">
        <v>914</v>
      </c>
      <c r="M44" s="7">
        <f t="shared" si="12"/>
        <v>2221.3076125000002</v>
      </c>
      <c r="N44" s="11"/>
      <c r="O44" s="137">
        <v>44218</v>
      </c>
      <c r="P44" s="136"/>
      <c r="Q44" s="132"/>
      <c r="R44" s="136"/>
      <c r="S44" s="136"/>
      <c r="T44" s="131"/>
      <c r="U44" s="131"/>
      <c r="V44" s="51"/>
      <c r="W44" s="51"/>
      <c r="X44" s="51"/>
      <c r="Y44" s="51"/>
      <c r="Z44" s="51"/>
      <c r="AA44" s="51"/>
    </row>
    <row r="45" spans="1:27" ht="24.95" customHeight="1" x14ac:dyDescent="0.2">
      <c r="A45" s="79"/>
      <c r="B45" s="10" t="s">
        <v>340</v>
      </c>
      <c r="C45" s="48"/>
      <c r="D45" s="54" t="s">
        <v>63</v>
      </c>
      <c r="E45" s="27">
        <v>5780.94</v>
      </c>
      <c r="F45" s="39">
        <v>41.92</v>
      </c>
      <c r="G45" s="39"/>
      <c r="H45" s="7">
        <f t="shared" si="5"/>
        <v>2890.47</v>
      </c>
      <c r="I45" s="7">
        <f t="shared" si="6"/>
        <v>20.96</v>
      </c>
      <c r="J45" s="7">
        <f t="shared" si="7"/>
        <v>0</v>
      </c>
      <c r="K45" s="21"/>
      <c r="L45" s="21"/>
      <c r="M45" s="7">
        <f t="shared" si="12"/>
        <v>2869.5099999999998</v>
      </c>
      <c r="N45" s="11"/>
      <c r="O45" s="134">
        <v>44197</v>
      </c>
      <c r="P45" s="133"/>
      <c r="Q45" s="133"/>
      <c r="R45" s="136"/>
      <c r="S45" s="136"/>
      <c r="T45" s="133"/>
      <c r="U45" s="133"/>
    </row>
    <row r="46" spans="1:27" ht="24.95" customHeight="1" x14ac:dyDescent="0.2">
      <c r="A46" s="79"/>
      <c r="B46" s="10" t="s">
        <v>419</v>
      </c>
      <c r="C46" s="48"/>
      <c r="D46" s="54" t="s">
        <v>423</v>
      </c>
      <c r="E46" s="107">
        <v>12597.34</v>
      </c>
      <c r="F46" s="39">
        <v>1128.72</v>
      </c>
      <c r="G46" s="39"/>
      <c r="H46" s="7">
        <f t="shared" si="5"/>
        <v>6298.67</v>
      </c>
      <c r="I46" s="7">
        <f t="shared" si="6"/>
        <v>564.36</v>
      </c>
      <c r="J46" s="7">
        <f t="shared" si="7"/>
        <v>0</v>
      </c>
      <c r="K46" s="21">
        <f>+H46*0.115</f>
        <v>724.34705000000008</v>
      </c>
      <c r="L46" s="21"/>
      <c r="M46" s="7">
        <f t="shared" si="12"/>
        <v>5009.9629500000001</v>
      </c>
      <c r="N46" s="11"/>
      <c r="O46" s="134">
        <v>44935</v>
      </c>
      <c r="P46" s="142"/>
      <c r="Q46" s="142"/>
      <c r="R46" s="142"/>
      <c r="S46" s="142"/>
      <c r="T46" s="142"/>
      <c r="U46" s="133"/>
    </row>
    <row r="47" spans="1:27" ht="24.95" customHeight="1" x14ac:dyDescent="0.2">
      <c r="A47" s="79"/>
      <c r="B47" s="10" t="s">
        <v>425</v>
      </c>
      <c r="C47" s="48"/>
      <c r="D47" s="54" t="s">
        <v>383</v>
      </c>
      <c r="E47" s="107">
        <v>7670.09</v>
      </c>
      <c r="F47" s="39">
        <v>517.41</v>
      </c>
      <c r="G47" s="39"/>
      <c r="H47" s="7">
        <f t="shared" si="5"/>
        <v>3835.0450000000001</v>
      </c>
      <c r="I47" s="7">
        <f t="shared" si="6"/>
        <v>258.70499999999998</v>
      </c>
      <c r="J47" s="7">
        <f t="shared" si="7"/>
        <v>0</v>
      </c>
      <c r="K47" s="21">
        <f>+H47*0.115</f>
        <v>441.03017500000004</v>
      </c>
      <c r="L47" s="21"/>
      <c r="M47" s="7">
        <f t="shared" si="12"/>
        <v>3135.3098250000003</v>
      </c>
      <c r="N47" s="11"/>
      <c r="O47" s="134">
        <v>45009</v>
      </c>
      <c r="P47" s="142"/>
      <c r="Q47" s="142"/>
      <c r="R47" s="142"/>
      <c r="S47" s="142"/>
      <c r="T47" s="142"/>
      <c r="U47" s="133"/>
    </row>
    <row r="48" spans="1:27" ht="24.75" customHeight="1" x14ac:dyDescent="0.2">
      <c r="B48" s="10" t="s">
        <v>453</v>
      </c>
      <c r="C48" s="73"/>
      <c r="D48" s="102" t="s">
        <v>442</v>
      </c>
      <c r="E48" s="106">
        <v>3161.72</v>
      </c>
      <c r="F48" s="39"/>
      <c r="G48" s="39">
        <v>237.7</v>
      </c>
      <c r="H48" s="7">
        <f t="shared" si="5"/>
        <v>1580.86</v>
      </c>
      <c r="I48" s="7">
        <f t="shared" si="6"/>
        <v>0</v>
      </c>
      <c r="J48" s="7">
        <f t="shared" si="7"/>
        <v>118.85</v>
      </c>
      <c r="K48" s="21">
        <f t="shared" ref="K48" si="15">+H48*0.115</f>
        <v>181.7989</v>
      </c>
      <c r="L48" s="21"/>
      <c r="M48" s="7">
        <f t="shared" ref="M48:M49" si="16">H48-I48+J48-K48-L48</f>
        <v>1517.9110999999998</v>
      </c>
      <c r="N48" s="11"/>
      <c r="O48" s="137">
        <v>45136</v>
      </c>
      <c r="P48" s="132"/>
      <c r="Q48" s="131"/>
      <c r="R48" s="133"/>
      <c r="S48" s="133"/>
      <c r="T48" s="138"/>
      <c r="U48" s="133"/>
    </row>
    <row r="49" spans="1:22" ht="24.75" customHeight="1" x14ac:dyDescent="0.2">
      <c r="B49" s="10" t="s">
        <v>476</v>
      </c>
      <c r="C49" s="73"/>
      <c r="D49" s="102" t="s">
        <v>353</v>
      </c>
      <c r="E49" s="107">
        <v>7670.09</v>
      </c>
      <c r="F49" s="39">
        <v>517.41</v>
      </c>
      <c r="G49" s="39"/>
      <c r="H49" s="7">
        <f t="shared" si="5"/>
        <v>3835.0450000000001</v>
      </c>
      <c r="I49" s="7">
        <f t="shared" si="6"/>
        <v>258.70499999999998</v>
      </c>
      <c r="J49" s="7">
        <f t="shared" si="7"/>
        <v>0</v>
      </c>
      <c r="K49" s="21">
        <f>+H49*0.115</f>
        <v>441.03017500000004</v>
      </c>
      <c r="L49" s="21"/>
      <c r="M49" s="7">
        <f t="shared" si="16"/>
        <v>3135.3098250000003</v>
      </c>
      <c r="N49" s="11"/>
      <c r="O49" s="137">
        <v>45285</v>
      </c>
      <c r="P49" s="132"/>
      <c r="Q49" s="131"/>
      <c r="R49" s="133"/>
      <c r="S49" s="133"/>
      <c r="T49" s="138"/>
      <c r="U49" s="133"/>
    </row>
    <row r="50" spans="1:22" ht="24.95" customHeight="1" x14ac:dyDescent="0.2">
      <c r="B50" s="10" t="s">
        <v>401</v>
      </c>
      <c r="D50" s="102" t="s">
        <v>240</v>
      </c>
      <c r="E50" s="106">
        <v>7670.085</v>
      </c>
      <c r="F50" s="39">
        <v>517.41</v>
      </c>
      <c r="G50" s="39"/>
      <c r="H50" s="7">
        <f t="shared" si="5"/>
        <v>3835.0425</v>
      </c>
      <c r="I50" s="7">
        <f t="shared" si="6"/>
        <v>258.70499999999998</v>
      </c>
      <c r="J50" s="7">
        <f t="shared" si="7"/>
        <v>0</v>
      </c>
      <c r="K50" s="21"/>
      <c r="L50" s="21"/>
      <c r="M50" s="7">
        <f>H50-I50+J50-K50-L50</f>
        <v>3576.3375000000001</v>
      </c>
      <c r="N50" s="11"/>
      <c r="O50" s="137">
        <v>44743</v>
      </c>
      <c r="P50" s="131"/>
      <c r="Q50" s="132"/>
      <c r="R50" s="136"/>
      <c r="S50" s="136"/>
      <c r="T50" s="133"/>
      <c r="U50" s="133"/>
    </row>
    <row r="51" spans="1:22" ht="24.95" customHeight="1" x14ac:dyDescent="0.2">
      <c r="B51" s="51" t="s">
        <v>306</v>
      </c>
      <c r="C51" s="51"/>
      <c r="D51" s="102" t="s">
        <v>343</v>
      </c>
      <c r="E51" s="106">
        <v>11980.9426</v>
      </c>
      <c r="F51" s="39">
        <v>1030.0999999999999</v>
      </c>
      <c r="G51" s="39"/>
      <c r="H51" s="7">
        <f t="shared" si="5"/>
        <v>5990.4713000000002</v>
      </c>
      <c r="I51" s="7">
        <f t="shared" si="6"/>
        <v>515.04999999999995</v>
      </c>
      <c r="J51" s="7">
        <f t="shared" si="7"/>
        <v>0</v>
      </c>
      <c r="K51" s="21">
        <f t="shared" ref="K51:K56" si="17">+H51*0.115</f>
        <v>688.9041995</v>
      </c>
      <c r="L51" s="21"/>
      <c r="M51" s="7">
        <f>H51-I51+J51-K51-L51</f>
        <v>4786.5171005000002</v>
      </c>
      <c r="N51" s="11"/>
      <c r="O51" s="137">
        <v>43525</v>
      </c>
      <c r="P51" s="131"/>
      <c r="Q51" s="132"/>
      <c r="R51" s="136"/>
      <c r="S51" s="136"/>
      <c r="T51" s="136"/>
      <c r="U51" s="136"/>
      <c r="V51" s="24"/>
    </row>
    <row r="52" spans="1:22" ht="24.95" customHeight="1" x14ac:dyDescent="0.2">
      <c r="B52" s="2" t="s">
        <v>127</v>
      </c>
      <c r="C52" s="5"/>
      <c r="D52" s="28" t="s">
        <v>246</v>
      </c>
      <c r="E52" s="106">
        <v>15180.3236</v>
      </c>
      <c r="F52" s="39">
        <v>1585.09</v>
      </c>
      <c r="G52" s="39"/>
      <c r="H52" s="7">
        <f t="shared" si="5"/>
        <v>7590.1617999999999</v>
      </c>
      <c r="I52" s="7">
        <f t="shared" si="6"/>
        <v>792.54499999999996</v>
      </c>
      <c r="J52" s="7">
        <f t="shared" si="7"/>
        <v>0</v>
      </c>
      <c r="K52" s="7">
        <f t="shared" si="17"/>
        <v>872.868607</v>
      </c>
      <c r="L52" s="7"/>
      <c r="M52" s="90">
        <f t="shared" ref="M52:M53" si="18">+H52-I52+J52-K52-L52</f>
        <v>5924.7481929999994</v>
      </c>
      <c r="N52" s="11"/>
      <c r="O52" s="134">
        <v>42278</v>
      </c>
      <c r="P52" s="136"/>
      <c r="Q52" s="133"/>
      <c r="R52" s="128"/>
      <c r="S52" s="133"/>
      <c r="T52" s="133"/>
      <c r="U52" s="133"/>
    </row>
    <row r="53" spans="1:22" ht="24.95" customHeight="1" x14ac:dyDescent="0.2">
      <c r="B53" s="2" t="s">
        <v>466</v>
      </c>
      <c r="C53" s="5"/>
      <c r="D53" s="28" t="s">
        <v>467</v>
      </c>
      <c r="E53" s="106">
        <v>9657.48</v>
      </c>
      <c r="F53" s="39">
        <v>733.64</v>
      </c>
      <c r="G53" s="39"/>
      <c r="H53" s="7">
        <f t="shared" si="5"/>
        <v>4828.74</v>
      </c>
      <c r="I53" s="7">
        <f t="shared" si="6"/>
        <v>366.82</v>
      </c>
      <c r="J53" s="7">
        <f t="shared" si="7"/>
        <v>0</v>
      </c>
      <c r="K53" s="7">
        <f>+H53*0.115</f>
        <v>555.30510000000004</v>
      </c>
      <c r="L53" s="7"/>
      <c r="M53" s="90">
        <f t="shared" si="18"/>
        <v>3906.6149</v>
      </c>
      <c r="N53" s="11"/>
      <c r="O53" s="134">
        <v>45246</v>
      </c>
      <c r="P53" s="136"/>
      <c r="Q53" s="133"/>
      <c r="R53" s="128"/>
      <c r="S53" s="133"/>
      <c r="T53" s="133"/>
      <c r="U53" s="133"/>
    </row>
    <row r="54" spans="1:22" ht="24.95" customHeight="1" x14ac:dyDescent="0.2">
      <c r="A54" s="79">
        <v>44329</v>
      </c>
      <c r="B54" s="2" t="s">
        <v>125</v>
      </c>
      <c r="C54" s="5"/>
      <c r="D54" s="84" t="s">
        <v>246</v>
      </c>
      <c r="E54" s="107">
        <v>15180.32</v>
      </c>
      <c r="F54" s="39">
        <v>1585.09</v>
      </c>
      <c r="G54" s="39"/>
      <c r="H54" s="7">
        <f t="shared" si="5"/>
        <v>7590.16</v>
      </c>
      <c r="I54" s="7">
        <f t="shared" si="6"/>
        <v>792.54499999999996</v>
      </c>
      <c r="J54" s="7">
        <f t="shared" si="7"/>
        <v>0</v>
      </c>
      <c r="K54" s="21">
        <f t="shared" si="17"/>
        <v>872.86840000000007</v>
      </c>
      <c r="L54" s="21"/>
      <c r="M54" s="7">
        <f t="shared" ref="M54:M56" si="19">H54-I54+J54-K54-L54</f>
        <v>5924.7465999999995</v>
      </c>
      <c r="N54" s="11"/>
      <c r="O54" s="134">
        <v>34865</v>
      </c>
      <c r="P54" s="136"/>
      <c r="Q54" s="132"/>
      <c r="R54" s="136"/>
      <c r="S54" s="136"/>
      <c r="T54" s="142"/>
      <c r="U54" s="133"/>
    </row>
    <row r="55" spans="1:22" ht="24.95" customHeight="1" x14ac:dyDescent="0.2">
      <c r="B55" s="51" t="s">
        <v>136</v>
      </c>
      <c r="C55" s="2"/>
      <c r="D55" s="54" t="s">
        <v>60</v>
      </c>
      <c r="E55" s="106">
        <v>9918.5717000000004</v>
      </c>
      <c r="F55" s="39">
        <v>762.04</v>
      </c>
      <c r="G55" s="39"/>
      <c r="H55" s="7">
        <f t="shared" si="5"/>
        <v>4959.2858500000002</v>
      </c>
      <c r="I55" s="7">
        <f t="shared" si="6"/>
        <v>381.02</v>
      </c>
      <c r="J55" s="7">
        <f t="shared" si="7"/>
        <v>0</v>
      </c>
      <c r="K55" s="21">
        <f t="shared" si="17"/>
        <v>570.31787274999999</v>
      </c>
      <c r="L55" s="21"/>
      <c r="M55" s="7">
        <f t="shared" si="19"/>
        <v>4007.9479772499999</v>
      </c>
      <c r="N55" s="11"/>
      <c r="O55" s="134">
        <v>43374</v>
      </c>
      <c r="P55" s="136"/>
      <c r="Q55" s="136"/>
      <c r="R55" s="136"/>
      <c r="S55" s="136"/>
      <c r="T55" s="133"/>
      <c r="U55" s="133"/>
    </row>
    <row r="56" spans="1:22" ht="24.75" customHeight="1" x14ac:dyDescent="0.2">
      <c r="B56" s="51" t="s">
        <v>313</v>
      </c>
      <c r="C56" s="51"/>
      <c r="D56" s="87" t="s">
        <v>87</v>
      </c>
      <c r="E56" s="107">
        <v>9918.5717000000004</v>
      </c>
      <c r="F56" s="39">
        <v>762.04</v>
      </c>
      <c r="G56" s="39"/>
      <c r="H56" s="7">
        <f t="shared" si="5"/>
        <v>4959.2858500000002</v>
      </c>
      <c r="I56" s="7">
        <f t="shared" si="6"/>
        <v>381.02</v>
      </c>
      <c r="J56" s="7">
        <f t="shared" si="7"/>
        <v>0</v>
      </c>
      <c r="K56" s="21">
        <f t="shared" si="17"/>
        <v>570.31787274999999</v>
      </c>
      <c r="L56" s="21"/>
      <c r="M56" s="7">
        <f t="shared" si="19"/>
        <v>4007.9479772499999</v>
      </c>
      <c r="N56" s="11"/>
      <c r="O56" s="137">
        <v>44396</v>
      </c>
      <c r="P56" s="132"/>
      <c r="Q56" s="129"/>
      <c r="R56" s="133"/>
      <c r="S56" s="133"/>
      <c r="T56" s="138"/>
      <c r="U56" s="133"/>
    </row>
    <row r="57" spans="1:22" ht="24.95" customHeight="1" x14ac:dyDescent="0.2">
      <c r="B57" s="2" t="s">
        <v>163</v>
      </c>
      <c r="C57" s="5"/>
      <c r="D57" s="28" t="s">
        <v>398</v>
      </c>
      <c r="E57" s="106">
        <v>9657.48</v>
      </c>
      <c r="F57" s="39">
        <v>733.64</v>
      </c>
      <c r="G57" s="39"/>
      <c r="H57" s="7">
        <f t="shared" si="5"/>
        <v>4828.74</v>
      </c>
      <c r="I57" s="7">
        <f t="shared" si="6"/>
        <v>366.82</v>
      </c>
      <c r="J57" s="7">
        <f t="shared" si="7"/>
        <v>0</v>
      </c>
      <c r="K57" s="7">
        <f>+H57*0.115</f>
        <v>555.30510000000004</v>
      </c>
      <c r="L57" s="7"/>
      <c r="M57" s="90">
        <f t="shared" ref="M57:M58" si="20">+H57-I57+J57-K57-L57</f>
        <v>3906.6149</v>
      </c>
      <c r="N57" s="11"/>
      <c r="O57" s="134">
        <v>40179</v>
      </c>
      <c r="P57" s="136"/>
      <c r="Q57" s="133"/>
      <c r="R57" s="128"/>
      <c r="S57" s="133"/>
      <c r="T57" s="133"/>
      <c r="U57" s="133"/>
    </row>
    <row r="58" spans="1:22" ht="24.95" customHeight="1" x14ac:dyDescent="0.2">
      <c r="B58" s="2" t="s">
        <v>361</v>
      </c>
      <c r="C58" s="5"/>
      <c r="D58" s="28" t="s">
        <v>18</v>
      </c>
      <c r="E58" s="106">
        <v>7670.085</v>
      </c>
      <c r="F58" s="39">
        <v>517.41</v>
      </c>
      <c r="G58" s="39"/>
      <c r="H58" s="7">
        <f t="shared" si="5"/>
        <v>3835.0425</v>
      </c>
      <c r="I58" s="7">
        <f t="shared" si="6"/>
        <v>258.70499999999998</v>
      </c>
      <c r="J58" s="7">
        <f t="shared" si="7"/>
        <v>0</v>
      </c>
      <c r="K58" s="7">
        <f>+H58*0.115</f>
        <v>441.02988750000003</v>
      </c>
      <c r="L58" s="7"/>
      <c r="M58" s="90">
        <f t="shared" si="20"/>
        <v>3135.3076125000002</v>
      </c>
      <c r="N58" s="11"/>
      <c r="O58" s="134">
        <v>44522</v>
      </c>
      <c r="P58" s="136"/>
      <c r="Q58" s="136"/>
      <c r="R58" s="136"/>
      <c r="S58" s="133"/>
      <c r="T58" s="128"/>
      <c r="U58" s="133"/>
    </row>
    <row r="59" spans="1:22" ht="24.95" customHeight="1" x14ac:dyDescent="0.2">
      <c r="B59" s="2" t="s">
        <v>468</v>
      </c>
      <c r="C59" s="5"/>
      <c r="D59" s="28" t="s">
        <v>18</v>
      </c>
      <c r="E59" s="106">
        <v>7670.085</v>
      </c>
      <c r="F59" s="39">
        <v>517.41</v>
      </c>
      <c r="G59" s="39"/>
      <c r="H59" s="7">
        <f t="shared" si="5"/>
        <v>3835.0425</v>
      </c>
      <c r="I59" s="7">
        <f t="shared" si="6"/>
        <v>258.70499999999998</v>
      </c>
      <c r="J59" s="7">
        <f t="shared" si="7"/>
        <v>0</v>
      </c>
      <c r="K59" s="7">
        <f>+H59*0.115</f>
        <v>441.02988750000003</v>
      </c>
      <c r="L59" s="7"/>
      <c r="M59" s="90">
        <f t="shared" ref="M59" si="21">+H59-I59+J59-K59-L59</f>
        <v>3135.3076125000002</v>
      </c>
      <c r="N59" s="11"/>
      <c r="O59" s="134">
        <v>45259</v>
      </c>
      <c r="P59" s="136"/>
      <c r="Q59" s="136"/>
      <c r="R59" s="136"/>
      <c r="S59" s="136"/>
      <c r="T59" s="136"/>
      <c r="U59" s="133"/>
    </row>
    <row r="60" spans="1:22" ht="24.95" customHeight="1" x14ac:dyDescent="0.2">
      <c r="B60" s="2" t="s">
        <v>464</v>
      </c>
      <c r="C60" s="5"/>
      <c r="D60" s="54" t="s">
        <v>280</v>
      </c>
      <c r="E60" s="106">
        <v>4427.665</v>
      </c>
      <c r="F60" s="39"/>
      <c r="G60" s="39">
        <v>132.52000000000001</v>
      </c>
      <c r="H60" s="7">
        <f t="shared" si="5"/>
        <v>2213.8325</v>
      </c>
      <c r="I60" s="7">
        <f t="shared" si="6"/>
        <v>0</v>
      </c>
      <c r="J60" s="7">
        <f t="shared" si="7"/>
        <v>66.260000000000005</v>
      </c>
      <c r="K60" s="21">
        <f t="shared" ref="K60" si="22">+H60*0.115</f>
        <v>254.59073750000002</v>
      </c>
      <c r="L60" s="21"/>
      <c r="M60" s="7">
        <f>H60-I60+J60-K60-L60</f>
        <v>2025.5017625000003</v>
      </c>
      <c r="N60" s="11"/>
      <c r="O60" s="134">
        <v>45215</v>
      </c>
      <c r="P60" s="136"/>
      <c r="Q60" s="136"/>
      <c r="R60" s="136"/>
      <c r="S60" s="133"/>
      <c r="T60" s="128"/>
      <c r="U60" s="133"/>
    </row>
    <row r="61" spans="1:22" ht="24.95" customHeight="1" x14ac:dyDescent="0.2">
      <c r="A61" s="79">
        <v>43943</v>
      </c>
      <c r="B61" t="s">
        <v>284</v>
      </c>
      <c r="D61" s="102" t="s">
        <v>239</v>
      </c>
      <c r="E61" s="107">
        <v>8625.3612499999999</v>
      </c>
      <c r="F61" s="39">
        <v>621.34</v>
      </c>
      <c r="G61" s="39"/>
      <c r="H61" s="7">
        <f t="shared" si="5"/>
        <v>4312.680625</v>
      </c>
      <c r="I61" s="7">
        <f t="shared" si="6"/>
        <v>310.67</v>
      </c>
      <c r="J61" s="7">
        <f t="shared" si="7"/>
        <v>0</v>
      </c>
      <c r="K61" s="21">
        <f>+H61*0.115</f>
        <v>495.95827187500004</v>
      </c>
      <c r="L61" s="21"/>
      <c r="M61" s="7">
        <f>H61-I61+J61-K61-L61</f>
        <v>3506.0523531250001</v>
      </c>
      <c r="N61" s="11"/>
      <c r="O61" s="137">
        <v>43600</v>
      </c>
      <c r="P61" s="131"/>
      <c r="Q61" s="134"/>
      <c r="R61" s="136"/>
      <c r="S61" s="133"/>
      <c r="T61" s="133"/>
      <c r="U61" s="133"/>
    </row>
    <row r="62" spans="1:22" ht="24.95" customHeight="1" x14ac:dyDescent="0.2">
      <c r="A62" s="79">
        <v>43481</v>
      </c>
      <c r="B62" s="2" t="s">
        <v>145</v>
      </c>
      <c r="C62" s="5"/>
      <c r="D62" s="54" t="s">
        <v>423</v>
      </c>
      <c r="E62" s="107">
        <v>12597.34</v>
      </c>
      <c r="F62" s="39">
        <v>1128.72</v>
      </c>
      <c r="G62" s="39"/>
      <c r="H62" s="7">
        <f t="shared" si="5"/>
        <v>6298.67</v>
      </c>
      <c r="I62" s="7">
        <f t="shared" si="6"/>
        <v>564.36</v>
      </c>
      <c r="J62" s="7">
        <f t="shared" si="7"/>
        <v>0</v>
      </c>
      <c r="K62" s="21">
        <f t="shared" ref="K62" si="23">+H62*0.115</f>
        <v>724.34705000000008</v>
      </c>
      <c r="L62" s="21"/>
      <c r="M62" s="7">
        <f>H62-I62+J62-K62-L62</f>
        <v>5009.9629500000001</v>
      </c>
      <c r="N62" s="11"/>
      <c r="O62" s="134">
        <v>41647</v>
      </c>
      <c r="P62" s="136"/>
      <c r="Q62" s="129"/>
      <c r="R62" s="136"/>
      <c r="S62" s="133"/>
      <c r="T62" s="133"/>
      <c r="U62" s="133"/>
    </row>
    <row r="63" spans="1:22" ht="24.95" customHeight="1" x14ac:dyDescent="0.2">
      <c r="A63" s="79"/>
      <c r="B63" s="2" t="s">
        <v>363</v>
      </c>
      <c r="C63" s="5"/>
      <c r="D63" s="54" t="s">
        <v>362</v>
      </c>
      <c r="E63" s="27">
        <v>6125.98</v>
      </c>
      <c r="F63" s="39">
        <v>64.010000000000005</v>
      </c>
      <c r="G63" s="39"/>
      <c r="H63" s="7">
        <f t="shared" si="5"/>
        <v>3062.99</v>
      </c>
      <c r="I63" s="7">
        <f t="shared" si="6"/>
        <v>32.005000000000003</v>
      </c>
      <c r="J63" s="7">
        <f t="shared" si="7"/>
        <v>0</v>
      </c>
      <c r="K63" s="21"/>
      <c r="L63" s="21"/>
      <c r="M63" s="7">
        <f>H63-I63+J63-K63-L63</f>
        <v>3030.9849999999997</v>
      </c>
      <c r="N63" s="11"/>
      <c r="O63" s="134">
        <v>44531</v>
      </c>
      <c r="P63" s="133"/>
      <c r="Q63" s="133"/>
      <c r="R63" s="136"/>
      <c r="S63" s="133"/>
      <c r="T63" s="133"/>
      <c r="U63" s="133"/>
    </row>
    <row r="64" spans="1:22" ht="24.95" customHeight="1" x14ac:dyDescent="0.2">
      <c r="A64" s="79"/>
      <c r="B64" s="2" t="s">
        <v>485</v>
      </c>
      <c r="C64" s="5"/>
      <c r="D64" s="54" t="s">
        <v>18</v>
      </c>
      <c r="E64" s="106">
        <v>7670.085</v>
      </c>
      <c r="F64" s="39">
        <v>517.41</v>
      </c>
      <c r="G64" s="39"/>
      <c r="H64" s="7">
        <f t="shared" ref="H64:H65" si="24">+E64/2</f>
        <v>3835.0425</v>
      </c>
      <c r="I64" s="7">
        <f t="shared" ref="I64:I65" si="25">+F64/2</f>
        <v>258.70499999999998</v>
      </c>
      <c r="J64" s="7">
        <f t="shared" ref="J64:J65" si="26">+G64/2</f>
        <v>0</v>
      </c>
      <c r="K64" s="7">
        <f>+H64*0.115</f>
        <v>441.02988750000003</v>
      </c>
      <c r="L64" s="7"/>
      <c r="M64" s="90">
        <f t="shared" ref="M64" si="27">+H64-I64+J64-K64-L64</f>
        <v>3135.3076125000002</v>
      </c>
      <c r="N64" s="11"/>
      <c r="O64" s="134">
        <v>45397</v>
      </c>
      <c r="P64" s="133"/>
      <c r="Q64" s="133"/>
      <c r="R64" s="136"/>
      <c r="S64" s="133"/>
      <c r="T64" s="133"/>
      <c r="U64" s="133"/>
    </row>
    <row r="65" spans="1:21" ht="24.95" customHeight="1" x14ac:dyDescent="0.2">
      <c r="A65" s="79"/>
      <c r="B65" s="2" t="s">
        <v>436</v>
      </c>
      <c r="C65" s="5"/>
      <c r="D65" s="54" t="s">
        <v>424</v>
      </c>
      <c r="E65" s="107">
        <v>9918.5717000000004</v>
      </c>
      <c r="F65" s="39">
        <v>762.04</v>
      </c>
      <c r="G65" s="39"/>
      <c r="H65" s="7">
        <f t="shared" si="24"/>
        <v>4959.2858500000002</v>
      </c>
      <c r="I65" s="7">
        <f t="shared" si="25"/>
        <v>381.02</v>
      </c>
      <c r="J65" s="7">
        <f t="shared" si="26"/>
        <v>0</v>
      </c>
      <c r="K65" s="21">
        <f t="shared" ref="K65" si="28">+H65*0.115</f>
        <v>570.31787274999999</v>
      </c>
      <c r="L65" s="21"/>
      <c r="M65" s="7">
        <f t="shared" ref="M65" si="29">H65-I65+J65-K65-L65</f>
        <v>4007.9479772499999</v>
      </c>
      <c r="N65" s="11"/>
      <c r="O65" s="134">
        <v>45033</v>
      </c>
      <c r="P65" s="133"/>
      <c r="Q65" s="133"/>
      <c r="R65" s="136"/>
      <c r="S65" s="133"/>
      <c r="T65" s="133"/>
      <c r="U65" s="133"/>
    </row>
    <row r="66" spans="1:21" ht="18.75" customHeight="1" x14ac:dyDescent="0.2">
      <c r="D66" s="25" t="s">
        <v>7</v>
      </c>
      <c r="E66" s="41">
        <f>SUM(E5:E63)</f>
        <v>542182.48120000004</v>
      </c>
      <c r="F66" s="41">
        <f>SUM(F5:F63)</f>
        <v>42195.12</v>
      </c>
      <c r="G66" s="41">
        <f>SUM(G5:G63)</f>
        <v>2468.75</v>
      </c>
      <c r="H66" s="26">
        <f t="shared" ref="H66:M66" si="30">SUM(H5:H65)</f>
        <v>279885.56894999999</v>
      </c>
      <c r="I66" s="26">
        <f t="shared" si="30"/>
        <v>21737.285000000003</v>
      </c>
      <c r="J66" s="26">
        <f t="shared" si="30"/>
        <v>1234.375</v>
      </c>
      <c r="K66" s="26">
        <f t="shared" si="30"/>
        <v>30879.363741750014</v>
      </c>
      <c r="L66" s="26">
        <f t="shared" si="30"/>
        <v>6242</v>
      </c>
      <c r="M66" s="26">
        <f t="shared" si="30"/>
        <v>222261.29520825006</v>
      </c>
      <c r="O66" s="133"/>
      <c r="P66" s="133"/>
      <c r="Q66" s="142"/>
      <c r="R66" s="133"/>
      <c r="S66" s="133"/>
      <c r="T66" s="133"/>
      <c r="U66" s="133"/>
    </row>
    <row r="67" spans="1:21" x14ac:dyDescent="0.2">
      <c r="H67" s="7"/>
      <c r="O67" s="133"/>
      <c r="P67" s="133"/>
      <c r="Q67" s="133"/>
      <c r="R67" s="133"/>
      <c r="S67" s="133"/>
      <c r="T67" s="133"/>
      <c r="U67" s="133"/>
    </row>
    <row r="70" spans="1:21" x14ac:dyDescent="0.2">
      <c r="B70" s="10"/>
      <c r="C70" s="2"/>
      <c r="D70" s="2"/>
      <c r="E70" s="27">
        <v>8269.7999999999993</v>
      </c>
      <c r="F70" s="27">
        <v>733.46919999999989</v>
      </c>
    </row>
    <row r="71" spans="1:21" x14ac:dyDescent="0.2">
      <c r="B71" s="10"/>
      <c r="C71" s="2"/>
      <c r="D71" s="2"/>
      <c r="E71" s="27">
        <v>8807.4</v>
      </c>
      <c r="F71" s="27">
        <v>823.43548799999985</v>
      </c>
    </row>
  </sheetData>
  <autoFilter ref="B4:N63"/>
  <sortState ref="B5:R71">
    <sortCondition ref="B5:B71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T31"/>
  <sheetViews>
    <sheetView topLeftCell="G1" zoomScale="80" zoomScaleNormal="80" workbookViewId="0">
      <selection activeCell="P7" sqref="P7:P15"/>
    </sheetView>
  </sheetViews>
  <sheetFormatPr baseColWidth="10" defaultRowHeight="12.75" x14ac:dyDescent="0.2"/>
  <cols>
    <col min="1" max="1" width="2.140625" hidden="1" customWidth="1"/>
    <col min="2" max="2" width="38.5703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</cols>
  <sheetData>
    <row r="1" spans="1:20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20" ht="15" x14ac:dyDescent="0.25">
      <c r="E2" s="15" t="s">
        <v>68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15 DE SEPTIEMBRE DE 2024</v>
      </c>
      <c r="O2" s="16"/>
    </row>
    <row r="3" spans="1:20" x14ac:dyDescent="0.2">
      <c r="E3" s="16" t="str">
        <f>+'C. GESTION INTEGRAL op'!E3</f>
        <v>PRIMER QUINCENA DE SEPTIEMBRE DE 2024</v>
      </c>
      <c r="F3" s="13"/>
      <c r="G3" s="13"/>
      <c r="H3" s="13"/>
      <c r="I3" s="13"/>
      <c r="J3" s="16"/>
      <c r="K3" s="13"/>
      <c r="L3" s="13"/>
      <c r="M3" s="13"/>
    </row>
    <row r="4" spans="1:20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20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6" t="s">
        <v>375</v>
      </c>
      <c r="L5" s="110" t="s">
        <v>434</v>
      </c>
      <c r="M5" s="18" t="s">
        <v>5</v>
      </c>
      <c r="N5" s="17" t="s">
        <v>6</v>
      </c>
      <c r="O5" s="37" t="s">
        <v>344</v>
      </c>
    </row>
    <row r="6" spans="1:20" x14ac:dyDescent="0.2">
      <c r="F6" s="39"/>
      <c r="G6" s="39"/>
    </row>
    <row r="7" spans="1:20" ht="72" x14ac:dyDescent="0.2">
      <c r="B7" s="2" t="s">
        <v>172</v>
      </c>
      <c r="C7" s="2"/>
      <c r="D7" s="28" t="s">
        <v>235</v>
      </c>
      <c r="E7" s="106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90">
        <f>+H7-I7+J7-K7-L7</f>
        <v>9737.8146933750013</v>
      </c>
      <c r="N7" s="11"/>
      <c r="O7" s="134">
        <v>43374</v>
      </c>
    </row>
    <row r="8" spans="1:20" ht="24.75" customHeight="1" x14ac:dyDescent="0.2">
      <c r="B8" s="51" t="s">
        <v>154</v>
      </c>
      <c r="C8" s="73"/>
      <c r="D8" s="84" t="s">
        <v>251</v>
      </c>
      <c r="E8" s="107">
        <v>7472.3063000000002</v>
      </c>
      <c r="F8" s="39">
        <v>495.89</v>
      </c>
      <c r="G8" s="39"/>
      <c r="H8" s="7">
        <f t="shared" ref="H8" si="1">+E8/2</f>
        <v>3736.1531500000001</v>
      </c>
      <c r="I8" s="7">
        <f>+F8/2</f>
        <v>247.94499999999999</v>
      </c>
      <c r="J8" s="7"/>
      <c r="K8" s="7">
        <f>+H8*0.115</f>
        <v>429.65761225000006</v>
      </c>
      <c r="L8" s="7"/>
      <c r="M8" s="7">
        <f>H8-I8+J8-K8-L8</f>
        <v>3058.5505377499999</v>
      </c>
      <c r="N8" s="11"/>
      <c r="O8" s="134">
        <v>42286</v>
      </c>
      <c r="P8" s="51"/>
    </row>
    <row r="9" spans="1:20" ht="24.95" customHeight="1" x14ac:dyDescent="0.2">
      <c r="B9" s="2" t="s">
        <v>300</v>
      </c>
      <c r="C9" s="2"/>
      <c r="D9" s="3" t="s">
        <v>301</v>
      </c>
      <c r="E9" s="113">
        <v>10111.709999999999</v>
      </c>
      <c r="F9" s="39">
        <v>783.06</v>
      </c>
      <c r="G9" s="39"/>
      <c r="H9" s="7">
        <f t="shared" ref="H9:H25" si="2">+E9/2</f>
        <v>5055.8549999999996</v>
      </c>
      <c r="I9" s="7">
        <f t="shared" ref="I9:I25" si="3">+F9/2</f>
        <v>391.53</v>
      </c>
      <c r="J9" s="7">
        <f t="shared" ref="J9:J25" si="4">+G9/2</f>
        <v>0</v>
      </c>
      <c r="K9" s="7"/>
      <c r="L9" s="7"/>
      <c r="M9" s="90">
        <f t="shared" ref="M9:M24" si="5">+H9-I9+J9-K9-L9</f>
        <v>4664.3249999999998</v>
      </c>
      <c r="N9" s="11"/>
      <c r="O9" s="135">
        <v>44470</v>
      </c>
    </row>
    <row r="10" spans="1:20" ht="24.95" customHeight="1" x14ac:dyDescent="0.2">
      <c r="B10" s="2" t="s">
        <v>107</v>
      </c>
      <c r="C10" s="2"/>
      <c r="D10" s="28" t="s">
        <v>69</v>
      </c>
      <c r="E10" s="107">
        <v>11274.556649999999</v>
      </c>
      <c r="F10" s="39">
        <v>917.08</v>
      </c>
      <c r="G10" s="39"/>
      <c r="H10" s="7">
        <f t="shared" si="2"/>
        <v>5637.2783249999993</v>
      </c>
      <c r="I10" s="7">
        <f t="shared" si="3"/>
        <v>458.54</v>
      </c>
      <c r="J10" s="7">
        <f t="shared" si="4"/>
        <v>0</v>
      </c>
      <c r="K10" s="7">
        <f t="shared" ref="K10:K24" si="6">+H10*0.115</f>
        <v>648.28700737499992</v>
      </c>
      <c r="L10" s="7"/>
      <c r="M10" s="90">
        <f t="shared" si="5"/>
        <v>4530.4513176249993</v>
      </c>
      <c r="N10" s="11"/>
      <c r="O10" s="134">
        <v>43374</v>
      </c>
    </row>
    <row r="11" spans="1:20" ht="24.95" customHeight="1" x14ac:dyDescent="0.2">
      <c r="B11" s="2" t="s">
        <v>470</v>
      </c>
      <c r="C11" s="2"/>
      <c r="D11" s="28" t="s">
        <v>471</v>
      </c>
      <c r="E11" s="106">
        <v>8625.3612499999999</v>
      </c>
      <c r="F11" s="39">
        <v>621.34</v>
      </c>
      <c r="G11" s="39"/>
      <c r="H11" s="7">
        <f t="shared" si="2"/>
        <v>4312.680625</v>
      </c>
      <c r="I11" s="7">
        <f t="shared" si="3"/>
        <v>310.67</v>
      </c>
      <c r="J11" s="7">
        <f t="shared" si="4"/>
        <v>0</v>
      </c>
      <c r="K11" s="21">
        <f t="shared" ref="K11" si="7">+H11*0.115</f>
        <v>495.95827187500004</v>
      </c>
      <c r="L11" s="21"/>
      <c r="M11" s="90">
        <f t="shared" ref="M11" si="8">+H11-I11+J11-K11-L11</f>
        <v>3506.0523531250001</v>
      </c>
      <c r="N11" s="11"/>
      <c r="O11" s="134">
        <v>45264</v>
      </c>
    </row>
    <row r="12" spans="1:20" ht="24.95" customHeight="1" x14ac:dyDescent="0.2">
      <c r="B12" s="2" t="s">
        <v>391</v>
      </c>
      <c r="C12" s="2"/>
      <c r="D12" s="28" t="s">
        <v>299</v>
      </c>
      <c r="E12" s="106">
        <v>5541.5054</v>
      </c>
      <c r="F12" s="39">
        <v>26.6</v>
      </c>
      <c r="G12" s="39"/>
      <c r="H12" s="7">
        <f t="shared" si="2"/>
        <v>2770.7527</v>
      </c>
      <c r="I12" s="7">
        <f t="shared" si="3"/>
        <v>13.3</v>
      </c>
      <c r="J12" s="7">
        <f t="shared" si="4"/>
        <v>0</v>
      </c>
      <c r="K12" s="21">
        <f t="shared" si="6"/>
        <v>318.63656050000003</v>
      </c>
      <c r="L12" s="21"/>
      <c r="M12" s="90">
        <f t="shared" si="5"/>
        <v>2438.8161394999997</v>
      </c>
      <c r="N12" s="11"/>
      <c r="O12" s="134">
        <v>44683</v>
      </c>
    </row>
    <row r="13" spans="1:20" ht="24.95" customHeight="1" x14ac:dyDescent="0.2">
      <c r="B13" s="2" t="s">
        <v>452</v>
      </c>
      <c r="C13" s="2"/>
      <c r="D13" s="102" t="s">
        <v>451</v>
      </c>
      <c r="E13" s="106">
        <v>10745.24</v>
      </c>
      <c r="F13" s="39">
        <v>851.98</v>
      </c>
      <c r="G13" s="39"/>
      <c r="H13" s="7">
        <f t="shared" si="2"/>
        <v>5372.62</v>
      </c>
      <c r="I13" s="7">
        <f t="shared" si="3"/>
        <v>425.99</v>
      </c>
      <c r="J13" s="7">
        <f t="shared" si="4"/>
        <v>0</v>
      </c>
      <c r="K13" s="21">
        <f t="shared" ref="K13" si="9">+H13*0.115</f>
        <v>617.85130000000004</v>
      </c>
      <c r="L13" s="21"/>
      <c r="M13" s="90">
        <f t="shared" ref="M13" si="10">+H13-I13+J13-K13-L13</f>
        <v>4328.7786999999998</v>
      </c>
      <c r="N13" s="11"/>
      <c r="O13" s="134">
        <v>45119</v>
      </c>
    </row>
    <row r="14" spans="1:20" ht="24.95" customHeight="1" x14ac:dyDescent="0.2">
      <c r="B14" t="s">
        <v>296</v>
      </c>
      <c r="D14" s="28" t="s">
        <v>398</v>
      </c>
      <c r="E14" s="106">
        <v>9657.48</v>
      </c>
      <c r="F14" s="39">
        <v>733.64</v>
      </c>
      <c r="G14" s="39"/>
      <c r="H14" s="7">
        <f t="shared" si="2"/>
        <v>4828.74</v>
      </c>
      <c r="I14" s="7">
        <f t="shared" si="3"/>
        <v>366.82</v>
      </c>
      <c r="J14" s="7">
        <f t="shared" si="4"/>
        <v>0</v>
      </c>
      <c r="K14" s="21">
        <f t="shared" si="6"/>
        <v>555.30510000000004</v>
      </c>
      <c r="L14" s="21"/>
      <c r="M14" s="90">
        <f t="shared" si="5"/>
        <v>3906.6149</v>
      </c>
      <c r="N14" s="11"/>
      <c r="O14" s="135">
        <v>44470</v>
      </c>
      <c r="P14" s="24"/>
    </row>
    <row r="15" spans="1:20" ht="24.95" customHeight="1" x14ac:dyDescent="0.2">
      <c r="B15" s="2" t="s">
        <v>151</v>
      </c>
      <c r="C15" s="5"/>
      <c r="D15" s="54" t="s">
        <v>279</v>
      </c>
      <c r="E15" s="106">
        <v>14187.817500000001</v>
      </c>
      <c r="F15" s="39">
        <v>1407.24</v>
      </c>
      <c r="G15" s="39"/>
      <c r="H15" s="7">
        <f t="shared" si="2"/>
        <v>7093.9087500000005</v>
      </c>
      <c r="I15" s="7">
        <f t="shared" si="3"/>
        <v>703.62</v>
      </c>
      <c r="J15" s="7">
        <f t="shared" si="4"/>
        <v>0</v>
      </c>
      <c r="K15" s="21">
        <f t="shared" ref="K15" si="11">+H15*0.115</f>
        <v>815.79950625000015</v>
      </c>
      <c r="L15" s="21"/>
      <c r="M15" s="90">
        <f t="shared" si="5"/>
        <v>5574.4892437500002</v>
      </c>
      <c r="N15" s="11"/>
      <c r="O15" s="134">
        <v>43374</v>
      </c>
      <c r="P15" s="24"/>
    </row>
    <row r="16" spans="1:20" s="51" customFormat="1" ht="24.95" customHeight="1" x14ac:dyDescent="0.2">
      <c r="A16"/>
      <c r="B16" t="s">
        <v>292</v>
      </c>
      <c r="C16"/>
      <c r="D16" s="102" t="s">
        <v>293</v>
      </c>
      <c r="E16" s="106">
        <v>6830.4676999999992</v>
      </c>
      <c r="F16" s="39">
        <v>172.52</v>
      </c>
      <c r="G16" s="39"/>
      <c r="H16" s="7">
        <f t="shared" si="2"/>
        <v>3415.2338499999996</v>
      </c>
      <c r="I16" s="7">
        <f t="shared" si="3"/>
        <v>86.26</v>
      </c>
      <c r="J16" s="7">
        <f t="shared" si="4"/>
        <v>0</v>
      </c>
      <c r="K16" s="21">
        <f t="shared" ref="K16:K18" si="12">+H16*0.115</f>
        <v>392.75189274999997</v>
      </c>
      <c r="L16" s="21"/>
      <c r="M16" s="90">
        <f t="shared" si="5"/>
        <v>2936.2219572499994</v>
      </c>
      <c r="N16" s="11"/>
      <c r="O16" s="137">
        <v>43675</v>
      </c>
      <c r="Q16"/>
      <c r="R16"/>
      <c r="S16"/>
      <c r="T16"/>
    </row>
    <row r="17" spans="1:20" s="51" customFormat="1" ht="24.95" customHeight="1" x14ac:dyDescent="0.2">
      <c r="A17"/>
      <c r="B17" t="s">
        <v>152</v>
      </c>
      <c r="C17" s="5"/>
      <c r="D17" s="54" t="s">
        <v>67</v>
      </c>
      <c r="E17" s="106">
        <v>9647.7716499999988</v>
      </c>
      <c r="F17" s="39">
        <v>732.58</v>
      </c>
      <c r="G17" s="39"/>
      <c r="H17" s="7">
        <f t="shared" si="2"/>
        <v>4823.8858249999994</v>
      </c>
      <c r="I17" s="7">
        <f t="shared" si="3"/>
        <v>366.29</v>
      </c>
      <c r="J17" s="7">
        <f t="shared" si="4"/>
        <v>0</v>
      </c>
      <c r="K17" s="21">
        <f t="shared" si="12"/>
        <v>554.7468698749999</v>
      </c>
      <c r="L17" s="21"/>
      <c r="M17" s="90">
        <f t="shared" si="5"/>
        <v>3902.8489551249995</v>
      </c>
      <c r="N17" s="11"/>
      <c r="O17" s="134">
        <v>40179</v>
      </c>
      <c r="P17" s="24"/>
      <c r="Q17"/>
      <c r="R17"/>
      <c r="S17"/>
      <c r="T17"/>
    </row>
    <row r="18" spans="1:20" s="51" customFormat="1" ht="24.95" customHeight="1" x14ac:dyDescent="0.2">
      <c r="A18"/>
      <c r="B18" t="s">
        <v>482</v>
      </c>
      <c r="C18" s="5"/>
      <c r="D18" s="54" t="s">
        <v>299</v>
      </c>
      <c r="E18" s="106">
        <v>5541.51</v>
      </c>
      <c r="F18" s="39">
        <v>26.6</v>
      </c>
      <c r="G18" s="39"/>
      <c r="H18" s="7">
        <f t="shared" si="2"/>
        <v>2770.7550000000001</v>
      </c>
      <c r="I18" s="7">
        <f t="shared" si="3"/>
        <v>13.3</v>
      </c>
      <c r="J18" s="7">
        <f t="shared" si="4"/>
        <v>0</v>
      </c>
      <c r="K18" s="21">
        <f t="shared" si="12"/>
        <v>318.63682500000004</v>
      </c>
      <c r="L18" s="21"/>
      <c r="M18" s="90">
        <f t="shared" si="5"/>
        <v>2438.8181749999999</v>
      </c>
      <c r="N18" s="11"/>
      <c r="O18" s="134">
        <v>45348</v>
      </c>
      <c r="P18" s="24"/>
      <c r="Q18"/>
      <c r="R18"/>
      <c r="S18"/>
      <c r="T18"/>
    </row>
    <row r="19" spans="1:20" ht="24.95" customHeight="1" x14ac:dyDescent="0.2">
      <c r="B19" s="2" t="s">
        <v>302</v>
      </c>
      <c r="C19" s="2"/>
      <c r="D19" s="3" t="s">
        <v>303</v>
      </c>
      <c r="E19" s="106">
        <v>11274.556649999999</v>
      </c>
      <c r="F19" s="39">
        <v>917.08</v>
      </c>
      <c r="G19" s="39"/>
      <c r="H19" s="7">
        <f t="shared" si="2"/>
        <v>5637.2783249999993</v>
      </c>
      <c r="I19" s="7">
        <f t="shared" si="3"/>
        <v>458.54</v>
      </c>
      <c r="J19" s="7">
        <f t="shared" si="4"/>
        <v>0</v>
      </c>
      <c r="K19" s="7">
        <f t="shared" si="6"/>
        <v>648.28700737499992</v>
      </c>
      <c r="L19" s="7">
        <v>1025</v>
      </c>
      <c r="M19" s="90">
        <f t="shared" si="5"/>
        <v>3505.4513176249993</v>
      </c>
      <c r="N19" s="11"/>
      <c r="O19" s="135">
        <v>44470</v>
      </c>
    </row>
    <row r="20" spans="1:20" ht="24.75" customHeight="1" x14ac:dyDescent="0.2">
      <c r="B20" s="51" t="s">
        <v>179</v>
      </c>
      <c r="C20" s="73"/>
      <c r="D20" s="84" t="s">
        <v>74</v>
      </c>
      <c r="E20" s="107">
        <v>22269.5828</v>
      </c>
      <c r="F20" s="39">
        <v>3088.79</v>
      </c>
      <c r="G20" s="39"/>
      <c r="H20" s="7">
        <f t="shared" si="2"/>
        <v>11134.7914</v>
      </c>
      <c r="I20" s="7">
        <f t="shared" si="3"/>
        <v>1544.395</v>
      </c>
      <c r="J20" s="7">
        <f t="shared" si="4"/>
        <v>0</v>
      </c>
      <c r="K20" s="21">
        <f t="shared" si="6"/>
        <v>1280.5010110000001</v>
      </c>
      <c r="L20" s="21">
        <v>1128</v>
      </c>
      <c r="M20" s="90">
        <f t="shared" si="5"/>
        <v>7181.8953889999993</v>
      </c>
      <c r="N20" s="11"/>
      <c r="O20" s="134">
        <v>43374</v>
      </c>
      <c r="P20" s="68"/>
    </row>
    <row r="21" spans="1:20" ht="24.95" customHeight="1" x14ac:dyDescent="0.2">
      <c r="B21" s="2" t="s">
        <v>198</v>
      </c>
      <c r="C21" s="5"/>
      <c r="D21" s="28" t="s">
        <v>250</v>
      </c>
      <c r="E21" s="106">
        <v>15180.3236</v>
      </c>
      <c r="F21" s="39">
        <v>1585.09</v>
      </c>
      <c r="G21" s="39"/>
      <c r="H21" s="7">
        <f t="shared" si="2"/>
        <v>7590.1617999999999</v>
      </c>
      <c r="I21" s="7">
        <f t="shared" si="3"/>
        <v>792.54499999999996</v>
      </c>
      <c r="J21" s="7">
        <f t="shared" si="4"/>
        <v>0</v>
      </c>
      <c r="K21" s="7">
        <f t="shared" si="6"/>
        <v>872.868607</v>
      </c>
      <c r="L21" s="7"/>
      <c r="M21" s="90">
        <f t="shared" si="5"/>
        <v>5924.7481929999994</v>
      </c>
      <c r="N21" s="11"/>
      <c r="O21" s="134">
        <v>43374</v>
      </c>
    </row>
    <row r="22" spans="1:20" ht="24.95" customHeight="1" x14ac:dyDescent="0.2">
      <c r="B22" s="2" t="s">
        <v>298</v>
      </c>
      <c r="C22" s="2"/>
      <c r="D22" s="91" t="s">
        <v>299</v>
      </c>
      <c r="E22" s="106">
        <v>5541.5054</v>
      </c>
      <c r="F22" s="39">
        <v>26.6</v>
      </c>
      <c r="G22" s="39"/>
      <c r="H22" s="7">
        <f t="shared" si="2"/>
        <v>2770.7527</v>
      </c>
      <c r="I22" s="7">
        <f t="shared" si="3"/>
        <v>13.3</v>
      </c>
      <c r="J22" s="7">
        <f t="shared" si="4"/>
        <v>0</v>
      </c>
      <c r="K22" s="7">
        <f t="shared" si="6"/>
        <v>318.63656050000003</v>
      </c>
      <c r="L22" s="7"/>
      <c r="M22" s="90">
        <f t="shared" si="5"/>
        <v>2438.8161394999997</v>
      </c>
      <c r="N22" s="11"/>
      <c r="O22" s="137">
        <v>44396</v>
      </c>
    </row>
    <row r="23" spans="1:20" ht="24.95" customHeight="1" x14ac:dyDescent="0.25">
      <c r="A23" s="89">
        <v>43511</v>
      </c>
      <c r="B23" t="s">
        <v>288</v>
      </c>
      <c r="D23" s="102" t="s">
        <v>249</v>
      </c>
      <c r="E23" s="106">
        <v>6445.7480999999998</v>
      </c>
      <c r="F23" s="39">
        <v>130.66</v>
      </c>
      <c r="G23" s="39"/>
      <c r="H23" s="7">
        <f t="shared" si="2"/>
        <v>3222.8740499999999</v>
      </c>
      <c r="I23" s="7">
        <f t="shared" si="3"/>
        <v>65.33</v>
      </c>
      <c r="J23" s="7">
        <f t="shared" si="4"/>
        <v>0</v>
      </c>
      <c r="K23" s="21">
        <f t="shared" si="6"/>
        <v>370.63051575000003</v>
      </c>
      <c r="L23" s="21"/>
      <c r="M23" s="90">
        <f t="shared" si="5"/>
        <v>2786.9135342499999</v>
      </c>
      <c r="N23" s="11"/>
      <c r="O23" s="135">
        <v>43374</v>
      </c>
      <c r="P23" s="51"/>
    </row>
    <row r="24" spans="1:20" ht="24.95" customHeight="1" x14ac:dyDescent="0.2">
      <c r="A24" s="79">
        <v>43770</v>
      </c>
      <c r="B24" t="s">
        <v>286</v>
      </c>
      <c r="D24" s="102" t="s">
        <v>239</v>
      </c>
      <c r="E24" s="106">
        <v>8625.3612499999999</v>
      </c>
      <c r="F24" s="39">
        <v>621.34</v>
      </c>
      <c r="G24" s="39"/>
      <c r="H24" s="7">
        <f t="shared" si="2"/>
        <v>4312.680625</v>
      </c>
      <c r="I24" s="7">
        <f t="shared" si="3"/>
        <v>310.67</v>
      </c>
      <c r="J24" s="7">
        <f t="shared" si="4"/>
        <v>0</v>
      </c>
      <c r="K24" s="21">
        <f t="shared" si="6"/>
        <v>495.95827187500004</v>
      </c>
      <c r="L24" s="21"/>
      <c r="M24" s="90">
        <f t="shared" si="5"/>
        <v>3506.0523531250001</v>
      </c>
      <c r="N24" s="11"/>
      <c r="O24" s="137">
        <v>44288</v>
      </c>
      <c r="P24" s="24"/>
    </row>
    <row r="25" spans="1:20" ht="24.95" customHeight="1" x14ac:dyDescent="0.2">
      <c r="A25" s="79"/>
      <c r="B25" t="s">
        <v>372</v>
      </c>
      <c r="D25" s="102" t="s">
        <v>287</v>
      </c>
      <c r="E25" s="27">
        <v>6125.98</v>
      </c>
      <c r="F25" s="39">
        <v>64.010000000000005</v>
      </c>
      <c r="G25" s="39"/>
      <c r="H25" s="7">
        <f t="shared" si="2"/>
        <v>3062.99</v>
      </c>
      <c r="I25" s="7">
        <f t="shared" si="3"/>
        <v>32.005000000000003</v>
      </c>
      <c r="J25" s="7">
        <f t="shared" si="4"/>
        <v>0</v>
      </c>
      <c r="K25" s="21"/>
      <c r="L25" s="21"/>
      <c r="M25" s="90">
        <f>+H25-I25+J25-K25-L25</f>
        <v>3030.9849999999997</v>
      </c>
      <c r="N25" s="11"/>
      <c r="O25" s="137">
        <v>44613</v>
      </c>
      <c r="P25" s="92"/>
    </row>
    <row r="26" spans="1:20" ht="21.95" customHeight="1" x14ac:dyDescent="0.2">
      <c r="D26" s="25" t="s">
        <v>7</v>
      </c>
      <c r="E26" s="26">
        <f t="shared" ref="E26:M26" si="13">SUM(E7:E25)</f>
        <v>201621.92479999998</v>
      </c>
      <c r="F26" s="26">
        <f t="shared" si="13"/>
        <v>17199.45</v>
      </c>
      <c r="G26" s="26">
        <f t="shared" si="13"/>
        <v>0</v>
      </c>
      <c r="H26" s="26">
        <f t="shared" si="13"/>
        <v>100810.96239999999</v>
      </c>
      <c r="I26" s="26">
        <f t="shared" si="13"/>
        <v>8599.7250000000004</v>
      </c>
      <c r="J26" s="26">
        <f t="shared" si="13"/>
        <v>0</v>
      </c>
      <c r="K26" s="26">
        <f t="shared" si="13"/>
        <v>10659.593500999999</v>
      </c>
      <c r="L26" s="26">
        <f t="shared" si="13"/>
        <v>2153</v>
      </c>
      <c r="M26" s="26">
        <f t="shared" si="13"/>
        <v>79398.643899000002</v>
      </c>
    </row>
    <row r="27" spans="1:20" ht="21.95" customHeight="1" x14ac:dyDescent="0.2"/>
    <row r="31" spans="1:20" x14ac:dyDescent="0.2">
      <c r="D31" s="8"/>
    </row>
  </sheetData>
  <sortState ref="B9:N22">
    <sortCondition ref="B9:B22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2024-09-11T18:58:29Z</cp:lastPrinted>
  <dcterms:created xsi:type="dcterms:W3CDTF">2004-03-09T14:35:28Z</dcterms:created>
  <dcterms:modified xsi:type="dcterms:W3CDTF">2024-09-26T21:04:16Z</dcterms:modified>
</cp:coreProperties>
</file>