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isa Rodriguez\Downloads\"/>
    </mc:Choice>
  </mc:AlternateContent>
  <bookViews>
    <workbookView xWindow="0" yWindow="0" windowWidth="16815" windowHeight="7320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10" hidden="1">'C. GRAL CONSTRUC.'!$B$1:$K$45</definedName>
    <definedName name="_xlnm._FilterDatabase" localSheetId="7" hidden="1">'COORDINACION SERVICIOS PUBLICOS'!$B$1:$N$79</definedName>
    <definedName name="_xlnm._FilterDatabase" localSheetId="13" hidden="1">jubilados!$D$1:$D$69</definedName>
    <definedName name="_xlnm._FilterDatabase" localSheetId="12" hidden="1">SEG.CIUDADANA.!$D$1:$D$53</definedName>
    <definedName name="_xlnm.Print_Area" localSheetId="8">'C. D ECONOMICO'!$B$1:$M$22</definedName>
    <definedName name="_xlnm.Print_Area" localSheetId="9">'C. GESTION INTEGRAL op'!$B$1:$L$38</definedName>
    <definedName name="_xlnm.Print_Area" localSheetId="10">'C. GRAL CONSTRUC.'!$B$1:$M$43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PUBLICOS'!$B$1:$M$74</definedName>
    <definedName name="_xlnm.Print_Area" localSheetId="0">DIETAS!$B$1:$L$17</definedName>
    <definedName name="_xlnm.Print_Area" localSheetId="6">H.MPAL!$B$1:$M$23</definedName>
    <definedName name="_xlnm.Print_Area" localSheetId="13">jubilados!$B$1:$J$43</definedName>
    <definedName name="_xlnm.Print_Area" localSheetId="1">PRESIDENCIA!$B$1:$M$19</definedName>
    <definedName name="_xlnm.Print_Area" localSheetId="3">'SECRETARIA GENERAL'!$B$1:$M$27</definedName>
    <definedName name="_xlnm.Print_Area" localSheetId="12">SEG.CIUDADANA.!$B$1:$M$51</definedName>
    <definedName name="_xlnm.Print_Area" localSheetId="4">SINDICATURA!$B$1:$M$16</definedName>
    <definedName name="_xlnm.Print_Area" localSheetId="11">'UNIDAD DE GESTION DE PROYECTOS'!$B$1:$M$14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12">SEG.CIUDADANA.!$1:$5</definedName>
    <definedName name="_xlnm.Print_Titles" localSheetId="11">'UNIDAD DE GESTION DE PROYECTOS'!$1:$5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9" l="1"/>
  <c r="H10" i="9"/>
  <c r="J16" i="9" l="1"/>
  <c r="I16" i="9"/>
  <c r="H16" i="9"/>
  <c r="J10" i="9"/>
  <c r="L10" i="9" s="1"/>
  <c r="L16" i="9" l="1"/>
  <c r="I29" i="9"/>
  <c r="H29" i="9"/>
  <c r="J13" i="22"/>
  <c r="H13" i="22"/>
  <c r="L13" i="22" s="1"/>
  <c r="I64" i="28" l="1"/>
  <c r="H64" i="28"/>
  <c r="L64" i="28" s="1"/>
  <c r="I50" i="28"/>
  <c r="L50" i="28"/>
  <c r="H50" i="28"/>
  <c r="I34" i="28"/>
  <c r="H34" i="28"/>
  <c r="I12" i="34"/>
  <c r="H12" i="34"/>
  <c r="L12" i="34" l="1"/>
  <c r="L34" i="28"/>
  <c r="H8" i="9" l="1"/>
  <c r="I8" i="9"/>
  <c r="J8" i="9"/>
  <c r="H9" i="9"/>
  <c r="I9" i="9"/>
  <c r="J9" i="9"/>
  <c r="H11" i="9"/>
  <c r="I11" i="9"/>
  <c r="J11" i="9"/>
  <c r="H12" i="9"/>
  <c r="I12" i="9"/>
  <c r="J12" i="9"/>
  <c r="H13" i="9"/>
  <c r="I13" i="9"/>
  <c r="J13" i="9"/>
  <c r="H14" i="9"/>
  <c r="I14" i="9"/>
  <c r="J14" i="9"/>
  <c r="H15" i="9"/>
  <c r="I15" i="9"/>
  <c r="J15" i="9"/>
  <c r="H17" i="9"/>
  <c r="I17" i="9"/>
  <c r="J17" i="9"/>
  <c r="H18" i="9"/>
  <c r="I18" i="9"/>
  <c r="J18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39" i="9"/>
  <c r="I39" i="9"/>
  <c r="J39" i="9"/>
  <c r="H40" i="9"/>
  <c r="I40" i="9"/>
  <c r="J40" i="9"/>
  <c r="H41" i="9"/>
  <c r="I41" i="9"/>
  <c r="J41" i="9"/>
  <c r="H42" i="9"/>
  <c r="I42" i="9"/>
  <c r="J42" i="9"/>
  <c r="E38" i="20" l="1"/>
  <c r="J69" i="28" l="1"/>
  <c r="I69" i="28"/>
  <c r="H69" i="28"/>
  <c r="J39" i="28"/>
  <c r="I39" i="28"/>
  <c r="H39" i="28"/>
  <c r="L69" i="28" l="1"/>
  <c r="L39" i="28"/>
  <c r="J25" i="28"/>
  <c r="I25" i="28"/>
  <c r="L25" i="28" s="1"/>
  <c r="H25" i="28"/>
  <c r="I49" i="10"/>
  <c r="H49" i="10"/>
  <c r="I18" i="10"/>
  <c r="H18" i="10"/>
  <c r="I17" i="10"/>
  <c r="H17" i="10"/>
  <c r="L17" i="10" l="1"/>
  <c r="L18" i="10"/>
  <c r="L49" i="10"/>
  <c r="J73" i="28"/>
  <c r="I73" i="28"/>
  <c r="H73" i="28"/>
  <c r="J72" i="28"/>
  <c r="I72" i="28"/>
  <c r="H72" i="28"/>
  <c r="J71" i="28"/>
  <c r="I71" i="28"/>
  <c r="H71" i="28"/>
  <c r="J70" i="28"/>
  <c r="I70" i="28"/>
  <c r="H70" i="28"/>
  <c r="J68" i="28"/>
  <c r="I68" i="28"/>
  <c r="H68" i="28"/>
  <c r="J67" i="28"/>
  <c r="I67" i="28"/>
  <c r="H67" i="28"/>
  <c r="J66" i="28"/>
  <c r="I66" i="28"/>
  <c r="H66" i="28"/>
  <c r="J65" i="28"/>
  <c r="I65" i="28"/>
  <c r="H65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L58" i="28" l="1"/>
  <c r="L34" i="9"/>
  <c r="L35" i="9"/>
  <c r="J8" i="34"/>
  <c r="I8" i="34"/>
  <c r="H8" i="34"/>
  <c r="L8" i="34" l="1"/>
  <c r="L49" i="28"/>
  <c r="L29" i="28"/>
  <c r="L43" i="28"/>
  <c r="J8" i="8"/>
  <c r="I8" i="8"/>
  <c r="H8" i="8"/>
  <c r="H12" i="22"/>
  <c r="I12" i="22"/>
  <c r="J12" i="22"/>
  <c r="G8" i="7"/>
  <c r="H8" i="7"/>
  <c r="G9" i="7"/>
  <c r="H9" i="7"/>
  <c r="G10" i="7"/>
  <c r="H10" i="7"/>
  <c r="G11" i="7"/>
  <c r="H11" i="7"/>
  <c r="G12" i="7"/>
  <c r="H12" i="7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G29" i="7"/>
  <c r="H29" i="7"/>
  <c r="G30" i="7"/>
  <c r="H30" i="7"/>
  <c r="G31" i="7"/>
  <c r="H31" i="7"/>
  <c r="G32" i="7"/>
  <c r="H32" i="7"/>
  <c r="G33" i="7"/>
  <c r="H33" i="7"/>
  <c r="G34" i="7"/>
  <c r="H34" i="7"/>
  <c r="G35" i="7"/>
  <c r="H35" i="7"/>
  <c r="G36" i="7"/>
  <c r="H36" i="7"/>
  <c r="G37" i="7"/>
  <c r="H37" i="7"/>
  <c r="L8" i="8" l="1"/>
  <c r="L32" i="9"/>
  <c r="L12" i="22"/>
  <c r="K30" i="7"/>
  <c r="E35" i="20" l="1"/>
  <c r="E9" i="20"/>
  <c r="L9" i="20" s="1"/>
  <c r="E39" i="20"/>
  <c r="L39" i="20" s="1"/>
  <c r="I39" i="20"/>
  <c r="E40" i="20"/>
  <c r="I40" i="20" s="1"/>
  <c r="I9" i="20" l="1"/>
  <c r="I35" i="20"/>
  <c r="L35" i="20"/>
  <c r="L52" i="28"/>
  <c r="J20" i="34" l="1"/>
  <c r="I20" i="34"/>
  <c r="H20" i="34"/>
  <c r="I10" i="37"/>
  <c r="H10" i="37"/>
  <c r="J15" i="22"/>
  <c r="I15" i="22"/>
  <c r="H15" i="22"/>
  <c r="L15" i="22" s="1"/>
  <c r="J10" i="22"/>
  <c r="I10" i="22"/>
  <c r="H10" i="22"/>
  <c r="J17" i="22"/>
  <c r="I17" i="22"/>
  <c r="H17" i="22"/>
  <c r="L17" i="22" s="1"/>
  <c r="L10" i="37" l="1"/>
  <c r="L10" i="22"/>
  <c r="L71" i="28"/>
  <c r="L20" i="34"/>
  <c r="J14" i="8" l="1"/>
  <c r="I14" i="8"/>
  <c r="L14" i="8" s="1"/>
  <c r="H14" i="8"/>
  <c r="L14" i="28" l="1"/>
  <c r="H8" i="25" l="1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H13" i="25"/>
  <c r="I13" i="25"/>
  <c r="J13" i="25"/>
  <c r="H14" i="25"/>
  <c r="I14" i="25"/>
  <c r="J14" i="25"/>
  <c r="H15" i="25"/>
  <c r="I15" i="25"/>
  <c r="J15" i="25"/>
  <c r="H8" i="22"/>
  <c r="I8" i="22"/>
  <c r="J8" i="22"/>
  <c r="H9" i="22"/>
  <c r="I9" i="22"/>
  <c r="J9" i="22"/>
  <c r="H11" i="22"/>
  <c r="I11" i="22"/>
  <c r="J11" i="22"/>
  <c r="H14" i="22"/>
  <c r="I14" i="22"/>
  <c r="J14" i="22"/>
  <c r="H16" i="22"/>
  <c r="I16" i="22"/>
  <c r="J16" i="22"/>
  <c r="H18" i="22"/>
  <c r="I18" i="22"/>
  <c r="J18" i="22"/>
  <c r="H19" i="22"/>
  <c r="I19" i="22"/>
  <c r="J19" i="22"/>
  <c r="H20" i="22"/>
  <c r="I20" i="22"/>
  <c r="J20" i="22"/>
  <c r="H21" i="22"/>
  <c r="I21" i="22"/>
  <c r="J21" i="22"/>
  <c r="H22" i="22"/>
  <c r="I22" i="22"/>
  <c r="J22" i="22"/>
  <c r="H23" i="22"/>
  <c r="I23" i="22"/>
  <c r="J23" i="22"/>
  <c r="H24" i="22"/>
  <c r="I24" i="22"/>
  <c r="J24" i="22"/>
  <c r="H25" i="22"/>
  <c r="I25" i="22"/>
  <c r="J25" i="22"/>
  <c r="H26" i="22"/>
  <c r="I26" i="22"/>
  <c r="J26" i="22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L55" i="28" l="1"/>
  <c r="L12" i="1"/>
  <c r="I36" i="10"/>
  <c r="H36" i="10"/>
  <c r="L36" i="10" s="1"/>
  <c r="I8" i="10"/>
  <c r="H8" i="10"/>
  <c r="L18" i="22"/>
  <c r="L15" i="9" l="1"/>
  <c r="K36" i="7"/>
  <c r="L23" i="9"/>
  <c r="L65" i="28"/>
  <c r="L48" i="28"/>
  <c r="L8" i="10"/>
  <c r="K21" i="7"/>
  <c r="F43" i="20" l="1"/>
  <c r="G43" i="20"/>
  <c r="L57" i="28" l="1"/>
  <c r="K29" i="7"/>
  <c r="E5" i="20" l="1"/>
  <c r="I5" i="20" s="1"/>
  <c r="L8" i="22"/>
  <c r="L8" i="9" l="1"/>
  <c r="L21" i="22"/>
  <c r="L21" i="28"/>
  <c r="L16" i="28" l="1"/>
  <c r="I9" i="37"/>
  <c r="H9" i="37"/>
  <c r="I8" i="37"/>
  <c r="H8" i="37"/>
  <c r="L17" i="1"/>
  <c r="L53" i="28"/>
  <c r="I47" i="10"/>
  <c r="H47" i="10"/>
  <c r="H9" i="34"/>
  <c r="I9" i="34"/>
  <c r="J9" i="34"/>
  <c r="H10" i="34"/>
  <c r="I10" i="34"/>
  <c r="J10" i="34"/>
  <c r="H11" i="34"/>
  <c r="I11" i="34"/>
  <c r="J11" i="34"/>
  <c r="H13" i="34"/>
  <c r="I13" i="34"/>
  <c r="J13" i="34"/>
  <c r="H14" i="34"/>
  <c r="I14" i="34"/>
  <c r="J14" i="34"/>
  <c r="H15" i="34"/>
  <c r="I15" i="34"/>
  <c r="J15" i="34"/>
  <c r="H16" i="34"/>
  <c r="I16" i="34"/>
  <c r="J16" i="34"/>
  <c r="H17" i="34"/>
  <c r="I17" i="34"/>
  <c r="J17" i="34"/>
  <c r="H18" i="34"/>
  <c r="I18" i="34"/>
  <c r="J18" i="34"/>
  <c r="H19" i="34"/>
  <c r="I19" i="34"/>
  <c r="J19" i="34"/>
  <c r="H21" i="34"/>
  <c r="I21" i="34"/>
  <c r="J21" i="34"/>
  <c r="L8" i="37" l="1"/>
  <c r="L9" i="37"/>
  <c r="K23" i="7"/>
  <c r="K22" i="7"/>
  <c r="L25" i="22"/>
  <c r="L47" i="10"/>
  <c r="L20" i="22"/>
  <c r="G51" i="10"/>
  <c r="F51" i="10"/>
  <c r="E51" i="10"/>
  <c r="K51" i="10"/>
  <c r="J16" i="10"/>
  <c r="J51" i="10" s="1"/>
  <c r="H16" i="10"/>
  <c r="I16" i="10"/>
  <c r="H19" i="10"/>
  <c r="I19" i="10"/>
  <c r="K43" i="9"/>
  <c r="E43" i="9"/>
  <c r="F43" i="9"/>
  <c r="G43" i="9"/>
  <c r="L16" i="10" l="1"/>
  <c r="L11" i="22"/>
  <c r="L19" i="10"/>
  <c r="L42" i="9"/>
  <c r="L20" i="9"/>
  <c r="F22" i="34" l="1"/>
  <c r="G22" i="34"/>
  <c r="K22" i="34"/>
  <c r="E22" i="34"/>
  <c r="L23" i="28"/>
  <c r="F74" i="28"/>
  <c r="G74" i="28"/>
  <c r="K74" i="28"/>
  <c r="E74" i="28"/>
  <c r="L23" i="22"/>
  <c r="L26" i="22"/>
  <c r="H7" i="36"/>
  <c r="G7" i="36"/>
  <c r="F19" i="1"/>
  <c r="G19" i="1"/>
  <c r="J19" i="1"/>
  <c r="K19" i="1"/>
  <c r="E19" i="1"/>
  <c r="L8" i="1"/>
  <c r="L51" i="28" l="1"/>
  <c r="L37" i="28"/>
  <c r="L35" i="28"/>
  <c r="L32" i="28"/>
  <c r="L30" i="28"/>
  <c r="L27" i="28"/>
  <c r="L24" i="28"/>
  <c r="L20" i="28"/>
  <c r="L54" i="28"/>
  <c r="L38" i="28"/>
  <c r="L36" i="28"/>
  <c r="L33" i="28"/>
  <c r="L31" i="28"/>
  <c r="L28" i="28"/>
  <c r="L26" i="28"/>
  <c r="L22" i="28"/>
  <c r="L19" i="28"/>
  <c r="L9" i="22"/>
  <c r="L24" i="22"/>
  <c r="L16" i="22"/>
  <c r="L19" i="22"/>
  <c r="L14" i="22"/>
  <c r="L22" i="22"/>
  <c r="L9" i="34"/>
  <c r="L72" i="28"/>
  <c r="L70" i="28"/>
  <c r="L68" i="28"/>
  <c r="L67" i="28"/>
  <c r="L66" i="28"/>
  <c r="L62" i="28"/>
  <c r="L60" i="28"/>
  <c r="L46" i="28"/>
  <c r="L44" i="28"/>
  <c r="L41" i="28"/>
  <c r="L17" i="28"/>
  <c r="L13" i="28"/>
  <c r="L11" i="28"/>
  <c r="L9" i="28"/>
  <c r="L7" i="28"/>
  <c r="L73" i="28"/>
  <c r="L63" i="28"/>
  <c r="L61" i="28"/>
  <c r="L59" i="28"/>
  <c r="L47" i="28"/>
  <c r="L45" i="28"/>
  <c r="L42" i="28"/>
  <c r="L18" i="28"/>
  <c r="L15" i="28"/>
  <c r="L12" i="28"/>
  <c r="L10" i="28"/>
  <c r="L8" i="28"/>
  <c r="L6" i="28"/>
  <c r="L56" i="28"/>
  <c r="L40" i="28"/>
  <c r="I7" i="10" l="1"/>
  <c r="H7" i="10"/>
  <c r="H10" i="10"/>
  <c r="I10" i="10"/>
  <c r="H11" i="10"/>
  <c r="I11" i="10"/>
  <c r="H12" i="10"/>
  <c r="I12" i="10"/>
  <c r="H15" i="10"/>
  <c r="I15" i="10"/>
  <c r="H20" i="10"/>
  <c r="I20" i="10"/>
  <c r="H21" i="10"/>
  <c r="I21" i="10"/>
  <c r="H22" i="10"/>
  <c r="I22" i="10"/>
  <c r="H26" i="10"/>
  <c r="I26" i="10"/>
  <c r="H28" i="10"/>
  <c r="I28" i="10"/>
  <c r="H29" i="10"/>
  <c r="I29" i="10"/>
  <c r="H30" i="10"/>
  <c r="I30" i="10"/>
  <c r="H33" i="10"/>
  <c r="I33" i="10"/>
  <c r="H34" i="10"/>
  <c r="I34" i="10"/>
  <c r="H35" i="10"/>
  <c r="I35" i="10"/>
  <c r="H37" i="10"/>
  <c r="I37" i="10"/>
  <c r="H38" i="10"/>
  <c r="I38" i="10"/>
  <c r="H40" i="10"/>
  <c r="I40" i="10"/>
  <c r="H41" i="10"/>
  <c r="I41" i="10"/>
  <c r="H43" i="10"/>
  <c r="I43" i="10"/>
  <c r="H46" i="10"/>
  <c r="I46" i="10"/>
  <c r="H48" i="10"/>
  <c r="I48" i="10"/>
  <c r="H42" i="10"/>
  <c r="I42" i="10"/>
  <c r="H44" i="10"/>
  <c r="I44" i="10"/>
  <c r="H32" i="10"/>
  <c r="I32" i="10"/>
  <c r="H14" i="10"/>
  <c r="I14" i="10"/>
  <c r="H9" i="10"/>
  <c r="I9" i="10"/>
  <c r="H31" i="10"/>
  <c r="I31" i="10"/>
  <c r="H27" i="10"/>
  <c r="I27" i="10"/>
  <c r="H39" i="10"/>
  <c r="I39" i="10"/>
  <c r="H23" i="10"/>
  <c r="I23" i="10"/>
  <c r="H24" i="10"/>
  <c r="I24" i="10"/>
  <c r="H50" i="10"/>
  <c r="I50" i="10"/>
  <c r="H13" i="10"/>
  <c r="I13" i="10"/>
  <c r="H25" i="10"/>
  <c r="I25" i="10"/>
  <c r="H45" i="10"/>
  <c r="I45" i="10"/>
  <c r="D44" i="10"/>
  <c r="H7" i="9"/>
  <c r="I7" i="9"/>
  <c r="J7" i="9"/>
  <c r="G7" i="7"/>
  <c r="H7" i="7"/>
  <c r="I7" i="34"/>
  <c r="J7" i="34"/>
  <c r="J22" i="34" s="1"/>
  <c r="H7" i="34"/>
  <c r="H22" i="34" s="1"/>
  <c r="H5" i="28"/>
  <c r="H74" i="28" s="1"/>
  <c r="I5" i="28"/>
  <c r="J5" i="28"/>
  <c r="K23" i="8"/>
  <c r="H9" i="8"/>
  <c r="I9" i="8"/>
  <c r="J9" i="8"/>
  <c r="H10" i="8"/>
  <c r="I10" i="8"/>
  <c r="J10" i="8"/>
  <c r="H11" i="8"/>
  <c r="I11" i="8"/>
  <c r="J11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21" i="8"/>
  <c r="I21" i="8"/>
  <c r="J21" i="8"/>
  <c r="H22" i="8"/>
  <c r="I22" i="8"/>
  <c r="J22" i="8"/>
  <c r="H7" i="8"/>
  <c r="I7" i="8"/>
  <c r="J7" i="8"/>
  <c r="H13" i="8"/>
  <c r="I13" i="8"/>
  <c r="J13" i="8"/>
  <c r="H12" i="8"/>
  <c r="I12" i="8"/>
  <c r="J12" i="8"/>
  <c r="J6" i="8"/>
  <c r="I6" i="8"/>
  <c r="H6" i="8"/>
  <c r="D11" i="25"/>
  <c r="L8" i="25"/>
  <c r="I7" i="22"/>
  <c r="I27" i="22" s="1"/>
  <c r="H7" i="22"/>
  <c r="H27" i="22" s="1"/>
  <c r="I23" i="8" l="1"/>
  <c r="L24" i="10"/>
  <c r="L31" i="10"/>
  <c r="L14" i="10"/>
  <c r="L44" i="10"/>
  <c r="L37" i="10"/>
  <c r="L30" i="10"/>
  <c r="L29" i="10"/>
  <c r="L28" i="10"/>
  <c r="L10" i="10"/>
  <c r="I43" i="9"/>
  <c r="L13" i="1"/>
  <c r="L10" i="1"/>
  <c r="L15" i="1"/>
  <c r="L18" i="1"/>
  <c r="L11" i="1"/>
  <c r="L9" i="1"/>
  <c r="L16" i="1"/>
  <c r="L6" i="8"/>
  <c r="J23" i="8"/>
  <c r="H23" i="8"/>
  <c r="L7" i="34"/>
  <c r="I22" i="34"/>
  <c r="I51" i="10"/>
  <c r="L32" i="10"/>
  <c r="H51" i="10"/>
  <c r="J43" i="9"/>
  <c r="H43" i="9"/>
  <c r="K18" i="7"/>
  <c r="K14" i="7"/>
  <c r="K33" i="7"/>
  <c r="K31" i="7"/>
  <c r="K15" i="7"/>
  <c r="K27" i="7"/>
  <c r="K24" i="7"/>
  <c r="K35" i="7"/>
  <c r="K10" i="7"/>
  <c r="K37" i="7"/>
  <c r="K34" i="7"/>
  <c r="K32" i="7"/>
  <c r="K28" i="7"/>
  <c r="K26" i="7"/>
  <c r="K25" i="7"/>
  <c r="K20" i="7"/>
  <c r="K19" i="7"/>
  <c r="K17" i="7"/>
  <c r="K16" i="7"/>
  <c r="K13" i="7"/>
  <c r="K12" i="7"/>
  <c r="K11" i="7"/>
  <c r="K9" i="7"/>
  <c r="K8" i="7"/>
  <c r="L5" i="28"/>
  <c r="L14" i="1"/>
  <c r="L25" i="10"/>
  <c r="L50" i="10"/>
  <c r="L43" i="10"/>
  <c r="L40" i="10"/>
  <c r="L38" i="10"/>
  <c r="L20" i="10"/>
  <c r="L12" i="10"/>
  <c r="L11" i="10"/>
  <c r="L45" i="10"/>
  <c r="L39" i="10"/>
  <c r="L27" i="10"/>
  <c r="L48" i="10"/>
  <c r="L46" i="10"/>
  <c r="L34" i="10"/>
  <c r="L33" i="10"/>
  <c r="L22" i="10"/>
  <c r="L21" i="10"/>
  <c r="L13" i="10"/>
  <c r="L23" i="10"/>
  <c r="L9" i="10"/>
  <c r="L42" i="10"/>
  <c r="L41" i="10"/>
  <c r="L35" i="10"/>
  <c r="L26" i="10"/>
  <c r="L15" i="10"/>
  <c r="L7" i="9"/>
  <c r="L26" i="9"/>
  <c r="L11" i="9"/>
  <c r="L13" i="9"/>
  <c r="L39" i="9"/>
  <c r="L31" i="9"/>
  <c r="L22" i="9"/>
  <c r="L12" i="9"/>
  <c r="L18" i="9"/>
  <c r="L19" i="9"/>
  <c r="L38" i="9"/>
  <c r="L30" i="9"/>
  <c r="L28" i="9"/>
  <c r="L21" i="9"/>
  <c r="L17" i="9"/>
  <c r="L27" i="9"/>
  <c r="L9" i="9"/>
  <c r="L41" i="9"/>
  <c r="L36" i="9"/>
  <c r="L24" i="9"/>
  <c r="L33" i="9"/>
  <c r="L40" i="9"/>
  <c r="L37" i="9"/>
  <c r="L29" i="9"/>
  <c r="L25" i="9"/>
  <c r="L14" i="9"/>
  <c r="K7" i="7"/>
  <c r="L15" i="34"/>
  <c r="L14" i="34"/>
  <c r="L19" i="34"/>
  <c r="L21" i="34"/>
  <c r="L13" i="34"/>
  <c r="L18" i="34"/>
  <c r="L10" i="34"/>
  <c r="L11" i="34"/>
  <c r="L16" i="34"/>
  <c r="L17" i="34"/>
  <c r="L13" i="8"/>
  <c r="L21" i="8"/>
  <c r="L19" i="8"/>
  <c r="L17" i="8"/>
  <c r="L15" i="8"/>
  <c r="L10" i="8"/>
  <c r="L12" i="8"/>
  <c r="L7" i="8"/>
  <c r="L22" i="8"/>
  <c r="L20" i="8"/>
  <c r="L18" i="8"/>
  <c r="L16" i="8"/>
  <c r="L11" i="8"/>
  <c r="L9" i="8"/>
  <c r="L9" i="25"/>
  <c r="L12" i="25"/>
  <c r="L14" i="25"/>
  <c r="L15" i="25"/>
  <c r="L10" i="25"/>
  <c r="L13" i="25"/>
  <c r="L11" i="25"/>
  <c r="L23" i="8" l="1"/>
  <c r="L22" i="34"/>
  <c r="L43" i="9"/>
  <c r="E17" i="21" l="1"/>
  <c r="F17" i="21"/>
  <c r="E27" i="20" l="1"/>
  <c r="I27" i="20" s="1"/>
  <c r="E10" i="20"/>
  <c r="E8" i="20"/>
  <c r="I10" i="20"/>
  <c r="J74" i="28"/>
  <c r="I74" i="28"/>
  <c r="I8" i="20" l="1"/>
  <c r="E34" i="20"/>
  <c r="I34" i="20" l="1"/>
  <c r="H7" i="1"/>
  <c r="H19" i="1" s="1"/>
  <c r="I7" i="1"/>
  <c r="I19" i="1" s="1"/>
  <c r="G11" i="21"/>
  <c r="H11" i="21"/>
  <c r="G13" i="21"/>
  <c r="H13" i="21"/>
  <c r="G7" i="21"/>
  <c r="H7" i="21"/>
  <c r="G14" i="21"/>
  <c r="H14" i="21"/>
  <c r="G10" i="21"/>
  <c r="H10" i="21"/>
  <c r="G12" i="21"/>
  <c r="H12" i="21"/>
  <c r="G9" i="21"/>
  <c r="H9" i="21"/>
  <c r="G8" i="21"/>
  <c r="H8" i="21"/>
  <c r="L7" i="1" l="1"/>
  <c r="L19" i="1" s="1"/>
  <c r="E22" i="20"/>
  <c r="I22" i="20" s="1"/>
  <c r="E16" i="20"/>
  <c r="H16" i="20"/>
  <c r="H43" i="20" s="1"/>
  <c r="I16" i="20" l="1"/>
  <c r="F38" i="7" l="1"/>
  <c r="E38" i="7"/>
  <c r="E32" i="20" l="1"/>
  <c r="I32" i="20" s="1"/>
  <c r="H15" i="21" l="1"/>
  <c r="G15" i="21"/>
  <c r="E26" i="20" l="1"/>
  <c r="I26" i="20" s="1"/>
  <c r="I15" i="20"/>
  <c r="E14" i="20"/>
  <c r="I14" i="20" s="1"/>
  <c r="E37" i="20"/>
  <c r="I37" i="20" s="1"/>
  <c r="I38" i="7" l="1"/>
  <c r="J38" i="7"/>
  <c r="J12" i="37"/>
  <c r="I12" i="37"/>
  <c r="H12" i="37"/>
  <c r="J13" i="37"/>
  <c r="I13" i="37"/>
  <c r="H13" i="37"/>
  <c r="I7" i="37"/>
  <c r="H7" i="37"/>
  <c r="J8" i="24"/>
  <c r="I8" i="24"/>
  <c r="H8" i="24"/>
  <c r="L13" i="37" l="1"/>
  <c r="L12" i="37"/>
  <c r="L8" i="24"/>
  <c r="L7" i="37"/>
  <c r="K14" i="37" l="1"/>
  <c r="E20" i="33" s="1"/>
  <c r="G14" i="37"/>
  <c r="F14" i="37"/>
  <c r="E14" i="37"/>
  <c r="J11" i="37"/>
  <c r="I11" i="37"/>
  <c r="H11" i="37"/>
  <c r="I14" i="37"/>
  <c r="C20" i="33" s="1"/>
  <c r="E3" i="37"/>
  <c r="M2" i="37"/>
  <c r="H14" i="37" l="1"/>
  <c r="B20" i="33" s="1"/>
  <c r="L11" i="37"/>
  <c r="L14" i="37" s="1"/>
  <c r="F20" i="33" s="1"/>
  <c r="J14" i="37"/>
  <c r="D20" i="33" s="1"/>
  <c r="I28" i="20" l="1"/>
  <c r="I19" i="20" l="1"/>
  <c r="I20" i="20"/>
  <c r="I13" i="20" l="1"/>
  <c r="I36" i="20" l="1"/>
  <c r="I11" i="20" l="1"/>
  <c r="I6" i="20"/>
  <c r="I38" i="20" l="1"/>
  <c r="J9" i="24" l="1"/>
  <c r="I9" i="24"/>
  <c r="H9" i="24"/>
  <c r="I17" i="20" l="1"/>
  <c r="I42" i="20"/>
  <c r="I7" i="20"/>
  <c r="E29" i="20" l="1"/>
  <c r="I33" i="20"/>
  <c r="I29" i="20"/>
  <c r="E12" i="20" l="1"/>
  <c r="E43" i="20" s="1"/>
  <c r="I12" i="20" l="1"/>
  <c r="I25" i="20" l="1"/>
  <c r="G9" i="36" l="1"/>
  <c r="I18" i="20" l="1"/>
  <c r="E15" i="33" l="1"/>
  <c r="B11" i="33"/>
  <c r="I30" i="20" l="1"/>
  <c r="I21" i="20"/>
  <c r="I31" i="20" l="1"/>
  <c r="B22" i="33"/>
  <c r="E24" i="33" l="1"/>
  <c r="E19" i="33"/>
  <c r="E18" i="33"/>
  <c r="D18" i="33"/>
  <c r="H38" i="7"/>
  <c r="G38" i="7"/>
  <c r="B24" i="33" l="1"/>
  <c r="C24" i="33"/>
  <c r="E26" i="33"/>
  <c r="D19" i="33"/>
  <c r="L74" i="28"/>
  <c r="B19" i="33"/>
  <c r="C19" i="33"/>
  <c r="D15" i="33"/>
  <c r="J7" i="24"/>
  <c r="I7" i="24"/>
  <c r="H7" i="24"/>
  <c r="H12" i="24" s="1"/>
  <c r="B14" i="33" s="1"/>
  <c r="K16" i="25"/>
  <c r="E13" i="33" s="1"/>
  <c r="J7" i="25"/>
  <c r="J16" i="25" s="1"/>
  <c r="D13" i="33" s="1"/>
  <c r="I7" i="25"/>
  <c r="H7" i="25"/>
  <c r="H16" i="25" s="1"/>
  <c r="J7" i="22"/>
  <c r="I16" i="25" l="1"/>
  <c r="C13" i="33" s="1"/>
  <c r="B13" i="33"/>
  <c r="C15" i="33"/>
  <c r="B15" i="33"/>
  <c r="J27" i="22"/>
  <c r="D12" i="33" s="1"/>
  <c r="B26" i="33"/>
  <c r="C26" i="33"/>
  <c r="L9" i="24"/>
  <c r="H9" i="36" l="1"/>
  <c r="C11" i="33" s="1"/>
  <c r="J9" i="36"/>
  <c r="E11" i="33" s="1"/>
  <c r="I9" i="36"/>
  <c r="D11" i="33" s="1"/>
  <c r="F9" i="36"/>
  <c r="E9" i="36"/>
  <c r="E3" i="36"/>
  <c r="L2" i="36"/>
  <c r="G17" i="21"/>
  <c r="B9" i="33" s="1"/>
  <c r="C12" i="33" l="1"/>
  <c r="B12" i="33"/>
  <c r="K7" i="36"/>
  <c r="K9" i="36" s="1"/>
  <c r="F11" i="33" s="1"/>
  <c r="C18" i="33" l="1"/>
  <c r="B18" i="33" l="1"/>
  <c r="B16" i="33" l="1"/>
  <c r="E17" i="33" l="1"/>
  <c r="D17" i="33"/>
  <c r="C17" i="33"/>
  <c r="B17" i="33"/>
  <c r="F17" i="33" l="1"/>
  <c r="A4" i="33"/>
  <c r="A2" i="33"/>
  <c r="B10" i="33" l="1"/>
  <c r="B21" i="33" l="1"/>
  <c r="B23" i="33" s="1"/>
  <c r="B28" i="33" s="1"/>
  <c r="E16" i="33" l="1"/>
  <c r="D16" i="33" l="1"/>
  <c r="C10" i="33" l="1"/>
  <c r="C16" i="33"/>
  <c r="L2" i="21" l="1"/>
  <c r="E3" i="21"/>
  <c r="E3" i="28" l="1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7" i="22"/>
  <c r="E12" i="33" s="1"/>
  <c r="F27" i="22"/>
  <c r="E27" i="22"/>
  <c r="E3" i="22"/>
  <c r="M2" i="22"/>
  <c r="H17" i="21"/>
  <c r="C9" i="33" s="1"/>
  <c r="J17" i="21"/>
  <c r="E9" i="33" s="1"/>
  <c r="I17" i="21"/>
  <c r="D9" i="33" s="1"/>
  <c r="K11" i="21"/>
  <c r="K10" i="21"/>
  <c r="K9" i="21"/>
  <c r="K15" i="21"/>
  <c r="K7" i="21"/>
  <c r="K12" i="21"/>
  <c r="K13" i="21"/>
  <c r="K8" i="21"/>
  <c r="K14" i="21"/>
  <c r="C21" i="33" l="1"/>
  <c r="K17" i="21"/>
  <c r="F9" i="33" s="1"/>
  <c r="F16" i="33"/>
  <c r="L7" i="25"/>
  <c r="L12" i="24"/>
  <c r="F14" i="33" s="1"/>
  <c r="L7" i="22"/>
  <c r="L27" i="22" s="1"/>
  <c r="F12" i="33" l="1"/>
  <c r="L16" i="25"/>
  <c r="F13" i="33" s="1"/>
  <c r="L7" i="10" l="1"/>
  <c r="L51" i="10" s="1"/>
  <c r="K38" i="7"/>
  <c r="F18" i="33" l="1"/>
  <c r="D10" i="33"/>
  <c r="D21" i="33" s="1"/>
  <c r="E10" i="33"/>
  <c r="E21" i="33" s="1"/>
  <c r="F15" i="33" l="1"/>
  <c r="F19" i="33"/>
  <c r="F10" i="33"/>
  <c r="I23" i="20"/>
  <c r="I24" i="20"/>
  <c r="E22" i="33"/>
  <c r="E23" i="33" s="1"/>
  <c r="E28" i="33" s="1"/>
  <c r="D22" i="33"/>
  <c r="D23" i="33" s="1"/>
  <c r="C22" i="33"/>
  <c r="C23" i="33" s="1"/>
  <c r="C28" i="33" s="1"/>
  <c r="I41" i="20"/>
  <c r="E3" i="20"/>
  <c r="J2" i="20"/>
  <c r="F23" i="8"/>
  <c r="E23" i="8"/>
  <c r="D24" i="33"/>
  <c r="D26" i="33" s="1"/>
  <c r="I43" i="20" l="1"/>
  <c r="F21" i="33"/>
  <c r="F22" i="33"/>
  <c r="D28" i="33"/>
  <c r="F24" i="33"/>
  <c r="F26" i="33" s="1"/>
  <c r="M2" i="10"/>
  <c r="E3" i="10"/>
  <c r="L2" i="7"/>
  <c r="M2" i="34" s="1"/>
  <c r="E3" i="7"/>
  <c r="E3" i="34" s="1"/>
  <c r="M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<sst xmlns="http://schemas.openxmlformats.org/spreadsheetml/2006/main" count="877" uniqueCount="506">
  <si>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</si>
  <si>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</si>
  <si>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</si>
  <si>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</si>
  <si>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</si>
  <si>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</si>
  <si>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</si>
  <si>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</si>
  <si>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</si>
  <si>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</si>
  <si>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</si>
  <si>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</si>
  <si>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</si>
  <si>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</si>
  <si>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</si>
  <si>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</si>
  <si>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</si>
  <si>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</si>
  <si>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</si>
  <si>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</si>
  <si>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</si>
  <si>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</si>
  <si>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</si>
  <si>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</si>
  <si>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</si>
  <si>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</si>
  <si>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</si>
  <si>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</si>
  <si>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</si>
  <si>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</si>
  <si>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</si>
  <si>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</si>
  <si>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</si>
  <si>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</si>
  <si>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</si>
  <si>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</si>
  <si>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</si>
  <si>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</si>
  <si>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</si>
  <si>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</si>
  <si>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</si>
  <si>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</si>
  <si>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</si>
  <si>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</si>
  <si>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</si>
  <si>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</si>
  <si>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PRESIDENTE MPAL</t>
  </si>
  <si>
    <t>SECRETARIA DE PRESIDENCIA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</si>
  <si>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</si>
  <si>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</si>
  <si>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</si>
  <si>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</si>
  <si>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</si>
  <si>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</si>
  <si>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</si>
  <si>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</si>
  <si>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</si>
  <si>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</si>
  <si>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</si>
  <si>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</si>
  <si>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</si>
  <si>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</si>
  <si>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</si>
  <si>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 xml:space="preserve">AUXILIAR ADMINISTRATIVO A   (ALUMBRADO PUBLICO) </t>
  </si>
  <si>
    <t xml:space="preserve">CUADRILLA ALUM PUBLICO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</si>
  <si>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</si>
  <si>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</si>
  <si>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</si>
  <si>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</si>
  <si>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</si>
  <si>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</si>
  <si>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 xml:space="preserve">CHOFER  DE CAMION DE BASURA 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</si>
  <si>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</si>
  <si>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</si>
  <si>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</si>
  <si>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</si>
  <si>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</si>
  <si>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</si>
  <si>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</si>
  <si>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</si>
  <si>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</si>
  <si>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</si>
  <si>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AUX O.P CHOFER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</si>
  <si>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</si>
  <si>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</si>
  <si>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</si>
  <si>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</si>
  <si>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</si>
  <si>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</si>
  <si>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</si>
  <si>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</si>
  <si>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</si>
  <si>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</si>
  <si>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</si>
  <si>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</si>
  <si>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</si>
  <si>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</si>
  <si>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</si>
  <si>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</si>
  <si>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</si>
  <si>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</si>
  <si>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</si>
  <si>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</si>
  <si>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ENC. MANTENIMIENTO UNIDAD DEPORTIVA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</si>
  <si>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</si>
  <si>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</si>
  <si>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</si>
  <si>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</si>
  <si>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</si>
  <si>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</si>
  <si>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</si>
  <si>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</si>
  <si>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</si>
  <si>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</si>
  <si>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</si>
  <si>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</si>
  <si>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</si>
  <si>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</si>
  <si>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</si>
  <si>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</si>
  <si>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</si>
  <si>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</si>
  <si>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</si>
  <si>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</si>
  <si>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</si>
  <si>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</si>
  <si>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</si>
  <si>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</si>
  <si>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</si>
  <si>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</si>
  <si>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</si>
  <si>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</si>
  <si>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</si>
  <si>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</si>
  <si>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</si>
  <si>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</si>
  <si>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</si>
  <si>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</si>
  <si>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</si>
  <si>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</si>
  <si>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</si>
  <si>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</si>
  <si>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</si>
  <si>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</si>
  <si>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</si>
  <si>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</si>
  <si>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</si>
  <si>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</si>
  <si>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</si>
  <si>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</si>
  <si>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</si>
  <si>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</si>
  <si>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</si>
  <si>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</si>
  <si>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</si>
  <si>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</si>
  <si>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</si>
  <si>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</si>
  <si>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</si>
  <si>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>YAÑEZ JIMENEZ JORGE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</si>
  <si>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</si>
  <si>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</si>
  <si>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</si>
  <si>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</si>
  <si>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</si>
  <si>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</si>
  <si>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</si>
  <si>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</si>
  <si>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</si>
  <si>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</si>
  <si>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</si>
  <si>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</si>
  <si>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</si>
  <si>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</si>
  <si>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</si>
  <si>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</si>
  <si>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</si>
  <si>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</si>
  <si>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</si>
  <si>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</si>
  <si>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</si>
  <si>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</si>
  <si>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</si>
  <si>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</si>
  <si>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</si>
  <si>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</si>
  <si>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RAMIREZ MEDINA SAMUEL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</si>
  <si>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</si>
  <si>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</si>
  <si>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</si>
  <si>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</si>
  <si>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</si>
  <si>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</si>
  <si>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</si>
  <si>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BUGARIN ALVAREZ JAVIER </t>
  </si>
  <si>
    <t xml:space="preserve">ALATORRE BERMEJO SERGIO ARTURO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</si>
  <si>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</si>
  <si>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</si>
  <si>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</si>
  <si>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</si>
  <si>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</si>
  <si>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</si>
  <si>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</si>
  <si>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</si>
  <si>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</si>
  <si>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</si>
  <si>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</si>
  <si>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</si>
  <si>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</si>
  <si>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</si>
  <si>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</si>
  <si>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</si>
  <si>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</si>
  <si>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</si>
  <si>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</si>
  <si>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</si>
  <si>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</si>
  <si>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</si>
  <si>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</si>
  <si>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</si>
  <si>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DIAZ SOTO GRISELDA  </t>
  </si>
  <si>
    <t xml:space="preserve">OROZCO SANCHEZ JAVIER </t>
  </si>
  <si>
    <t xml:space="preserve">NUÑEZ CARRANZA JAIME 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</si>
  <si>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</si>
  <si>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</si>
  <si>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</si>
  <si>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</si>
  <si>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</si>
  <si>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</si>
  <si>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</si>
  <si>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</si>
  <si>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</si>
  <si>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</si>
  <si>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FLORES RUVALCABA ROBERTO ALEJANDRO </t>
  </si>
  <si>
    <t xml:space="preserve">CAMACHO FLORES MARIO </t>
  </si>
  <si>
    <t>IBARRA GUTIERREZ CESAR</t>
  </si>
  <si>
    <t xml:space="preserve">FLORES BAÑUELOS ADRIANA ELIZABETH </t>
  </si>
  <si>
    <t xml:space="preserve">DIAZ NORIEGA BEATRIZ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</si>
  <si>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</si>
  <si>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</si>
  <si>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</si>
  <si>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</si>
  <si>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</si>
  <si>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</si>
  <si>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</si>
  <si>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</si>
  <si>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</si>
  <si>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</si>
  <si>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</si>
  <si>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</si>
  <si>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</si>
  <si>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 xml:space="preserve">MOYA MARIA DE LOS ANGELES </t>
  </si>
  <si>
    <t>GUTIERREZ MARTINEZ ANA MARIA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</si>
  <si>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</si>
  <si>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</si>
  <si>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</si>
  <si>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</si>
  <si>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</si>
  <si>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</si>
  <si>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</si>
  <si>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</si>
  <si>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</si>
  <si>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</si>
  <si>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</si>
  <si>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</si>
  <si>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OPERADOR DE MAQUINARIA</t>
  </si>
  <si>
    <t>FONTANERO A</t>
  </si>
  <si>
    <t>RECAUDADOR</t>
  </si>
  <si>
    <t>SANDOVAL PINTO JORGE</t>
  </si>
  <si>
    <t>MERCADO MENDOZA YVETTE JOCELYN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</si>
  <si>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</si>
  <si>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</si>
  <si>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</si>
  <si>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</si>
  <si>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</si>
  <si>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</si>
  <si>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</si>
  <si>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</si>
  <si>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</si>
  <si>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ASISTENTE DE LA SECRETARIA GENERAL</t>
  </si>
  <si>
    <t>TITULAR DE LA INSTANCIA MUNICIPAL DE LA MUJER</t>
  </si>
  <si>
    <t>ALVAREZ BARCENAS CRISTIAN YOVANI</t>
  </si>
  <si>
    <t>CHOFER DE CAMION E</t>
  </si>
  <si>
    <t xml:space="preserve">ABUNDIS MUÑOZ JOSE ALFREDO </t>
  </si>
  <si>
    <t>AYUDANTE DE OBRAS</t>
  </si>
  <si>
    <t>PEON DE ALBAÑIL</t>
  </si>
  <si>
    <t>ASISTENTE DE HACIENDA MUNICIPAL</t>
  </si>
  <si>
    <t>AUXILIAR DE CEMENTERIOS</t>
  </si>
  <si>
    <t>ASISTENTE DE UNIDAD A</t>
  </si>
  <si>
    <t>AUXILIAR ADMINISTRATIA</t>
  </si>
  <si>
    <t>SANCHEZ CELIS MA. TERESA</t>
  </si>
  <si>
    <t xml:space="preserve">HARO OCAMPO LIC. PEDRO </t>
  </si>
  <si>
    <t>AUXILIAR ADMINISTRATIVO D</t>
  </si>
  <si>
    <t>JEFE DEL DEPARTAMENTO DE TURISMO</t>
  </si>
  <si>
    <t>CHOFER DE CAMION F</t>
  </si>
  <si>
    <t xml:space="preserve">REYNA REYES J  JESUS 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</si>
  <si>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</si>
  <si>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</si>
  <si>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</si>
  <si>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</si>
  <si>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</si>
  <si>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</si>
  <si>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</si>
  <si>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GUZMAN GONZALEZ LEONCIO</t>
  </si>
  <si>
    <t>BUGARIN RENTERIA MARTHA ROSARIO</t>
  </si>
  <si>
    <t>ANGULO PADILLA JOSE RAMON</t>
  </si>
  <si>
    <t>LARA RODRIGUEZ EMANUEL</t>
  </si>
  <si>
    <t>SECRETARIA DEASUNTOS DEL INTERIOR</t>
  </si>
  <si>
    <t>ALVAREZ BARCENAS LUIS ISRAEL</t>
  </si>
  <si>
    <t>UNIDAD DEL MODULO DE MAQUINARIA</t>
  </si>
  <si>
    <t>SANCHEZ GONZALEZ ANA CRISTINA</t>
  </si>
  <si>
    <t>UNIDAD DE TRANSPARENCIA</t>
  </si>
  <si>
    <t>PAREDES VAZQUEZ DIEGO</t>
  </si>
  <si>
    <t>OFICIAL DEL REGISTRO CIVIL A</t>
  </si>
  <si>
    <t>RAMIREZ SANCHEZ ARNULFO</t>
  </si>
  <si>
    <t>AUXILIAR DE CEMENTERIO</t>
  </si>
  <si>
    <t>RAMIREZ SAAVEDRA MARIA GUADALUPE</t>
  </si>
  <si>
    <t>SALAS LUNA MARTHA PATRICIA</t>
  </si>
  <si>
    <t>DURAN SANDOVAL LIZBETH</t>
  </si>
  <si>
    <t>AUXILIAR ADMINISTRATIVO E</t>
  </si>
  <si>
    <t>DIRECCION JURIDICA</t>
  </si>
  <si>
    <t>ASISTENTE DE JURIDICO LABORAL</t>
  </si>
  <si>
    <t xml:space="preserve">ASISTENTE DE UNIDAD B </t>
  </si>
  <si>
    <t>AZANO HERNANDEZ ENRIQUE</t>
  </si>
  <si>
    <t>JEFATURA DE GABINETE</t>
  </si>
  <si>
    <t>AZANO RAYAS JAIME KISABURO</t>
  </si>
  <si>
    <t>AZANO HERNANDEZ HECTOR ERNESTO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</si>
  <si>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</si>
  <si>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</si>
  <si>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</si>
  <si>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</si>
  <si>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</si>
  <si>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CAJERO</t>
  </si>
  <si>
    <t>AGUIRRE MARTINEZ JEANNETTE</t>
  </si>
  <si>
    <t>GARCIA ARELLANO JUAN MANUEL</t>
  </si>
  <si>
    <t>GARCIA ARELLANO AURORA</t>
  </si>
  <si>
    <t>JEFE DE LA UNIDAD DE RECURSOS HUMANOS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</si>
  <si>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</si>
  <si>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</si>
  <si>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</si>
  <si>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</si>
  <si>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</si>
  <si>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</si>
  <si>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DELGADILLO SANCHEZ ROBERTO CARLOS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</si>
  <si>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</si>
  <si>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</si>
  <si>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</si>
  <si>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</si>
  <si>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</si>
  <si>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</si>
  <si>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</si>
  <si>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</si>
  <si>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ESPARZA GONZALEZ LAURA REFUGIO</t>
  </si>
  <si>
    <t>JEFE DEL DEPARTAMENTO DE PATRIMONIO</t>
  </si>
  <si>
    <t>CASILLAS ORTA GERARDO</t>
  </si>
  <si>
    <t>MARQUEZ ROMERO PABLO</t>
  </si>
  <si>
    <t>MARIN MOJARRO BONIFACIO</t>
  </si>
  <si>
    <t>CHOFER C</t>
  </si>
  <si>
    <t>VITELA PEREZ GLEEN OCTAVIO</t>
  </si>
  <si>
    <t>AUXILIAR AGUA POTABLE</t>
  </si>
  <si>
    <t>DIAZ GUTIERREZ MANUEL</t>
  </si>
  <si>
    <t>ASISTENTE DE COORDINACION</t>
  </si>
  <si>
    <t>ALVARADO CRUZ HECTOR MIGUEL</t>
  </si>
  <si>
    <t>GARCIA CORTES MARICELA</t>
  </si>
  <si>
    <t>LLAMAS CUETO ANDRES ENRIQUE</t>
  </si>
  <si>
    <t>SANCHEZ GONZALEZ MELITON ANDRES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</si>
  <si>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</si>
  <si>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</si>
  <si>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</si>
  <si>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</si>
  <si>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</si>
  <si>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</si>
  <si>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</si>
  <si>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PLASCENCIA REYNA JUAN ANTONIO</t>
  </si>
  <si>
    <t>MARTINEZ RAMIREZ ROGELIO</t>
  </si>
  <si>
    <t xml:space="preserve">CARRILLO BENAVIDES ISAC </t>
  </si>
  <si>
    <t>CHOFER A</t>
  </si>
  <si>
    <t>RAMIREZ RAMIREZ GERARDO</t>
  </si>
  <si>
    <t>RIVERA DIAZ VILMA ELIZABETH</t>
  </si>
  <si>
    <t xml:space="preserve">SECRETARIA A </t>
  </si>
  <si>
    <t>ALVAREZ CARRANZA MAX ALEJANDRO</t>
  </si>
  <si>
    <t>OPERADOR DE MAQUINARIA D</t>
  </si>
  <si>
    <t>AUXILIAR DE OBRA PUBLICA C</t>
  </si>
  <si>
    <t>JIMENEZ ACEVEZ SANTIAGO</t>
  </si>
  <si>
    <t>TITULAR DE UNIDAD DE SUMINISTROS</t>
  </si>
  <si>
    <t>RAMIREZ RAMIREZ LUIS FERNANDO</t>
  </si>
  <si>
    <t>UNIDAD DEREHABILITACION DE ESCUELAS</t>
  </si>
  <si>
    <t>COORDINACION DE GESTION DEL MUNICIPIO</t>
  </si>
  <si>
    <t>ROMERO DELGADILLO OSCAR</t>
  </si>
  <si>
    <t>CAMACHO ORTIZ KIMBERLY</t>
  </si>
  <si>
    <t>GUTIERREZ SUAREZ MARIA FERNANDA</t>
  </si>
  <si>
    <t>ENFERMERO   A</t>
  </si>
  <si>
    <t>MEDICO A</t>
  </si>
  <si>
    <t>GONZALEZ VAZQUEZ DAISY CECILIA</t>
  </si>
  <si>
    <t>ASISTENTE DE SINDICATURA</t>
  </si>
  <si>
    <t>BAUTISTA SANCHEZ YOCONDA MARIBEL</t>
  </si>
  <si>
    <t>MEDINA HERNANDEZ ELISA</t>
  </si>
  <si>
    <t>ARIAS PENA BRENDA MARIA</t>
  </si>
  <si>
    <t>CARDONA MEJIA MARIA IRMA</t>
  </si>
  <si>
    <t>MARTIN MORA JUAN MANUEL</t>
  </si>
  <si>
    <t>SANCHEZ REYES MARIA DE LOS ANGELES</t>
  </si>
  <si>
    <t>RODRIGUEZ RAMIREZ MARIA ELENA</t>
  </si>
  <si>
    <t>VARGAS MEDINA DANIEL</t>
  </si>
  <si>
    <t>BARAJAS FERNANDEZ LORENA</t>
  </si>
  <si>
    <t>MERCADO ARREDONDO JAVIER</t>
  </si>
  <si>
    <t xml:space="preserve">CHOFER DE CAMION E  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</si>
  <si>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</si>
  <si>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</si>
  <si>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</si>
  <si>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</si>
  <si>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</si>
  <si>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RAMOS RAMIREZ RAUL</t>
  </si>
  <si>
    <t>JEFE DEL DEPARTAMENTO PROYECTOS</t>
  </si>
  <si>
    <t>ASESOR</t>
  </si>
  <si>
    <t>COMANDANTE DE POLICIA</t>
  </si>
  <si>
    <t>SILVA RODRIGUEZ JULIO CESAR</t>
  </si>
  <si>
    <t>TEJEDA PEREZ SAUL</t>
  </si>
  <si>
    <t>MUÑOZ SANCHEZ DIEGO ARMANDO</t>
  </si>
  <si>
    <t>JACOBO CALLEROS CLEMENTE</t>
  </si>
  <si>
    <t>AUXILIAR DE VIALIDAD A</t>
  </si>
  <si>
    <t>GARCIA ABUNDIS ANGELICA</t>
  </si>
  <si>
    <t>HERNANDEZ VAZQUEZ JOSE GILBERTO</t>
  </si>
  <si>
    <t>TORRES VAZQUEZ HONORIO</t>
  </si>
  <si>
    <t>JEFE DEL DEPARTAMENTO DE PROTECCION CIVIL</t>
  </si>
  <si>
    <t>UNIDAD DE GESTION DE PROYECTOS</t>
  </si>
  <si>
    <t>ARCHIVO MUNICIPAL</t>
  </si>
  <si>
    <t>PEREZ SANCHEZ JESUS</t>
  </si>
  <si>
    <t>OFICIAL DE REGISTRO CIVIL B</t>
  </si>
  <si>
    <t>PAREDES MERCADO JOSE CARMEN</t>
  </si>
  <si>
    <t>JARDINERO C</t>
  </si>
  <si>
    <t>LOERA FLORES OMAR ALEJANDRO</t>
  </si>
  <si>
    <t>VELIZ RAMIREZ LAURA ALEJANDRA</t>
  </si>
  <si>
    <t>CAMACHO GOMEZ LUCINA</t>
  </si>
  <si>
    <t>AUXILIAR DE VIALIDAD B</t>
  </si>
  <si>
    <t>LLAMAS GONZALEZ GABRIEL</t>
  </si>
  <si>
    <t>BENITEZ IBARRA HERMINIO</t>
  </si>
  <si>
    <t>LEDEZMA RODRIGUEZ JAIME</t>
  </si>
  <si>
    <t>CHOFER DE CAMION D</t>
  </si>
  <si>
    <t>JEFE DEL DEPARTAMENTO DE PROGRAMAS SOCIALES</t>
  </si>
  <si>
    <t>BUGARIN RENTERIA LAURA</t>
  </si>
  <si>
    <t>CASTANEDA MERCADO RAMON</t>
  </si>
  <si>
    <t>NUNEZ ALVARADO MARTIN</t>
  </si>
  <si>
    <t>MIRAMONTES RODARTE ABELINO</t>
  </si>
  <si>
    <t>ENC, DE BIBLIOTECA</t>
  </si>
  <si>
    <t>SECRETRARIA A</t>
  </si>
  <si>
    <t>VELAZQUEZ MORA OLGA LIDIA</t>
  </si>
  <si>
    <t>MECANICO B</t>
  </si>
  <si>
    <t>CERVANTES NUNEZ CANDIDA</t>
  </si>
  <si>
    <t>MURO CERVANTES CELIA</t>
  </si>
  <si>
    <t>OPERADOR DE MAQUINARIA B</t>
  </si>
  <si>
    <t>SANDOVAL MORA JAVIER</t>
  </si>
  <si>
    <t>DELEGADO DE SAN ANTONIO</t>
  </si>
  <si>
    <t>FECHA DE INGRESO</t>
  </si>
  <si>
    <t>RENTERIA GARCIA DIANA LIZBETH</t>
  </si>
  <si>
    <t>AUXILIAR DE INTENDENCIA D</t>
  </si>
  <si>
    <t>GAETA ARELLANO ALAN</t>
  </si>
  <si>
    <t>ABUNDIS CALAMATEO CECILIA</t>
  </si>
  <si>
    <t>ASISTENTE DE UNIDAD B</t>
  </si>
  <si>
    <t>LEGASPE RODRIGUEZ JOSE DE JESUS</t>
  </si>
  <si>
    <t>ALCANTAR ESPARZA ELVIRA</t>
  </si>
  <si>
    <t>PLASCENCIA MORA NAYELI JAZMIN</t>
  </si>
  <si>
    <t>FLORES MORA EDUARDO</t>
  </si>
  <si>
    <t>COORDINADOR GENERAL DE SEGURIDAD CIUDADANA</t>
  </si>
  <si>
    <t>VAZQUEZ FIGUEROA MANUEL DAVIDO</t>
  </si>
  <si>
    <t>INGENIERO AUXILIAR  A</t>
  </si>
  <si>
    <t>MARTINEZ DE ALBA CARLOS DANIEL</t>
  </si>
  <si>
    <t>QUEZADA RIVERA MARIA DEL ROSARIO</t>
  </si>
  <si>
    <t>MEDINA ORTIZ BRENDA LIZBETH</t>
  </si>
  <si>
    <t>SANCHEZ GONZALEZ JOSE</t>
  </si>
  <si>
    <t>AUXILIAR DE AGUA POTABLE</t>
  </si>
  <si>
    <t>FLORES ABUNDIS VICENTE</t>
  </si>
  <si>
    <t>BECERRA PEREZ VICTOR ALFONSO</t>
  </si>
  <si>
    <t>ALCARAZ MERCADO ELIAS</t>
  </si>
  <si>
    <t>GIRON TORRES JUDITH</t>
  </si>
  <si>
    <t>HERNANDEZ SUAREZ JOSE ANTONIO</t>
  </si>
  <si>
    <t>DELEGADO DE PALOS ALTOS</t>
  </si>
  <si>
    <t>ALCANTAR ESPARZA BRENDA GRACIELA</t>
  </si>
  <si>
    <t>AGENTE DE MASCUALA</t>
  </si>
  <si>
    <t>ESPARZA RIVERA ERIBERTO</t>
  </si>
  <si>
    <t>DELEGADO DE TREJOS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</si>
  <si>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</si>
  <si>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</si>
  <si>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</si>
  <si>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</si>
  <si>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</si>
  <si>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</si>
  <si>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MORA GARCIA HUMBERTO</t>
  </si>
  <si>
    <t>ALFREDO URIBE LOZANO</t>
  </si>
  <si>
    <t>OPERADOR</t>
  </si>
  <si>
    <t>OPERADOR DE CAMION VOLTEO</t>
  </si>
  <si>
    <t>MARTINEZ RAMOS JAVIER</t>
  </si>
  <si>
    <t>LIMON AGUAYO ALFONSO</t>
  </si>
  <si>
    <t>OPERADOR DE MAQUINARIA A</t>
  </si>
  <si>
    <t>CARRANZA MENDEZ GABRIEL</t>
  </si>
  <si>
    <t>JEFE DEL DEPARTAMENTO DE MOVILIDAD</t>
  </si>
  <si>
    <t>DIAZ DE LA TORRE PEDRO</t>
  </si>
  <si>
    <t>JEFE DEL DEPARTAMENTO DE AGUA POTABLE</t>
  </si>
  <si>
    <t>SEGUNDA QUINCENA DE FEBRERO DE 2022</t>
  </si>
  <si>
    <t>28 DE FEBRERO DE 2022</t>
  </si>
  <si>
    <t>GARCIA JIMENEZ NEREO</t>
  </si>
  <si>
    <t>GONZALEZ ABUNDIS HECTOR MANUEL</t>
  </si>
  <si>
    <t>MENDEZ MORA ROMAN</t>
  </si>
  <si>
    <t>ROMERO FRANCO LILIANA</t>
  </si>
  <si>
    <t>CONTRERAS HERNANDEZ JOSE DE JESUS</t>
  </si>
  <si>
    <t>GARCIA BRAVO MIGUEL ANGEL</t>
  </si>
  <si>
    <t>UNIDAD DE 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</si>
</sst>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165" fontId="0" fillId="0" borderId="0" xfId="1" applyFont="1"/>
    <xf numFmtId="0" fontId="6" fillId="0" borderId="0" xfId="0" applyFont="1"/>
    <xf numFmtId="165" fontId="6" fillId="0" borderId="0" xfId="1" applyFont="1"/>
    <xf numFmtId="0" fontId="6" fillId="0" borderId="0" xfId="0" applyFont="1" applyAlignment="1" applyProtection="1">
      <alignment horizontal="right"/>
    </xf>
    <xf numFmtId="165" fontId="9" fillId="0" borderId="0" xfId="1" applyFont="1"/>
    <xf numFmtId="165" fontId="6" fillId="0" borderId="0" xfId="1" applyFont="1" applyFill="1"/>
    <xf numFmtId="0" fontId="6" fillId="0" borderId="0" xfId="0" applyFont="1" applyFill="1" applyBorder="1"/>
    <xf numFmtId="0" fontId="9" fillId="0" borderId="0" xfId="0" applyFont="1"/>
    <xf numFmtId="0" fontId="7" fillId="0" borderId="0" xfId="0" applyFont="1" applyFill="1"/>
    <xf numFmtId="164" fontId="7" fillId="0" borderId="2" xfId="2" applyFont="1" applyFill="1" applyBorder="1"/>
    <xf numFmtId="0" fontId="0" fillId="0" borderId="0" xfId="0" applyFill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0" fontId="6" fillId="0" borderId="0" xfId="0" applyFont="1" applyFill="1" applyAlignment="1" applyProtection="1">
      <alignment horizontal="right"/>
    </xf>
    <xf numFmtId="165" fontId="6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43" fontId="0" fillId="0" borderId="0" xfId="0" applyNumberFormat="1" applyFill="1"/>
    <xf numFmtId="0" fontId="9" fillId="0" borderId="0" xfId="0" applyFont="1" applyFill="1" applyAlignment="1" applyProtection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Fill="1" applyAlignment="1" applyProtection="1">
      <alignment horizontal="left" wrapText="1"/>
    </xf>
    <xf numFmtId="0" fontId="6" fillId="0" borderId="0" xfId="0" applyFont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 applyFill="1"/>
    <xf numFmtId="0" fontId="0" fillId="0" borderId="0" xfId="0" applyFill="1" applyBorder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 applyProtection="1">
      <alignment horizontal="left" wrapText="1"/>
    </xf>
    <xf numFmtId="0" fontId="9" fillId="0" borderId="0" xfId="0" applyFont="1" applyFill="1"/>
    <xf numFmtId="0" fontId="7" fillId="0" borderId="0" xfId="0" applyFont="1" applyFill="1" applyAlignment="1" applyProtection="1">
      <alignment horizontal="right"/>
    </xf>
    <xf numFmtId="0" fontId="11" fillId="0" borderId="0" xfId="0" applyFont="1" applyFill="1"/>
    <xf numFmtId="0" fontId="7" fillId="0" borderId="0" xfId="0" applyFont="1" applyFill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6" fillId="0" borderId="0" xfId="0" applyFont="1" applyFill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right"/>
    </xf>
    <xf numFmtId="165" fontId="9" fillId="0" borderId="0" xfId="1" applyFont="1" applyFill="1" applyBorder="1"/>
    <xf numFmtId="0" fontId="2" fillId="0" borderId="0" xfId="0" applyFont="1"/>
    <xf numFmtId="165" fontId="2" fillId="0" borderId="0" xfId="1" applyFont="1" applyFill="1"/>
    <xf numFmtId="0" fontId="2" fillId="0" borderId="0" xfId="0" applyFont="1" applyFill="1" applyAlignment="1" applyProtection="1">
      <alignment horizontal="left" wrapText="1"/>
    </xf>
    <xf numFmtId="0" fontId="15" fillId="0" borderId="0" xfId="0" applyFont="1" applyFill="1" applyBorder="1" applyAlignment="1">
      <alignment horizontal="left"/>
    </xf>
    <xf numFmtId="165" fontId="11" fillId="0" borderId="0" xfId="1" applyFont="1" applyFill="1"/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165" fontId="9" fillId="0" borderId="0" xfId="0" applyNumberFormat="1" applyFont="1" applyFill="1"/>
    <xf numFmtId="165" fontId="2" fillId="0" borderId="0" xfId="0" applyNumberFormat="1" applyFont="1" applyFill="1"/>
    <xf numFmtId="43" fontId="2" fillId="0" borderId="0" xfId="0" applyNumberFormat="1" applyFont="1" applyFill="1"/>
    <xf numFmtId="0" fontId="11" fillId="0" borderId="0" xfId="0" applyFont="1" applyFill="1" applyBorder="1" applyAlignment="1">
      <alignment horizontal="center"/>
    </xf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Fill="1" applyAlignment="1" applyProtection="1">
      <alignment horizontal="right"/>
    </xf>
    <xf numFmtId="165" fontId="12" fillId="0" borderId="0" xfId="1" applyFont="1" applyFill="1"/>
    <xf numFmtId="165" fontId="2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Alignment="1" applyProtection="1">
      <alignment horizontal="center" wrapText="1"/>
    </xf>
    <xf numFmtId="0" fontId="7" fillId="0" borderId="0" xfId="0" applyFont="1" applyFill="1" applyAlignment="1">
      <alignment horizontal="center" wrapText="1"/>
    </xf>
    <xf numFmtId="14" fontId="2" fillId="0" borderId="0" xfId="0" applyNumberFormat="1" applyFont="1" applyFill="1"/>
    <xf numFmtId="165" fontId="0" fillId="0" borderId="5" xfId="1" applyFont="1" applyFill="1" applyBorder="1"/>
    <xf numFmtId="0" fontId="7" fillId="0" borderId="1" xfId="0" applyFont="1" applyBorder="1"/>
    <xf numFmtId="0" fontId="6" fillId="0" borderId="0" xfId="0" applyFont="1" applyAlignment="1">
      <alignment horizontal="left"/>
    </xf>
    <xf numFmtId="14" fontId="0" fillId="0" borderId="0" xfId="0" applyNumberFormat="1" applyFill="1"/>
    <xf numFmtId="0" fontId="6" fillId="0" borderId="0" xfId="0" applyFont="1" applyFill="1" applyAlignment="1">
      <alignment wrapText="1"/>
    </xf>
    <xf numFmtId="0" fontId="15" fillId="0" borderId="0" xfId="0" applyFont="1" applyFill="1"/>
    <xf numFmtId="0" fontId="6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164" fontId="2" fillId="0" borderId="0" xfId="2" applyFont="1" applyFill="1" applyBorder="1"/>
    <xf numFmtId="0" fontId="2" fillId="0" borderId="0" xfId="0" applyFont="1" applyFill="1" applyAlignment="1">
      <alignment horizontal="right"/>
    </xf>
    <xf numFmtId="165" fontId="2" fillId="0" borderId="4" xfId="1" applyFont="1" applyFill="1" applyBorder="1" applyAlignment="1">
      <alignment horizontal="center"/>
    </xf>
    <xf numFmtId="0" fontId="19" fillId="0" borderId="0" xfId="0" applyFont="1" applyFill="1" applyAlignment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vertical="center" wrapText="1"/>
    </xf>
    <xf numFmtId="0" fontId="15" fillId="0" borderId="0" xfId="0" applyFont="1" applyFill="1" applyAlignment="1">
      <alignment wrapText="1"/>
    </xf>
    <xf numFmtId="14" fontId="0" fillId="0" borderId="0" xfId="1" applyNumberFormat="1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14" fontId="18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165" fontId="21" fillId="0" borderId="0" xfId="1" applyFont="1" applyFill="1"/>
    <xf numFmtId="0" fontId="20" fillId="0" borderId="0" xfId="0" applyFont="1" applyFill="1" applyAlignment="1">
      <alignment horizontal="left"/>
    </xf>
    <xf numFmtId="0" fontId="20" fillId="0" borderId="0" xfId="0" applyFont="1" applyFill="1"/>
    <xf numFmtId="4" fontId="6" fillId="0" borderId="0" xfId="2" applyNumberFormat="1" applyFont="1" applyFill="1" applyBorder="1"/>
    <xf numFmtId="164" fontId="6" fillId="0" borderId="0" xfId="2" applyFont="1" applyFill="1" applyBorder="1"/>
    <xf numFmtId="0" fontId="22" fillId="0" borderId="0" xfId="0" applyFont="1" applyFill="1"/>
    <xf numFmtId="0" fontId="2" fillId="0" borderId="0" xfId="0" applyFont="1" applyFill="1" applyBorder="1"/>
    <xf numFmtId="165" fontId="0" fillId="0" borderId="6" xfId="1" applyFont="1" applyFill="1" applyBorder="1" applyAlignment="1">
      <alignment horizontal="center"/>
    </xf>
    <xf numFmtId="14" fontId="19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16" fillId="0" borderId="0" xfId="0" applyFont="1" applyFill="1"/>
    <xf numFmtId="0" fontId="17" fillId="0" borderId="0" xfId="0" applyFont="1" applyFill="1" applyAlignment="1">
      <alignment wrapText="1"/>
    </xf>
    <xf numFmtId="0" fontId="15" fillId="0" borderId="0" xfId="0" applyFont="1"/>
    <xf numFmtId="165" fontId="9" fillId="0" borderId="0" xfId="1" applyFont="1" applyAlignment="1">
      <alignment horizontal="center"/>
    </xf>
    <xf numFmtId="14" fontId="19" fillId="0" borderId="0" xfId="0" applyNumberFormat="1" applyFont="1" applyFill="1"/>
    <xf numFmtId="14" fontId="17" fillId="0" borderId="0" xfId="0" applyNumberFormat="1" applyFont="1" applyFill="1"/>
    <xf numFmtId="166" fontId="17" fillId="0" borderId="0" xfId="0" applyNumberFormat="1" applyFont="1" applyFill="1" applyAlignment="1">
      <alignment horizontal="center"/>
    </xf>
    <xf numFmtId="4" fontId="2" fillId="0" borderId="0" xfId="0" applyNumberFormat="1" applyFont="1" applyFill="1"/>
    <xf numFmtId="14" fontId="17" fillId="0" borderId="0" xfId="0" applyNumberFormat="1" applyFont="1" applyFill="1" applyAlignment="1">
      <alignment horizontal="center"/>
    </xf>
  </cellXfs>
  <cellStyles count="5">
    <cellStyle name="Millares" xfId="1" builtinId="3"/>
    <cellStyle name="Millares 3" xfId="4"/>
    <cellStyle name="Moneda" xfId="2" builtinId="4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B1:P19"/>
  <sheetViews>
    <sheetView tabSelected="1" zoomScale="80" zoomScaleNormal="80" workbookViewId="0">
      <pane ySplit="5" topLeftCell="A6" activePane="bottomLeft" state="frozen"/>
      <selection activeCell="F18" sqref="F18"/>
      <selection pane="bottomLeft" activeCell="O11" sqref="O11"/>
    </sheetView>
  </sheetViews>
  <sheetFormatPr baseColWidth="10" defaultRowHeight="12.75" x14ac:dyDescent="0.2"/>
  <cols>
    <col min="1" max="1" width="1.7109375" style="11" customWidth="1"/>
    <col min="2" max="2" width="34.5703125" style="11" customWidth="1"/>
    <col min="3" max="3" width="5.42578125" style="11" customWidth="1"/>
    <col min="4" max="4" width="12.5703125" style="11" customWidth="1"/>
    <col min="5" max="5" width="0.7109375" style="15" customWidth="1"/>
    <col min="6" max="6" width="2" style="15" customWidth="1"/>
    <col min="7" max="7" width="13" style="15" customWidth="1"/>
    <col min="8" max="8" width="12.42578125" style="15" bestFit="1" customWidth="1"/>
    <col min="9" max="9" width="11.28515625" style="15" customWidth="1"/>
    <col min="10" max="10" width="6.28515625" style="15" customWidth="1"/>
    <col min="11" max="11" width="13.140625" style="15" bestFit="1" customWidth="1"/>
    <col min="12" max="12" width="26.7109375" style="11" customWidth="1"/>
    <col min="13" max="13" width="20.7109375" style="11" bestFit="1" customWidth="1"/>
    <col min="14" max="16384" width="11.42578125" style="11"/>
  </cols>
  <sheetData>
    <row r="1" spans="2:16" ht="18" x14ac:dyDescent="0.25">
      <c r="E1" s="14" t="s">
        <v>0</v>
      </c>
      <c r="I1" s="14"/>
      <c r="L1" s="16" t="s">
        <v>1</v>
      </c>
    </row>
    <row r="2" spans="2:16" ht="15" x14ac:dyDescent="0.25">
      <c r="E2" s="17" t="s">
        <v>101</v>
      </c>
      <c r="I2" s="17"/>
      <c r="L2" s="18" t="str">
        <f>+PRESIDENCIA!M2</f>
        <v>28 DE FEBRERO DE 2022</v>
      </c>
    </row>
    <row r="3" spans="2:16" x14ac:dyDescent="0.2">
      <c r="E3" s="48" t="str">
        <f>+PRESIDENCIA!E3</f>
        <v>SEGUNDA QUINCENA DE FEBRERO DE 2022</v>
      </c>
      <c r="I3" s="49"/>
    </row>
    <row r="4" spans="2:16" x14ac:dyDescent="0.2">
      <c r="E4" s="49" t="s">
        <v>24</v>
      </c>
      <c r="I4" s="49"/>
    </row>
    <row r="5" spans="2:16" x14ac:dyDescent="0.2">
      <c r="B5" s="19" t="s">
        <v>2</v>
      </c>
      <c r="C5" s="19"/>
      <c r="D5" s="19" t="s">
        <v>8</v>
      </c>
      <c r="E5" s="50" t="s">
        <v>3</v>
      </c>
      <c r="F5" s="50" t="s">
        <v>27</v>
      </c>
      <c r="G5" s="20" t="s">
        <v>3</v>
      </c>
      <c r="H5" s="20" t="s">
        <v>27</v>
      </c>
      <c r="I5" s="51" t="s">
        <v>31</v>
      </c>
      <c r="J5" s="20" t="s">
        <v>23</v>
      </c>
      <c r="K5" s="20" t="s">
        <v>4</v>
      </c>
      <c r="L5" s="19" t="s">
        <v>5</v>
      </c>
      <c r="M5" s="131" t="s">
        <v>452</v>
      </c>
    </row>
    <row r="6" spans="2:16" x14ac:dyDescent="0.2">
      <c r="B6" s="52"/>
      <c r="C6" s="52"/>
      <c r="D6" s="52"/>
      <c r="E6" s="53"/>
      <c r="F6" s="53"/>
      <c r="G6" s="53"/>
      <c r="H6" s="53"/>
      <c r="I6" s="53"/>
      <c r="J6" s="53"/>
      <c r="K6" s="53"/>
      <c r="L6" s="52"/>
    </row>
    <row r="7" spans="2:16" ht="24.95" customHeight="1" x14ac:dyDescent="0.2">
      <c r="B7" s="2" t="s">
        <v>300</v>
      </c>
      <c r="C7" s="23"/>
      <c r="D7" s="12" t="s">
        <v>296</v>
      </c>
      <c r="E7" s="76">
        <v>23787.57</v>
      </c>
      <c r="F7" s="76">
        <v>3639.86</v>
      </c>
      <c r="G7" s="6">
        <f t="shared" ref="G7:G15" si="0">E7/2</f>
        <v>11893.785</v>
      </c>
      <c r="H7" s="6">
        <f t="shared" ref="H7:H15" si="1">F7/2</f>
        <v>1819.93</v>
      </c>
      <c r="I7" s="6"/>
      <c r="J7" s="6">
        <v>0</v>
      </c>
      <c r="K7" s="6">
        <f t="shared" ref="K7:K15" si="2">G7-H7+I7-J7</f>
        <v>10073.855</v>
      </c>
      <c r="L7" s="10"/>
      <c r="M7" s="132">
        <v>44470</v>
      </c>
      <c r="N7" s="27"/>
      <c r="O7" s="27"/>
    </row>
    <row r="8" spans="2:16" ht="24.95" customHeight="1" x14ac:dyDescent="0.2">
      <c r="B8" s="2" t="s">
        <v>305</v>
      </c>
      <c r="C8" s="23"/>
      <c r="D8" s="12" t="s">
        <v>296</v>
      </c>
      <c r="E8" s="76">
        <v>23787.57</v>
      </c>
      <c r="F8" s="76">
        <v>3639.86</v>
      </c>
      <c r="G8" s="6">
        <f t="shared" si="0"/>
        <v>11893.785</v>
      </c>
      <c r="H8" s="6">
        <f t="shared" si="1"/>
        <v>1819.93</v>
      </c>
      <c r="I8" s="6"/>
      <c r="J8" s="6">
        <v>0</v>
      </c>
      <c r="K8" s="6">
        <f t="shared" si="2"/>
        <v>10073.855</v>
      </c>
      <c r="L8" s="10"/>
      <c r="M8" s="132">
        <v>44470</v>
      </c>
    </row>
    <row r="9" spans="2:16" ht="24.95" customHeight="1" x14ac:dyDescent="0.2">
      <c r="B9" s="2" t="s">
        <v>304</v>
      </c>
      <c r="C9" s="23"/>
      <c r="D9" s="12" t="s">
        <v>296</v>
      </c>
      <c r="E9" s="76">
        <v>23787.57</v>
      </c>
      <c r="F9" s="76">
        <v>3639.86</v>
      </c>
      <c r="G9" s="6">
        <f t="shared" si="0"/>
        <v>11893.785</v>
      </c>
      <c r="H9" s="6">
        <f t="shared" si="1"/>
        <v>1819.93</v>
      </c>
      <c r="I9" s="6"/>
      <c r="J9" s="6">
        <v>0</v>
      </c>
      <c r="K9" s="6">
        <f t="shared" si="2"/>
        <v>10073.855</v>
      </c>
      <c r="L9" s="10"/>
      <c r="M9" s="132">
        <v>44470</v>
      </c>
      <c r="P9" s="63"/>
    </row>
    <row r="10" spans="2:16" ht="24.95" customHeight="1" x14ac:dyDescent="0.2">
      <c r="B10" s="2" t="s">
        <v>302</v>
      </c>
      <c r="C10" s="23"/>
      <c r="D10" s="12" t="s">
        <v>296</v>
      </c>
      <c r="E10" s="76">
        <v>23787.57</v>
      </c>
      <c r="F10" s="76">
        <v>3639.86</v>
      </c>
      <c r="G10" s="6">
        <f t="shared" si="0"/>
        <v>11893.785</v>
      </c>
      <c r="H10" s="6">
        <f t="shared" si="1"/>
        <v>1819.93</v>
      </c>
      <c r="I10" s="6"/>
      <c r="J10" s="6">
        <v>0</v>
      </c>
      <c r="K10" s="6">
        <f t="shared" si="2"/>
        <v>10073.855</v>
      </c>
      <c r="L10" s="10"/>
      <c r="M10" s="132">
        <v>44470</v>
      </c>
      <c r="N10" s="11" t="s">
        <v>45</v>
      </c>
    </row>
    <row r="11" spans="2:16" ht="24.95" customHeight="1" x14ac:dyDescent="0.2">
      <c r="B11" s="2" t="s">
        <v>298</v>
      </c>
      <c r="C11" s="23"/>
      <c r="D11" s="12" t="s">
        <v>296</v>
      </c>
      <c r="E11" s="76">
        <v>23787.57</v>
      </c>
      <c r="F11" s="76">
        <v>3639.86</v>
      </c>
      <c r="G11" s="6">
        <f t="shared" si="0"/>
        <v>11893.785</v>
      </c>
      <c r="H11" s="6">
        <f t="shared" si="1"/>
        <v>1819.93</v>
      </c>
      <c r="I11" s="6"/>
      <c r="J11" s="6">
        <v>0</v>
      </c>
      <c r="K11" s="6">
        <f t="shared" si="2"/>
        <v>10073.855</v>
      </c>
      <c r="L11" s="10"/>
      <c r="M11" s="132">
        <v>44470</v>
      </c>
    </row>
    <row r="12" spans="2:16" ht="24.95" customHeight="1" x14ac:dyDescent="0.2">
      <c r="B12" s="2" t="s">
        <v>303</v>
      </c>
      <c r="C12" s="23"/>
      <c r="D12" s="12" t="s">
        <v>296</v>
      </c>
      <c r="E12" s="76">
        <v>23787.57</v>
      </c>
      <c r="F12" s="76">
        <v>3639.86</v>
      </c>
      <c r="G12" s="6">
        <f t="shared" si="0"/>
        <v>11893.785</v>
      </c>
      <c r="H12" s="6">
        <f t="shared" si="1"/>
        <v>1819.93</v>
      </c>
      <c r="I12" s="6"/>
      <c r="J12" s="6">
        <v>0</v>
      </c>
      <c r="K12" s="6">
        <f t="shared" si="2"/>
        <v>10073.855</v>
      </c>
      <c r="L12" s="10"/>
      <c r="M12" s="132">
        <v>44470</v>
      </c>
    </row>
    <row r="13" spans="2:16" ht="24.95" customHeight="1" x14ac:dyDescent="0.2">
      <c r="B13" s="2" t="s">
        <v>299</v>
      </c>
      <c r="C13" s="23"/>
      <c r="D13" s="12" t="s">
        <v>296</v>
      </c>
      <c r="E13" s="76">
        <v>23787.57</v>
      </c>
      <c r="F13" s="76">
        <v>3639.86</v>
      </c>
      <c r="G13" s="6">
        <f t="shared" si="0"/>
        <v>11893.785</v>
      </c>
      <c r="H13" s="6">
        <f t="shared" si="1"/>
        <v>1819.93</v>
      </c>
      <c r="I13" s="6"/>
      <c r="J13" s="6">
        <v>0</v>
      </c>
      <c r="K13" s="6">
        <f t="shared" si="2"/>
        <v>10073.855</v>
      </c>
      <c r="L13" s="10"/>
      <c r="M13" s="132">
        <v>44470</v>
      </c>
    </row>
    <row r="14" spans="2:16" ht="24.95" customHeight="1" x14ac:dyDescent="0.2">
      <c r="B14" s="2" t="s">
        <v>301</v>
      </c>
      <c r="C14" s="23"/>
      <c r="D14" s="12" t="s">
        <v>296</v>
      </c>
      <c r="E14" s="76">
        <v>23787.57</v>
      </c>
      <c r="F14" s="76">
        <v>3639.86</v>
      </c>
      <c r="G14" s="6">
        <f t="shared" si="0"/>
        <v>11893.785</v>
      </c>
      <c r="H14" s="6">
        <f t="shared" si="1"/>
        <v>1819.93</v>
      </c>
      <c r="I14" s="6"/>
      <c r="J14" s="6">
        <v>0</v>
      </c>
      <c r="K14" s="6">
        <f t="shared" si="2"/>
        <v>10073.855</v>
      </c>
      <c r="L14" s="10"/>
      <c r="M14" s="132">
        <v>44470</v>
      </c>
    </row>
    <row r="15" spans="2:16" ht="24.95" customHeight="1" x14ac:dyDescent="0.2">
      <c r="B15" s="2" t="s">
        <v>297</v>
      </c>
      <c r="C15" s="23"/>
      <c r="D15" s="12" t="s">
        <v>296</v>
      </c>
      <c r="E15" s="76">
        <v>23787.57</v>
      </c>
      <c r="F15" s="76">
        <v>3639.86</v>
      </c>
      <c r="G15" s="6">
        <f t="shared" si="0"/>
        <v>11893.785</v>
      </c>
      <c r="H15" s="6">
        <f t="shared" si="1"/>
        <v>1819.93</v>
      </c>
      <c r="I15" s="6"/>
      <c r="J15" s="6">
        <v>0</v>
      </c>
      <c r="K15" s="6">
        <f t="shared" si="2"/>
        <v>10073.855</v>
      </c>
      <c r="L15" s="10"/>
      <c r="M15" s="132">
        <v>44470</v>
      </c>
    </row>
    <row r="16" spans="2:16" ht="21.95" customHeight="1" x14ac:dyDescent="0.2">
      <c r="B16" s="13"/>
      <c r="C16" s="23"/>
      <c r="D16" s="12"/>
      <c r="E16" s="6"/>
      <c r="F16" s="6"/>
      <c r="G16" s="6"/>
      <c r="H16" s="6"/>
      <c r="I16" s="46"/>
      <c r="J16" s="46"/>
      <c r="K16" s="6"/>
      <c r="L16" s="10"/>
      <c r="M16" s="27"/>
    </row>
    <row r="17" spans="2:13" ht="21.95" customHeight="1" x14ac:dyDescent="0.2">
      <c r="B17" s="9"/>
      <c r="C17" s="9"/>
      <c r="D17" s="28" t="s">
        <v>6</v>
      </c>
      <c r="E17" s="29">
        <f t="shared" ref="E17:F17" si="3">SUM(E7:E16)</f>
        <v>214088.13000000003</v>
      </c>
      <c r="F17" s="29">
        <f t="shared" si="3"/>
        <v>32758.74</v>
      </c>
      <c r="G17" s="29">
        <f>SUM(G7:G16)</f>
        <v>107044.06500000002</v>
      </c>
      <c r="H17" s="29">
        <f t="shared" ref="H17:J17" si="4">SUM(H7:H16)</f>
        <v>16379.37</v>
      </c>
      <c r="I17" s="29">
        <f t="shared" si="4"/>
        <v>0</v>
      </c>
      <c r="J17" s="29">
        <f t="shared" si="4"/>
        <v>0</v>
      </c>
      <c r="K17" s="29">
        <f>SUM(K7:K16)</f>
        <v>90664.694999999978</v>
      </c>
      <c r="L17" s="54"/>
      <c r="M17" s="29"/>
    </row>
    <row r="19" spans="2:13" x14ac:dyDescent="0.2">
      <c r="B19" s="11" t="s">
        <v>24</v>
      </c>
      <c r="D19" s="28"/>
      <c r="E19" s="29"/>
      <c r="F19" s="29"/>
      <c r="G19" s="29"/>
      <c r="H19" s="29"/>
      <c r="I19" s="29"/>
      <c r="J19" s="29"/>
      <c r="K19" s="29"/>
    </row>
  </sheetData>
  <sortState ref="B7:L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M66"/>
  <sheetViews>
    <sheetView zoomScale="80" zoomScaleNormal="80" workbookViewId="0">
      <selection activeCell="N1" sqref="N1:Q1048576"/>
    </sheetView>
  </sheetViews>
  <sheetFormatPr baseColWidth="10" defaultRowHeight="12.75" x14ac:dyDescent="0.2"/>
  <cols>
    <col min="1" max="1" width="2.140625" customWidth="1"/>
    <col min="2" max="2" width="33.140625" style="11" bestFit="1" customWidth="1"/>
    <col min="3" max="3" width="5" style="11" customWidth="1"/>
    <col min="4" max="4" width="15.42578125" style="11" customWidth="1"/>
    <col min="5" max="6" width="1.28515625" style="11" customWidth="1"/>
    <col min="7" max="7" width="12.42578125" style="11" customWidth="1"/>
    <col min="8" max="8" width="11.28515625" style="11" bestFit="1" customWidth="1"/>
    <col min="9" max="9" width="11.28515625" style="11" customWidth="1"/>
    <col min="10" max="10" width="8.85546875" style="11" customWidth="1"/>
    <col min="11" max="11" width="12.28515625" style="11" bestFit="1" customWidth="1"/>
    <col min="12" max="13" width="24.140625" style="11" customWidth="1"/>
    <col min="14" max="16384" width="11.42578125" style="11"/>
  </cols>
  <sheetData>
    <row r="1" spans="1:13" ht="18" x14ac:dyDescent="0.25">
      <c r="A1" s="11"/>
      <c r="E1" s="14" t="s">
        <v>0</v>
      </c>
      <c r="F1" s="15"/>
      <c r="G1" s="15"/>
      <c r="H1" s="15"/>
      <c r="I1" s="14"/>
      <c r="J1" s="15"/>
      <c r="K1" s="15"/>
      <c r="L1" s="16" t="s">
        <v>1</v>
      </c>
      <c r="M1" s="16"/>
    </row>
    <row r="2" spans="1:13" ht="15" x14ac:dyDescent="0.25">
      <c r="A2" s="11"/>
      <c r="E2" s="17" t="s">
        <v>75</v>
      </c>
      <c r="F2" s="15"/>
      <c r="G2" s="15"/>
      <c r="H2" s="15"/>
      <c r="I2" s="17"/>
      <c r="J2" s="15"/>
      <c r="K2" s="15"/>
      <c r="L2" s="18" t="str">
        <f>PRESIDENCIA!M2</f>
        <v>28 DE FEBRERO DE 2022</v>
      </c>
      <c r="M2" s="18"/>
    </row>
    <row r="3" spans="1:13" x14ac:dyDescent="0.2">
      <c r="A3" s="11"/>
      <c r="E3" s="18" t="str">
        <f>PRESIDENCIA!E3</f>
        <v>SEGUNDA QUINCENA DE FEBRERO DE 2022</v>
      </c>
      <c r="F3" s="15"/>
      <c r="G3" s="15"/>
      <c r="H3" s="15"/>
      <c r="I3" s="18"/>
      <c r="J3" s="15"/>
      <c r="K3" s="15"/>
    </row>
    <row r="4" spans="1:13" ht="1.5" customHeight="1" x14ac:dyDescent="0.2">
      <c r="A4" s="11"/>
      <c r="E4" s="49"/>
      <c r="F4" s="15"/>
      <c r="G4" s="15"/>
      <c r="H4" s="15"/>
      <c r="I4" s="49"/>
      <c r="J4" s="15"/>
      <c r="K4" s="15"/>
    </row>
    <row r="5" spans="1:13" x14ac:dyDescent="0.2">
      <c r="A5" s="11"/>
      <c r="B5" s="19" t="s">
        <v>2</v>
      </c>
      <c r="C5" s="19"/>
      <c r="D5" s="19" t="s">
        <v>8</v>
      </c>
      <c r="E5" s="50" t="s">
        <v>3</v>
      </c>
      <c r="F5" s="50" t="s">
        <v>27</v>
      </c>
      <c r="G5" s="20" t="s">
        <v>3</v>
      </c>
      <c r="H5" s="20" t="s">
        <v>27</v>
      </c>
      <c r="I5" s="51" t="s">
        <v>31</v>
      </c>
      <c r="J5" s="20" t="s">
        <v>23</v>
      </c>
      <c r="K5" s="20" t="s">
        <v>4</v>
      </c>
      <c r="L5" s="19" t="s">
        <v>5</v>
      </c>
      <c r="M5" s="42" t="s">
        <v>452</v>
      </c>
    </row>
    <row r="6" spans="1:13" ht="1.5" customHeight="1" x14ac:dyDescent="0.2">
      <c r="A6" s="11"/>
      <c r="E6" s="44"/>
      <c r="F6" s="44"/>
    </row>
    <row r="7" spans="1:13" ht="38.25" x14ac:dyDescent="0.2">
      <c r="A7" s="11"/>
      <c r="B7" s="58" t="s">
        <v>115</v>
      </c>
      <c r="C7" s="58"/>
      <c r="D7" s="111" t="s">
        <v>387</v>
      </c>
      <c r="E7" s="76">
        <v>23787.57</v>
      </c>
      <c r="F7" s="93">
        <v>3639.86</v>
      </c>
      <c r="G7" s="6">
        <f t="shared" ref="G7:H7" si="0">+E7/2</f>
        <v>11893.785</v>
      </c>
      <c r="H7" s="6">
        <f t="shared" si="0"/>
        <v>1819.93</v>
      </c>
      <c r="I7" s="6"/>
      <c r="J7" s="6"/>
      <c r="K7" s="6">
        <f t="shared" ref="K7:K30" si="1">G7-H7+I7-J7</f>
        <v>10073.855</v>
      </c>
      <c r="L7" s="10"/>
      <c r="M7" s="139">
        <v>44470</v>
      </c>
    </row>
    <row r="8" spans="1:13" ht="24.75" customHeight="1" x14ac:dyDescent="0.2">
      <c r="A8" s="11"/>
      <c r="B8" s="58" t="s">
        <v>171</v>
      </c>
      <c r="C8" s="113"/>
      <c r="D8" s="111" t="s">
        <v>294</v>
      </c>
      <c r="E8" s="76">
        <v>6701.62</v>
      </c>
      <c r="F8" s="76">
        <v>201.62</v>
      </c>
      <c r="G8" s="6">
        <f t="shared" ref="G8:G37" si="2">+E8/2</f>
        <v>3350.81</v>
      </c>
      <c r="H8" s="6">
        <f t="shared" ref="H8:H37" si="3">+F8/2</f>
        <v>100.81</v>
      </c>
      <c r="I8" s="6"/>
      <c r="J8" s="24"/>
      <c r="K8" s="6">
        <f t="shared" si="1"/>
        <v>3250</v>
      </c>
      <c r="L8" s="10"/>
      <c r="M8" s="103">
        <v>42286</v>
      </c>
    </row>
    <row r="9" spans="1:13" ht="24.75" customHeight="1" x14ac:dyDescent="0.2">
      <c r="A9" s="11"/>
      <c r="B9" s="58" t="s">
        <v>281</v>
      </c>
      <c r="C9" s="113"/>
      <c r="D9" s="111" t="s">
        <v>282</v>
      </c>
      <c r="E9" s="76">
        <v>9017.01</v>
      </c>
      <c r="F9" s="76">
        <v>707.07</v>
      </c>
      <c r="G9" s="6">
        <f t="shared" si="2"/>
        <v>4508.5050000000001</v>
      </c>
      <c r="H9" s="6">
        <f t="shared" si="3"/>
        <v>353.53500000000003</v>
      </c>
      <c r="I9" s="6"/>
      <c r="J9" s="6"/>
      <c r="K9" s="6">
        <f t="shared" si="1"/>
        <v>4154.97</v>
      </c>
      <c r="L9" s="10"/>
      <c r="M9" s="139">
        <v>44028</v>
      </c>
    </row>
    <row r="10" spans="1:13" ht="24.75" customHeight="1" x14ac:dyDescent="0.2">
      <c r="A10" s="11"/>
      <c r="B10" s="58" t="s">
        <v>380</v>
      </c>
      <c r="C10" s="58"/>
      <c r="D10" s="115" t="s">
        <v>381</v>
      </c>
      <c r="E10" s="76">
        <v>8895.58</v>
      </c>
      <c r="F10" s="76">
        <v>693.86</v>
      </c>
      <c r="G10" s="6">
        <f t="shared" si="2"/>
        <v>4447.79</v>
      </c>
      <c r="H10" s="6">
        <f t="shared" si="3"/>
        <v>346.93</v>
      </c>
      <c r="I10" s="6"/>
      <c r="J10" s="6"/>
      <c r="K10" s="6">
        <f t="shared" si="1"/>
        <v>4100.8599999999997</v>
      </c>
      <c r="L10" s="10"/>
      <c r="M10" s="140">
        <v>44298</v>
      </c>
    </row>
    <row r="11" spans="1:13" ht="24.75" customHeight="1" x14ac:dyDescent="0.2">
      <c r="A11" s="11"/>
      <c r="B11" s="58" t="s">
        <v>213</v>
      </c>
      <c r="C11" s="113"/>
      <c r="D11" s="111" t="s">
        <v>265</v>
      </c>
      <c r="E11" s="76">
        <v>12088.69</v>
      </c>
      <c r="F11" s="76">
        <v>1185.45</v>
      </c>
      <c r="G11" s="6">
        <f t="shared" si="2"/>
        <v>6044.3450000000003</v>
      </c>
      <c r="H11" s="6">
        <f t="shared" si="3"/>
        <v>592.72500000000002</v>
      </c>
      <c r="I11" s="6"/>
      <c r="J11" s="6"/>
      <c r="K11" s="6">
        <f t="shared" si="1"/>
        <v>5451.62</v>
      </c>
      <c r="L11" s="10"/>
      <c r="M11" s="103">
        <v>38930</v>
      </c>
    </row>
    <row r="12" spans="1:13" ht="24.75" customHeight="1" x14ac:dyDescent="0.2">
      <c r="A12" s="11"/>
      <c r="B12" s="58" t="s">
        <v>206</v>
      </c>
      <c r="C12" s="113"/>
      <c r="D12" s="111" t="s">
        <v>82</v>
      </c>
      <c r="E12" s="76">
        <v>10032.4</v>
      </c>
      <c r="F12" s="76">
        <v>838.94</v>
      </c>
      <c r="G12" s="6">
        <f t="shared" si="2"/>
        <v>5016.2</v>
      </c>
      <c r="H12" s="6">
        <f t="shared" si="3"/>
        <v>419.47</v>
      </c>
      <c r="I12" s="6"/>
      <c r="J12" s="6"/>
      <c r="K12" s="6">
        <f t="shared" si="1"/>
        <v>4596.7299999999996</v>
      </c>
      <c r="L12" s="10"/>
      <c r="M12" s="103">
        <v>37469</v>
      </c>
    </row>
    <row r="13" spans="1:13" ht="24.75" customHeight="1" x14ac:dyDescent="0.2">
      <c r="A13" s="11"/>
      <c r="B13" s="58" t="s">
        <v>203</v>
      </c>
      <c r="C13" s="113"/>
      <c r="D13" s="111" t="s">
        <v>81</v>
      </c>
      <c r="E13" s="76">
        <v>9894.09</v>
      </c>
      <c r="F13" s="76">
        <v>816.81</v>
      </c>
      <c r="G13" s="6">
        <f t="shared" si="2"/>
        <v>4947.0450000000001</v>
      </c>
      <c r="H13" s="6">
        <f t="shared" si="3"/>
        <v>408.40499999999997</v>
      </c>
      <c r="I13" s="6"/>
      <c r="J13" s="6"/>
      <c r="K13" s="6">
        <f t="shared" si="1"/>
        <v>4538.6400000000003</v>
      </c>
      <c r="L13" s="10"/>
      <c r="M13" s="103">
        <v>42278</v>
      </c>
    </row>
    <row r="14" spans="1:13" ht="24.75" customHeight="1" x14ac:dyDescent="0.2">
      <c r="A14" s="11"/>
      <c r="B14" s="58" t="s">
        <v>389</v>
      </c>
      <c r="C14" s="58"/>
      <c r="D14" s="111" t="s">
        <v>348</v>
      </c>
      <c r="E14" s="76">
        <v>6125.98</v>
      </c>
      <c r="F14" s="93">
        <v>97.9</v>
      </c>
      <c r="G14" s="6">
        <f t="shared" si="2"/>
        <v>3062.99</v>
      </c>
      <c r="H14" s="6">
        <f t="shared" si="3"/>
        <v>48.95</v>
      </c>
      <c r="I14" s="6"/>
      <c r="J14" s="6"/>
      <c r="K14" s="6">
        <f t="shared" si="1"/>
        <v>3014.04</v>
      </c>
      <c r="L14" s="10"/>
      <c r="M14" s="139">
        <v>44470</v>
      </c>
    </row>
    <row r="15" spans="1:13" ht="24.75" customHeight="1" x14ac:dyDescent="0.2">
      <c r="A15" s="11"/>
      <c r="B15" s="58" t="s">
        <v>264</v>
      </c>
      <c r="C15" s="113"/>
      <c r="D15" s="111" t="s">
        <v>276</v>
      </c>
      <c r="E15" s="76">
        <v>7735.75</v>
      </c>
      <c r="F15" s="76">
        <v>567.66999999999996</v>
      </c>
      <c r="G15" s="6">
        <f t="shared" si="2"/>
        <v>3867.875</v>
      </c>
      <c r="H15" s="6">
        <f t="shared" si="3"/>
        <v>283.83499999999998</v>
      </c>
      <c r="I15" s="6"/>
      <c r="J15" s="6"/>
      <c r="K15" s="6">
        <f t="shared" si="1"/>
        <v>3584.04</v>
      </c>
      <c r="L15" s="10"/>
      <c r="M15" s="103">
        <v>43374</v>
      </c>
    </row>
    <row r="16" spans="1:13" ht="24.75" customHeight="1" x14ac:dyDescent="0.2">
      <c r="A16" s="11"/>
      <c r="B16" s="58" t="s">
        <v>375</v>
      </c>
      <c r="C16" s="113"/>
      <c r="D16" s="111" t="s">
        <v>83</v>
      </c>
      <c r="E16" s="76">
        <v>12088.69</v>
      </c>
      <c r="F16" s="76">
        <v>1185.45</v>
      </c>
      <c r="G16" s="6">
        <f t="shared" si="2"/>
        <v>6044.3450000000003</v>
      </c>
      <c r="H16" s="6">
        <f t="shared" si="3"/>
        <v>592.72500000000002</v>
      </c>
      <c r="I16" s="6"/>
      <c r="J16" s="6"/>
      <c r="K16" s="6">
        <f t="shared" si="1"/>
        <v>5451.62</v>
      </c>
      <c r="L16" s="10"/>
      <c r="M16" s="103">
        <v>37956</v>
      </c>
    </row>
    <row r="17" spans="1:13" ht="24.75" customHeight="1" x14ac:dyDescent="0.2">
      <c r="A17" s="11"/>
      <c r="B17" s="58" t="s">
        <v>196</v>
      </c>
      <c r="C17" s="113"/>
      <c r="D17" s="111" t="s">
        <v>437</v>
      </c>
      <c r="E17" s="76">
        <v>10133.68</v>
      </c>
      <c r="F17" s="76">
        <v>855.14</v>
      </c>
      <c r="G17" s="6">
        <f t="shared" si="2"/>
        <v>5066.84</v>
      </c>
      <c r="H17" s="6">
        <f t="shared" si="3"/>
        <v>427.57</v>
      </c>
      <c r="I17" s="6"/>
      <c r="J17" s="6"/>
      <c r="K17" s="6">
        <f t="shared" si="1"/>
        <v>4639.2700000000004</v>
      </c>
      <c r="L17" s="10"/>
      <c r="M17" s="103">
        <v>43374</v>
      </c>
    </row>
    <row r="18" spans="1:13" ht="24.75" customHeight="1" x14ac:dyDescent="0.2">
      <c r="A18" s="11"/>
      <c r="B18" s="58" t="s">
        <v>138</v>
      </c>
      <c r="C18" s="113"/>
      <c r="D18" s="111" t="s">
        <v>361</v>
      </c>
      <c r="E18" s="76">
        <v>10111.709999999999</v>
      </c>
      <c r="F18" s="76">
        <v>851.63</v>
      </c>
      <c r="G18" s="6">
        <f t="shared" si="2"/>
        <v>5055.8549999999996</v>
      </c>
      <c r="H18" s="6">
        <f t="shared" si="3"/>
        <v>425.815</v>
      </c>
      <c r="I18" s="6"/>
      <c r="J18" s="6">
        <v>0</v>
      </c>
      <c r="K18" s="6">
        <f t="shared" si="1"/>
        <v>4630.04</v>
      </c>
      <c r="L18" s="10"/>
      <c r="M18" s="103">
        <v>42278</v>
      </c>
    </row>
    <row r="19" spans="1:13" ht="24.75" customHeight="1" x14ac:dyDescent="0.2">
      <c r="A19" s="11"/>
      <c r="B19" s="58" t="s">
        <v>166</v>
      </c>
      <c r="C19" s="58"/>
      <c r="D19" s="111" t="s">
        <v>284</v>
      </c>
      <c r="E19" s="76">
        <v>6535.64</v>
      </c>
      <c r="F19" s="76">
        <v>183.56</v>
      </c>
      <c r="G19" s="6">
        <f t="shared" si="2"/>
        <v>3267.82</v>
      </c>
      <c r="H19" s="6">
        <f t="shared" si="3"/>
        <v>91.78</v>
      </c>
      <c r="I19" s="6"/>
      <c r="J19" s="6"/>
      <c r="K19" s="6">
        <f t="shared" si="1"/>
        <v>3176.04</v>
      </c>
      <c r="L19" s="10"/>
      <c r="M19" s="103">
        <v>36892</v>
      </c>
    </row>
    <row r="20" spans="1:13" ht="24.75" customHeight="1" x14ac:dyDescent="0.2">
      <c r="A20" s="11"/>
      <c r="B20" s="58" t="s">
        <v>209</v>
      </c>
      <c r="C20" s="113"/>
      <c r="D20" s="111" t="s">
        <v>86</v>
      </c>
      <c r="E20" s="76">
        <v>12088.69</v>
      </c>
      <c r="F20" s="76">
        <v>1185.45</v>
      </c>
      <c r="G20" s="6">
        <f t="shared" si="2"/>
        <v>6044.3450000000003</v>
      </c>
      <c r="H20" s="6">
        <f t="shared" si="3"/>
        <v>592.72500000000002</v>
      </c>
      <c r="I20" s="6"/>
      <c r="J20" s="6"/>
      <c r="K20" s="6">
        <f t="shared" si="1"/>
        <v>5451.62</v>
      </c>
      <c r="L20" s="10"/>
      <c r="M20" s="103">
        <v>37257</v>
      </c>
    </row>
    <row r="21" spans="1:13" ht="28.5" customHeight="1" x14ac:dyDescent="0.2">
      <c r="A21" s="11"/>
      <c r="B21" s="58" t="s">
        <v>455</v>
      </c>
      <c r="C21" s="113"/>
      <c r="D21" s="110" t="s">
        <v>276</v>
      </c>
      <c r="E21" s="76">
        <v>7735.75</v>
      </c>
      <c r="F21" s="76">
        <v>567.66999999999996</v>
      </c>
      <c r="G21" s="6">
        <f t="shared" si="2"/>
        <v>3867.875</v>
      </c>
      <c r="H21" s="6">
        <f t="shared" si="3"/>
        <v>283.83499999999998</v>
      </c>
      <c r="I21" s="6"/>
      <c r="J21" s="76"/>
      <c r="K21" s="76">
        <f t="shared" ref="K21" si="4">G21-H21+I21-J21</f>
        <v>3584.04</v>
      </c>
      <c r="L21" s="10"/>
      <c r="M21" s="103">
        <v>44485</v>
      </c>
    </row>
    <row r="22" spans="1:13" ht="24.75" customHeight="1" x14ac:dyDescent="0.2">
      <c r="A22" s="11"/>
      <c r="B22" s="58" t="s">
        <v>207</v>
      </c>
      <c r="C22" s="113"/>
      <c r="D22" s="111" t="s">
        <v>84</v>
      </c>
      <c r="E22" s="76">
        <v>12088.69</v>
      </c>
      <c r="F22" s="76">
        <v>1185.45</v>
      </c>
      <c r="G22" s="6">
        <f t="shared" si="2"/>
        <v>6044.3450000000003</v>
      </c>
      <c r="H22" s="6">
        <f t="shared" si="3"/>
        <v>592.72500000000002</v>
      </c>
      <c r="I22" s="6"/>
      <c r="J22" s="6"/>
      <c r="K22" s="6">
        <f t="shared" si="1"/>
        <v>5451.62</v>
      </c>
      <c r="L22" s="10"/>
      <c r="M22" s="103">
        <v>39664</v>
      </c>
    </row>
    <row r="23" spans="1:13" ht="24.75" customHeight="1" x14ac:dyDescent="0.2">
      <c r="A23" s="11"/>
      <c r="B23" s="109" t="s">
        <v>252</v>
      </c>
      <c r="C23" s="109"/>
      <c r="D23" s="111" t="s">
        <v>332</v>
      </c>
      <c r="E23" s="76">
        <v>5780.94</v>
      </c>
      <c r="F23" s="93">
        <v>60.34</v>
      </c>
      <c r="G23" s="6">
        <f t="shared" si="2"/>
        <v>2890.47</v>
      </c>
      <c r="H23" s="6">
        <f t="shared" si="3"/>
        <v>30.17</v>
      </c>
      <c r="I23" s="6"/>
      <c r="J23" s="6"/>
      <c r="K23" s="6">
        <f t="shared" si="1"/>
        <v>2860.2999999999997</v>
      </c>
      <c r="L23" s="10"/>
      <c r="M23" s="103">
        <v>43467</v>
      </c>
    </row>
    <row r="24" spans="1:13" ht="24.75" customHeight="1" x14ac:dyDescent="0.2">
      <c r="A24" s="11"/>
      <c r="B24" s="58" t="s">
        <v>383</v>
      </c>
      <c r="C24" s="58"/>
      <c r="D24" s="115" t="s">
        <v>381</v>
      </c>
      <c r="E24" s="76">
        <v>8895.58</v>
      </c>
      <c r="F24" s="76">
        <v>693.86</v>
      </c>
      <c r="G24" s="6">
        <f t="shared" si="2"/>
        <v>4447.79</v>
      </c>
      <c r="H24" s="6">
        <f t="shared" si="3"/>
        <v>346.93</v>
      </c>
      <c r="I24" s="6"/>
      <c r="J24" s="6"/>
      <c r="K24" s="6">
        <f t="shared" si="1"/>
        <v>4100.8599999999997</v>
      </c>
      <c r="L24" s="10"/>
      <c r="M24" s="140">
        <v>43857</v>
      </c>
    </row>
    <row r="25" spans="1:13" ht="24.75" customHeight="1" x14ac:dyDescent="0.2">
      <c r="A25" s="11"/>
      <c r="B25" s="58" t="s">
        <v>200</v>
      </c>
      <c r="C25" s="113"/>
      <c r="D25" s="111" t="s">
        <v>79</v>
      </c>
      <c r="E25" s="76">
        <v>19972.72</v>
      </c>
      <c r="F25" s="76">
        <v>2972.72</v>
      </c>
      <c r="G25" s="6">
        <f t="shared" si="2"/>
        <v>9986.36</v>
      </c>
      <c r="H25" s="6">
        <f t="shared" si="3"/>
        <v>1486.36</v>
      </c>
      <c r="I25" s="6"/>
      <c r="J25" s="6"/>
      <c r="K25" s="6">
        <f t="shared" si="1"/>
        <v>8500</v>
      </c>
      <c r="L25" s="10"/>
      <c r="M25" s="103">
        <v>43374</v>
      </c>
    </row>
    <row r="26" spans="1:13" ht="24.75" customHeight="1" x14ac:dyDescent="0.2">
      <c r="A26" s="11"/>
      <c r="B26" s="58" t="s">
        <v>197</v>
      </c>
      <c r="C26" s="113"/>
      <c r="D26" s="111" t="s">
        <v>76</v>
      </c>
      <c r="E26" s="76">
        <v>19626.599999999999</v>
      </c>
      <c r="F26" s="76">
        <v>2751.08</v>
      </c>
      <c r="G26" s="6">
        <f t="shared" si="2"/>
        <v>9813.2999999999993</v>
      </c>
      <c r="H26" s="6">
        <f t="shared" si="3"/>
        <v>1375.54</v>
      </c>
      <c r="I26" s="6"/>
      <c r="J26" s="6"/>
      <c r="K26" s="6">
        <f t="shared" si="1"/>
        <v>8437.7599999999984</v>
      </c>
      <c r="L26" s="10"/>
      <c r="M26" s="103">
        <v>37174</v>
      </c>
    </row>
    <row r="27" spans="1:13" ht="24.75" customHeight="1" x14ac:dyDescent="0.2">
      <c r="A27" s="11"/>
      <c r="B27" s="58" t="s">
        <v>216</v>
      </c>
      <c r="C27" s="113"/>
      <c r="D27" s="111" t="s">
        <v>384</v>
      </c>
      <c r="E27" s="76">
        <v>8895.58</v>
      </c>
      <c r="F27" s="76">
        <v>693.86</v>
      </c>
      <c r="G27" s="6">
        <f t="shared" si="2"/>
        <v>4447.79</v>
      </c>
      <c r="H27" s="6">
        <f t="shared" si="3"/>
        <v>346.93</v>
      </c>
      <c r="I27" s="6"/>
      <c r="J27" s="6"/>
      <c r="K27" s="6">
        <f t="shared" si="1"/>
        <v>4100.8599999999997</v>
      </c>
      <c r="L27" s="10"/>
      <c r="M27" s="103">
        <v>43374</v>
      </c>
    </row>
    <row r="28" spans="1:13" ht="24.75" customHeight="1" x14ac:dyDescent="0.2">
      <c r="A28" s="11"/>
      <c r="B28" s="58" t="s">
        <v>205</v>
      </c>
      <c r="C28" s="113"/>
      <c r="D28" s="111" t="s">
        <v>273</v>
      </c>
      <c r="E28" s="76">
        <v>9894.09</v>
      </c>
      <c r="F28" s="76">
        <v>816.81</v>
      </c>
      <c r="G28" s="6">
        <f t="shared" si="2"/>
        <v>4947.0450000000001</v>
      </c>
      <c r="H28" s="6">
        <f t="shared" si="3"/>
        <v>408.40499999999997</v>
      </c>
      <c r="I28" s="6"/>
      <c r="J28" s="6"/>
      <c r="K28" s="6">
        <f t="shared" si="1"/>
        <v>4538.6400000000003</v>
      </c>
      <c r="L28" s="10"/>
      <c r="M28" s="139">
        <v>42278</v>
      </c>
    </row>
    <row r="29" spans="1:13" ht="24.75" customHeight="1" x14ac:dyDescent="0.2">
      <c r="A29" s="11"/>
      <c r="B29" s="58" t="s">
        <v>458</v>
      </c>
      <c r="C29" s="113"/>
      <c r="D29" s="111" t="s">
        <v>381</v>
      </c>
      <c r="E29" s="76">
        <v>8895.58</v>
      </c>
      <c r="F29" s="76">
        <v>693.86</v>
      </c>
      <c r="G29" s="6">
        <f t="shared" si="2"/>
        <v>4447.79</v>
      </c>
      <c r="H29" s="6">
        <f t="shared" si="3"/>
        <v>346.93</v>
      </c>
      <c r="I29" s="6"/>
      <c r="J29" s="6"/>
      <c r="K29" s="6">
        <f t="shared" si="1"/>
        <v>4100.8599999999997</v>
      </c>
      <c r="L29" s="10"/>
      <c r="M29" s="139">
        <v>44494</v>
      </c>
    </row>
    <row r="30" spans="1:13" ht="24.75" customHeight="1" x14ac:dyDescent="0.2">
      <c r="A30" s="11"/>
      <c r="B30" t="s">
        <v>434</v>
      </c>
      <c r="C30" s="113"/>
      <c r="D30" s="111" t="s">
        <v>489</v>
      </c>
      <c r="E30" s="76">
        <v>9017.02</v>
      </c>
      <c r="F30" s="76">
        <v>707.07</v>
      </c>
      <c r="G30" s="6">
        <f t="shared" si="2"/>
        <v>4508.51</v>
      </c>
      <c r="H30" s="6">
        <f t="shared" si="3"/>
        <v>353.53500000000003</v>
      </c>
      <c r="I30" s="6"/>
      <c r="J30" s="6"/>
      <c r="K30" s="6">
        <f t="shared" si="1"/>
        <v>4154.9750000000004</v>
      </c>
      <c r="L30" s="10"/>
      <c r="M30" s="140">
        <v>44109</v>
      </c>
    </row>
    <row r="31" spans="1:13" ht="24.75" customHeight="1" x14ac:dyDescent="0.2">
      <c r="A31" s="11"/>
      <c r="B31" s="58" t="s">
        <v>385</v>
      </c>
      <c r="C31" s="58"/>
      <c r="D31" s="115" t="s">
        <v>285</v>
      </c>
      <c r="E31" s="76">
        <v>6879</v>
      </c>
      <c r="F31" s="76">
        <v>220.92</v>
      </c>
      <c r="G31" s="6">
        <f t="shared" si="2"/>
        <v>3439.5</v>
      </c>
      <c r="H31" s="6">
        <f t="shared" si="3"/>
        <v>110.46</v>
      </c>
      <c r="I31" s="6"/>
      <c r="J31" s="6"/>
      <c r="K31" s="6">
        <f t="shared" ref="K31:K37" si="5">G31-H31+I31-J31</f>
        <v>3329.04</v>
      </c>
      <c r="L31" s="10"/>
      <c r="M31" s="140">
        <v>44039</v>
      </c>
    </row>
    <row r="32" spans="1:13" ht="24.75" customHeight="1" x14ac:dyDescent="0.2">
      <c r="A32" s="11"/>
      <c r="B32" s="58" t="s">
        <v>208</v>
      </c>
      <c r="C32" s="113"/>
      <c r="D32" s="111" t="s">
        <v>85</v>
      </c>
      <c r="E32" s="76">
        <v>12088.69</v>
      </c>
      <c r="F32" s="76">
        <v>1185.45</v>
      </c>
      <c r="G32" s="6">
        <f t="shared" si="2"/>
        <v>6044.3450000000003</v>
      </c>
      <c r="H32" s="6">
        <f t="shared" si="3"/>
        <v>592.72500000000002</v>
      </c>
      <c r="I32" s="6"/>
      <c r="J32" s="6"/>
      <c r="K32" s="6">
        <f t="shared" si="5"/>
        <v>5451.62</v>
      </c>
      <c r="L32" s="10"/>
      <c r="M32" s="103">
        <v>40179</v>
      </c>
    </row>
    <row r="33" spans="1:13" ht="24.75" customHeight="1" x14ac:dyDescent="0.2">
      <c r="A33" s="11"/>
      <c r="B33" s="58" t="s">
        <v>388</v>
      </c>
      <c r="C33" s="58"/>
      <c r="D33" s="115" t="s">
        <v>96</v>
      </c>
      <c r="E33" s="76">
        <v>8895.58</v>
      </c>
      <c r="F33" s="93">
        <v>693.86</v>
      </c>
      <c r="G33" s="6">
        <f t="shared" si="2"/>
        <v>4447.79</v>
      </c>
      <c r="H33" s="6">
        <f t="shared" si="3"/>
        <v>346.93</v>
      </c>
      <c r="I33" s="6"/>
      <c r="J33" s="6"/>
      <c r="K33" s="6">
        <f t="shared" si="5"/>
        <v>4100.8599999999997</v>
      </c>
      <c r="L33" s="10"/>
      <c r="M33" s="140">
        <v>44396</v>
      </c>
    </row>
    <row r="34" spans="1:13" ht="24.75" customHeight="1" x14ac:dyDescent="0.2">
      <c r="A34" s="11"/>
      <c r="B34" s="58" t="s">
        <v>218</v>
      </c>
      <c r="C34" s="113"/>
      <c r="D34" s="111" t="s">
        <v>89</v>
      </c>
      <c r="E34" s="76">
        <v>12088.69</v>
      </c>
      <c r="F34" s="76">
        <v>1185.45</v>
      </c>
      <c r="G34" s="6">
        <f t="shared" si="2"/>
        <v>6044.3450000000003</v>
      </c>
      <c r="H34" s="6">
        <f t="shared" si="3"/>
        <v>592.72500000000002</v>
      </c>
      <c r="I34" s="6"/>
      <c r="J34" s="6"/>
      <c r="K34" s="6">
        <f t="shared" si="5"/>
        <v>5451.62</v>
      </c>
      <c r="L34" s="10"/>
      <c r="M34" s="103">
        <v>39234</v>
      </c>
    </row>
    <row r="35" spans="1:13" ht="24.75" customHeight="1" x14ac:dyDescent="0.2">
      <c r="A35" s="11"/>
      <c r="B35" s="58" t="s">
        <v>240</v>
      </c>
      <c r="C35" s="113"/>
      <c r="D35" s="111" t="s">
        <v>382</v>
      </c>
      <c r="E35" s="76">
        <v>9657.48</v>
      </c>
      <c r="F35" s="76">
        <v>778.95</v>
      </c>
      <c r="G35" s="6">
        <f t="shared" si="2"/>
        <v>4828.74</v>
      </c>
      <c r="H35" s="6">
        <f t="shared" si="3"/>
        <v>389.47500000000002</v>
      </c>
      <c r="I35" s="6"/>
      <c r="J35" s="6"/>
      <c r="K35" s="6">
        <f t="shared" si="5"/>
        <v>4439.2649999999994</v>
      </c>
      <c r="L35" s="10"/>
      <c r="M35" s="103">
        <v>42291</v>
      </c>
    </row>
    <row r="36" spans="1:13" ht="24.75" customHeight="1" x14ac:dyDescent="0.2">
      <c r="A36" s="11"/>
      <c r="B36" s="58" t="s">
        <v>463</v>
      </c>
      <c r="C36" s="113"/>
      <c r="D36" s="111" t="s">
        <v>464</v>
      </c>
      <c r="E36" s="76">
        <v>19972.72</v>
      </c>
      <c r="F36" s="76">
        <v>2972.72</v>
      </c>
      <c r="G36" s="6">
        <f t="shared" si="2"/>
        <v>9986.36</v>
      </c>
      <c r="H36" s="6">
        <f t="shared" si="3"/>
        <v>1486.36</v>
      </c>
      <c r="I36" s="6"/>
      <c r="J36" s="6"/>
      <c r="K36" s="6">
        <f t="shared" ref="K36" si="6">G36-H36+I36-J36</f>
        <v>8500</v>
      </c>
      <c r="L36" s="10"/>
      <c r="M36" s="103">
        <v>44501</v>
      </c>
    </row>
    <row r="37" spans="1:13" ht="24.95" customHeight="1" x14ac:dyDescent="0.2">
      <c r="A37" s="11"/>
      <c r="B37" s="58" t="s">
        <v>144</v>
      </c>
      <c r="C37" s="113"/>
      <c r="D37" s="111" t="s">
        <v>284</v>
      </c>
      <c r="E37" s="76">
        <v>8971.2000000000007</v>
      </c>
      <c r="F37" s="76">
        <v>702.09</v>
      </c>
      <c r="G37" s="6">
        <f t="shared" si="2"/>
        <v>4485.6000000000004</v>
      </c>
      <c r="H37" s="6">
        <f t="shared" si="3"/>
        <v>351.04500000000002</v>
      </c>
      <c r="I37" s="6"/>
      <c r="J37" s="6"/>
      <c r="K37" s="6">
        <f t="shared" si="5"/>
        <v>4134.5550000000003</v>
      </c>
      <c r="L37" s="10"/>
      <c r="M37" s="103">
        <v>39234</v>
      </c>
    </row>
    <row r="38" spans="1:13" ht="21.95" customHeight="1" x14ac:dyDescent="0.2">
      <c r="A38" s="11"/>
      <c r="D38" s="28" t="s">
        <v>94</v>
      </c>
      <c r="E38" s="47">
        <f t="shared" ref="E38:K38" si="7">SUM(E7:E37)</f>
        <v>334593.00999999995</v>
      </c>
      <c r="F38" s="47">
        <f t="shared" si="7"/>
        <v>31892.570000000003</v>
      </c>
      <c r="G38" s="29">
        <f t="shared" si="7"/>
        <v>167296.50499999998</v>
      </c>
      <c r="H38" s="29">
        <f t="shared" si="7"/>
        <v>15946.285000000002</v>
      </c>
      <c r="I38" s="29">
        <f t="shared" si="7"/>
        <v>0</v>
      </c>
      <c r="J38" s="29">
        <f t="shared" si="7"/>
        <v>0</v>
      </c>
      <c r="K38" s="29">
        <f t="shared" si="7"/>
        <v>151350.21999999997</v>
      </c>
    </row>
    <row r="39" spans="1:13" x14ac:dyDescent="0.2">
      <c r="A39" s="11"/>
      <c r="B39" s="13"/>
      <c r="C39" s="13"/>
      <c r="D39" s="23"/>
      <c r="E39" s="6"/>
      <c r="F39" s="6"/>
      <c r="G39" s="6"/>
      <c r="H39" s="6"/>
      <c r="I39" s="6"/>
      <c r="J39" s="6"/>
      <c r="K39" s="6"/>
    </row>
    <row r="40" spans="1:13" x14ac:dyDescent="0.2">
      <c r="A40" s="11"/>
      <c r="B40" s="13"/>
      <c r="C40" s="13"/>
      <c r="D40" s="23"/>
      <c r="E40" s="6"/>
      <c r="F40" s="6"/>
      <c r="G40" s="6"/>
      <c r="H40" s="6"/>
      <c r="I40" s="6"/>
      <c r="J40" s="6"/>
      <c r="K40" s="6"/>
    </row>
    <row r="41" spans="1:13" x14ac:dyDescent="0.2">
      <c r="A41" s="11"/>
      <c r="B41" s="13"/>
      <c r="C41" s="13"/>
      <c r="D41" s="23"/>
      <c r="E41" s="6"/>
      <c r="F41" s="6"/>
      <c r="G41" s="6"/>
      <c r="H41" s="6"/>
      <c r="I41" s="6"/>
      <c r="J41" s="6"/>
      <c r="K41" s="6"/>
    </row>
    <row r="42" spans="1:13" x14ac:dyDescent="0.2">
      <c r="A42" s="11"/>
      <c r="B42" s="13"/>
      <c r="C42" s="13"/>
      <c r="D42" s="23"/>
      <c r="E42" s="6"/>
      <c r="F42" s="6"/>
      <c r="G42" s="6"/>
      <c r="H42" s="6"/>
      <c r="I42" s="6"/>
      <c r="J42" s="6"/>
      <c r="K42" s="6"/>
    </row>
    <row r="43" spans="1:13" x14ac:dyDescent="0.2">
      <c r="A43" s="11"/>
    </row>
    <row r="44" spans="1:13" x14ac:dyDescent="0.2">
      <c r="A44" s="11"/>
    </row>
    <row r="45" spans="1:13" x14ac:dyDescent="0.2">
      <c r="A45" s="11"/>
    </row>
    <row r="46" spans="1:13" ht="24.95" customHeight="1" x14ac:dyDescent="0.2">
      <c r="A46" s="11"/>
      <c r="B46" s="94"/>
      <c r="C46" s="95"/>
      <c r="D46" s="95"/>
      <c r="E46" s="76"/>
      <c r="F46" s="76"/>
      <c r="G46" s="76"/>
      <c r="H46" s="6"/>
      <c r="I46" s="6"/>
      <c r="J46" s="76"/>
      <c r="K46" s="76"/>
      <c r="L46" s="76"/>
      <c r="M46" s="76"/>
    </row>
    <row r="47" spans="1:13" x14ac:dyDescent="0.2">
      <c r="A47" s="11"/>
    </row>
    <row r="48" spans="1:13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  <row r="60" spans="1:1" x14ac:dyDescent="0.2">
      <c r="A60" s="11"/>
    </row>
    <row r="61" spans="1:1" x14ac:dyDescent="0.2">
      <c r="A61" s="11"/>
    </row>
    <row r="62" spans="1:1" x14ac:dyDescent="0.2">
      <c r="A62" s="11"/>
    </row>
    <row r="66" spans="1:1" x14ac:dyDescent="0.2">
      <c r="A66" s="11"/>
    </row>
  </sheetData>
  <sortState ref="A7:K37">
    <sortCondition ref="B7:B37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N45"/>
  <sheetViews>
    <sheetView topLeftCell="A16" zoomScale="70" zoomScaleNormal="70" workbookViewId="0">
      <selection activeCell="O1" sqref="O1:Y1048576"/>
    </sheetView>
  </sheetViews>
  <sheetFormatPr baseColWidth="10" defaultRowHeight="12.75" x14ac:dyDescent="0.2"/>
  <cols>
    <col min="1" max="1" width="1" style="11" customWidth="1"/>
    <col min="2" max="2" width="39.140625" style="11" bestFit="1" customWidth="1"/>
    <col min="3" max="3" width="3.42578125" style="11" customWidth="1"/>
    <col min="4" max="4" width="36" style="11" customWidth="1"/>
    <col min="5" max="5" width="1.42578125" style="11" customWidth="1"/>
    <col min="6" max="6" width="1.85546875" style="11" customWidth="1"/>
    <col min="7" max="7" width="1.42578125" style="11" customWidth="1"/>
    <col min="8" max="8" width="14" style="11" customWidth="1"/>
    <col min="9" max="9" width="12" style="11" bestFit="1" customWidth="1"/>
    <col min="10" max="10" width="9.42578125" style="11" customWidth="1"/>
    <col min="11" max="11" width="1.7109375" style="11" customWidth="1"/>
    <col min="12" max="12" width="13.5703125" style="11" bestFit="1" customWidth="1"/>
    <col min="13" max="13" width="44" style="11" customWidth="1"/>
    <col min="14" max="14" width="20.7109375" style="11" bestFit="1" customWidth="1"/>
    <col min="15" max="16384" width="11.42578125" style="11"/>
  </cols>
  <sheetData>
    <row r="1" spans="2:14" ht="18" x14ac:dyDescent="0.25">
      <c r="E1" s="14" t="s">
        <v>0</v>
      </c>
      <c r="F1" s="15"/>
      <c r="G1" s="15"/>
      <c r="H1" s="15"/>
      <c r="I1" s="15"/>
      <c r="J1" s="15"/>
      <c r="K1" s="15"/>
      <c r="L1" s="15"/>
      <c r="M1" s="16" t="s">
        <v>1</v>
      </c>
    </row>
    <row r="2" spans="2:14" ht="15" x14ac:dyDescent="0.25">
      <c r="E2" s="17" t="s">
        <v>95</v>
      </c>
      <c r="F2" s="15"/>
      <c r="G2" s="15"/>
      <c r="H2" s="15"/>
      <c r="I2" s="15"/>
      <c r="J2" s="15"/>
      <c r="K2" s="15"/>
      <c r="L2" s="15"/>
      <c r="M2" s="18" t="str">
        <f>PRESIDENCIA!M2</f>
        <v>28 DE FEBRERO DE 2022</v>
      </c>
    </row>
    <row r="3" spans="2:14" x14ac:dyDescent="0.2">
      <c r="E3" s="18" t="str">
        <f>PRESIDENCIA!E3</f>
        <v>SEGUNDA QUINCENA DE FEBRERO DE 2022</v>
      </c>
      <c r="F3" s="15"/>
      <c r="G3" s="15"/>
      <c r="H3" s="15"/>
      <c r="I3" s="15"/>
      <c r="J3" s="15"/>
      <c r="K3" s="15"/>
      <c r="L3" s="15"/>
    </row>
    <row r="4" spans="2:14" x14ac:dyDescent="0.2">
      <c r="E4" s="49"/>
      <c r="F4" s="15"/>
      <c r="G4" s="15"/>
      <c r="H4" s="15"/>
      <c r="I4" s="15"/>
      <c r="J4" s="15"/>
      <c r="K4" s="15"/>
      <c r="L4" s="15"/>
    </row>
    <row r="5" spans="2:14" x14ac:dyDescent="0.2">
      <c r="B5" s="19" t="s">
        <v>2</v>
      </c>
      <c r="C5" s="19"/>
      <c r="D5" s="19" t="s">
        <v>8</v>
      </c>
      <c r="E5" s="50" t="s">
        <v>3</v>
      </c>
      <c r="F5" s="50" t="s">
        <v>27</v>
      </c>
      <c r="G5" s="50" t="s">
        <v>31</v>
      </c>
      <c r="H5" s="20" t="s">
        <v>3</v>
      </c>
      <c r="I5" s="20" t="s">
        <v>27</v>
      </c>
      <c r="J5" s="51" t="s">
        <v>270</v>
      </c>
      <c r="K5" s="22" t="s">
        <v>23</v>
      </c>
      <c r="L5" s="20" t="s">
        <v>4</v>
      </c>
      <c r="M5" s="19" t="s">
        <v>5</v>
      </c>
      <c r="N5" s="42" t="s">
        <v>452</v>
      </c>
    </row>
    <row r="6" spans="2:14" ht="2.25" customHeight="1" x14ac:dyDescent="0.2">
      <c r="E6" s="44"/>
      <c r="F6" s="44"/>
      <c r="G6" s="44"/>
    </row>
    <row r="7" spans="2:14" s="58" customFormat="1" ht="29.25" customHeight="1" x14ac:dyDescent="0.2">
      <c r="B7" s="13" t="s">
        <v>274</v>
      </c>
      <c r="C7" s="11"/>
      <c r="D7" s="105" t="s">
        <v>406</v>
      </c>
      <c r="E7" s="58">
        <v>23787.57</v>
      </c>
      <c r="F7" s="58">
        <v>3639.86</v>
      </c>
      <c r="G7" s="92"/>
      <c r="H7" s="76">
        <f t="shared" ref="H7" si="0">+E7/2</f>
        <v>11893.785</v>
      </c>
      <c r="I7" s="76">
        <f t="shared" ref="I7" si="1">+F7/2</f>
        <v>1819.93</v>
      </c>
      <c r="J7" s="76">
        <f t="shared" ref="J7" si="2">+G7/2</f>
        <v>0</v>
      </c>
      <c r="K7" s="76"/>
      <c r="L7" s="76">
        <f t="shared" ref="L7:L42" si="3">+H7-I7+J7-K7</f>
        <v>10073.855</v>
      </c>
      <c r="M7" s="90"/>
      <c r="N7" s="103">
        <v>43374</v>
      </c>
    </row>
    <row r="8" spans="2:14" s="58" customFormat="1" ht="29.25" customHeight="1" x14ac:dyDescent="0.2">
      <c r="B8" s="13" t="s">
        <v>459</v>
      </c>
      <c r="C8" s="11"/>
      <c r="D8" s="105" t="s">
        <v>276</v>
      </c>
      <c r="E8" s="58">
        <v>7735.75</v>
      </c>
      <c r="F8" s="58">
        <v>567.66999999999996</v>
      </c>
      <c r="G8" s="92"/>
      <c r="H8" s="76">
        <f t="shared" ref="H8:H42" si="4">+E8/2</f>
        <v>3867.875</v>
      </c>
      <c r="I8" s="76">
        <f t="shared" ref="I8:I42" si="5">+F8/2</f>
        <v>283.83499999999998</v>
      </c>
      <c r="J8" s="76">
        <f t="shared" ref="J8:J42" si="6">+G8/2</f>
        <v>0</v>
      </c>
      <c r="K8" s="76"/>
      <c r="L8" s="76">
        <f t="shared" ref="L8" si="7">+H8-I8+J8-K8</f>
        <v>3584.04</v>
      </c>
      <c r="M8" s="90"/>
      <c r="N8" s="103">
        <v>44485</v>
      </c>
    </row>
    <row r="9" spans="2:14" s="58" customFormat="1" ht="29.25" customHeight="1" x14ac:dyDescent="0.2">
      <c r="B9" s="26" t="s">
        <v>156</v>
      </c>
      <c r="C9" s="60"/>
      <c r="D9" s="98" t="s">
        <v>69</v>
      </c>
      <c r="E9" s="30">
        <v>13614.64</v>
      </c>
      <c r="F9" s="30">
        <v>1466.92</v>
      </c>
      <c r="G9" s="30"/>
      <c r="H9" s="76">
        <f t="shared" si="4"/>
        <v>6807.32</v>
      </c>
      <c r="I9" s="76">
        <f t="shared" si="5"/>
        <v>733.46</v>
      </c>
      <c r="J9" s="76">
        <f t="shared" si="6"/>
        <v>0</v>
      </c>
      <c r="K9" s="76"/>
      <c r="L9" s="76">
        <f t="shared" si="3"/>
        <v>6073.86</v>
      </c>
      <c r="M9" s="90"/>
      <c r="N9" s="103">
        <v>37500</v>
      </c>
    </row>
    <row r="10" spans="2:14" s="58" customFormat="1" ht="29.25" customHeight="1" x14ac:dyDescent="0.2">
      <c r="B10" s="11" t="s">
        <v>397</v>
      </c>
      <c r="C10" s="11"/>
      <c r="D10" s="137" t="s">
        <v>96</v>
      </c>
      <c r="E10" s="75">
        <v>8895.58</v>
      </c>
      <c r="F10" s="75">
        <v>693.86</v>
      </c>
      <c r="G10" s="92"/>
      <c r="H10" s="76">
        <f t="shared" si="4"/>
        <v>4447.79</v>
      </c>
      <c r="I10" s="76">
        <f t="shared" si="5"/>
        <v>346.93</v>
      </c>
      <c r="J10" s="76">
        <f t="shared" ref="J10" si="8">+G10/2</f>
        <v>0</v>
      </c>
      <c r="K10" s="76"/>
      <c r="L10" s="76">
        <f t="shared" ref="L10" si="9">+H10-I10+J10-K10</f>
        <v>4100.8599999999997</v>
      </c>
      <c r="M10" s="90"/>
      <c r="N10" s="140">
        <v>44245</v>
      </c>
    </row>
    <row r="11" spans="2:14" s="58" customFormat="1" ht="29.25" customHeight="1" x14ac:dyDescent="0.2">
      <c r="B11" s="11" t="s">
        <v>403</v>
      </c>
      <c r="C11" s="11"/>
      <c r="D11" s="105" t="s">
        <v>275</v>
      </c>
      <c r="E11" s="58">
        <v>6879</v>
      </c>
      <c r="F11" s="58">
        <v>220.92</v>
      </c>
      <c r="G11" s="92"/>
      <c r="H11" s="76">
        <f t="shared" si="4"/>
        <v>3439.5</v>
      </c>
      <c r="I11" s="76">
        <f t="shared" si="5"/>
        <v>110.46</v>
      </c>
      <c r="J11" s="76">
        <f t="shared" si="6"/>
        <v>0</v>
      </c>
      <c r="K11" s="76"/>
      <c r="L11" s="76">
        <f t="shared" si="3"/>
        <v>3329.04</v>
      </c>
      <c r="M11" s="90"/>
      <c r="N11" s="139">
        <v>43405</v>
      </c>
    </row>
    <row r="12" spans="2:14" s="58" customFormat="1" ht="29.25" customHeight="1" x14ac:dyDescent="0.2">
      <c r="B12" s="11" t="s">
        <v>395</v>
      </c>
      <c r="C12" s="11"/>
      <c r="D12" s="105" t="s">
        <v>278</v>
      </c>
      <c r="E12" s="58">
        <v>6879</v>
      </c>
      <c r="F12" s="58">
        <v>220.92</v>
      </c>
      <c r="G12" s="92"/>
      <c r="H12" s="76">
        <f t="shared" si="4"/>
        <v>3439.5</v>
      </c>
      <c r="I12" s="76">
        <f t="shared" si="5"/>
        <v>110.46</v>
      </c>
      <c r="J12" s="76">
        <f t="shared" si="6"/>
        <v>0</v>
      </c>
      <c r="K12" s="76"/>
      <c r="L12" s="76">
        <f t="shared" si="3"/>
        <v>3329.04</v>
      </c>
      <c r="M12" s="90"/>
      <c r="N12" s="139">
        <v>44470</v>
      </c>
    </row>
    <row r="13" spans="2:14" s="58" customFormat="1" ht="29.25" customHeight="1" x14ac:dyDescent="0.2">
      <c r="B13" s="9" t="s">
        <v>157</v>
      </c>
      <c r="C13" s="13"/>
      <c r="D13" s="98" t="s">
        <v>69</v>
      </c>
      <c r="E13" s="6">
        <v>13614.64</v>
      </c>
      <c r="F13" s="6">
        <v>1466.92</v>
      </c>
      <c r="G13" s="92"/>
      <c r="H13" s="76">
        <f t="shared" si="4"/>
        <v>6807.32</v>
      </c>
      <c r="I13" s="76">
        <f t="shared" si="5"/>
        <v>733.46</v>
      </c>
      <c r="J13" s="76">
        <f t="shared" si="6"/>
        <v>0</v>
      </c>
      <c r="K13" s="76"/>
      <c r="L13" s="76">
        <f t="shared" si="3"/>
        <v>6073.86</v>
      </c>
      <c r="M13" s="90"/>
      <c r="N13" s="103">
        <v>40344</v>
      </c>
    </row>
    <row r="14" spans="2:14" s="58" customFormat="1" ht="29.25" customHeight="1" x14ac:dyDescent="0.2">
      <c r="B14" s="58" t="s">
        <v>220</v>
      </c>
      <c r="C14" s="113"/>
      <c r="D14" s="110" t="s">
        <v>438</v>
      </c>
      <c r="E14" s="58">
        <v>13614.64</v>
      </c>
      <c r="F14" s="58">
        <v>1466.92</v>
      </c>
      <c r="G14" s="92"/>
      <c r="H14" s="76">
        <f t="shared" si="4"/>
        <v>6807.32</v>
      </c>
      <c r="I14" s="76">
        <f t="shared" si="5"/>
        <v>733.46</v>
      </c>
      <c r="J14" s="76">
        <f t="shared" si="6"/>
        <v>0</v>
      </c>
      <c r="K14" s="76"/>
      <c r="L14" s="76">
        <f t="shared" si="3"/>
        <v>6073.86</v>
      </c>
      <c r="M14" s="90"/>
      <c r="N14" s="103">
        <v>43374</v>
      </c>
    </row>
    <row r="15" spans="2:14" s="58" customFormat="1" ht="29.25" customHeight="1" x14ac:dyDescent="0.2">
      <c r="B15" s="58" t="s">
        <v>470</v>
      </c>
      <c r="C15" s="113"/>
      <c r="D15" s="110" t="s">
        <v>337</v>
      </c>
      <c r="E15" s="58">
        <v>2419.12</v>
      </c>
      <c r="G15" s="92">
        <v>280.88</v>
      </c>
      <c r="H15" s="76">
        <f t="shared" si="4"/>
        <v>1209.56</v>
      </c>
      <c r="I15" s="76">
        <f t="shared" si="5"/>
        <v>0</v>
      </c>
      <c r="J15" s="76">
        <f t="shared" si="6"/>
        <v>140.44</v>
      </c>
      <c r="K15" s="76"/>
      <c r="L15" s="76">
        <f t="shared" si="3"/>
        <v>1350</v>
      </c>
      <c r="M15" s="90"/>
      <c r="N15" s="103">
        <v>44501</v>
      </c>
    </row>
    <row r="16" spans="2:14" s="58" customFormat="1" ht="29.25" customHeight="1" x14ac:dyDescent="0.2">
      <c r="B16" s="58" t="s">
        <v>504</v>
      </c>
      <c r="C16" s="113"/>
      <c r="D16" s="110" t="s">
        <v>505</v>
      </c>
      <c r="E16" s="58">
        <v>6879</v>
      </c>
      <c r="F16" s="58">
        <v>220.92</v>
      </c>
      <c r="G16" s="92"/>
      <c r="H16" s="76">
        <f t="shared" si="4"/>
        <v>3439.5</v>
      </c>
      <c r="I16" s="76">
        <f t="shared" si="5"/>
        <v>110.46</v>
      </c>
      <c r="J16" s="76">
        <f t="shared" si="6"/>
        <v>0</v>
      </c>
      <c r="K16" s="76"/>
      <c r="L16" s="76">
        <f t="shared" si="3"/>
        <v>3329.04</v>
      </c>
      <c r="M16" s="90"/>
      <c r="N16" s="103">
        <v>44608</v>
      </c>
    </row>
    <row r="17" spans="1:14" s="58" customFormat="1" ht="29.25" customHeight="1" x14ac:dyDescent="0.2">
      <c r="B17" s="13" t="s">
        <v>154</v>
      </c>
      <c r="C17" s="60"/>
      <c r="D17" s="98" t="s">
        <v>67</v>
      </c>
      <c r="E17" s="6">
        <v>5780.94</v>
      </c>
      <c r="F17" s="6">
        <v>60.36</v>
      </c>
      <c r="G17" s="92"/>
      <c r="H17" s="76">
        <f t="shared" si="4"/>
        <v>2890.47</v>
      </c>
      <c r="I17" s="76">
        <f t="shared" si="5"/>
        <v>30.18</v>
      </c>
      <c r="J17" s="76">
        <f t="shared" si="6"/>
        <v>0</v>
      </c>
      <c r="K17" s="76"/>
      <c r="L17" s="76">
        <f t="shared" si="3"/>
        <v>2860.29</v>
      </c>
      <c r="M17" s="90"/>
      <c r="N17" s="139">
        <v>43374</v>
      </c>
    </row>
    <row r="18" spans="1:14" s="58" customFormat="1" ht="29.25" customHeight="1" x14ac:dyDescent="0.2">
      <c r="B18" s="11" t="s">
        <v>393</v>
      </c>
      <c r="C18" s="11"/>
      <c r="D18" s="105" t="s">
        <v>391</v>
      </c>
      <c r="E18" s="76">
        <v>7735.75</v>
      </c>
      <c r="F18" s="76">
        <v>567.66999999999996</v>
      </c>
      <c r="G18" s="92"/>
      <c r="H18" s="76">
        <f t="shared" si="4"/>
        <v>3867.875</v>
      </c>
      <c r="I18" s="76">
        <f t="shared" si="5"/>
        <v>283.83499999999998</v>
      </c>
      <c r="J18" s="76">
        <f t="shared" si="6"/>
        <v>0</v>
      </c>
      <c r="K18" s="76"/>
      <c r="L18" s="76">
        <f t="shared" si="3"/>
        <v>3584.04</v>
      </c>
      <c r="M18" s="90"/>
      <c r="N18" s="140">
        <v>44440</v>
      </c>
    </row>
    <row r="19" spans="1:14" s="58" customFormat="1" ht="29.25" customHeight="1" x14ac:dyDescent="0.2">
      <c r="B19" s="11" t="s">
        <v>390</v>
      </c>
      <c r="C19" s="11"/>
      <c r="D19" s="105" t="s">
        <v>391</v>
      </c>
      <c r="E19" s="76">
        <v>7735.75</v>
      </c>
      <c r="F19" s="76">
        <v>567.66999999999996</v>
      </c>
      <c r="G19" s="92"/>
      <c r="H19" s="76">
        <f t="shared" si="4"/>
        <v>3867.875</v>
      </c>
      <c r="I19" s="76">
        <f t="shared" si="5"/>
        <v>283.83499999999998</v>
      </c>
      <c r="J19" s="76">
        <f t="shared" si="6"/>
        <v>0</v>
      </c>
      <c r="K19" s="76"/>
      <c r="L19" s="76">
        <f t="shared" si="3"/>
        <v>3584.04</v>
      </c>
      <c r="M19" s="90"/>
      <c r="N19" s="140">
        <v>44440</v>
      </c>
    </row>
    <row r="20" spans="1:14" s="58" customFormat="1" ht="29.25" customHeight="1" x14ac:dyDescent="0.2">
      <c r="B20" s="11" t="s">
        <v>430</v>
      </c>
      <c r="C20" s="11"/>
      <c r="D20" s="105" t="s">
        <v>361</v>
      </c>
      <c r="E20" s="58">
        <v>10111.709999999999</v>
      </c>
      <c r="F20" s="58">
        <v>851.63</v>
      </c>
      <c r="G20" s="92"/>
      <c r="H20" s="76">
        <f t="shared" si="4"/>
        <v>5055.8549999999996</v>
      </c>
      <c r="I20" s="76">
        <f t="shared" si="5"/>
        <v>425.815</v>
      </c>
      <c r="J20" s="76">
        <f t="shared" si="6"/>
        <v>0</v>
      </c>
      <c r="K20" s="76"/>
      <c r="L20" s="76">
        <f t="shared" si="3"/>
        <v>4630.04</v>
      </c>
      <c r="M20" s="90"/>
      <c r="N20" s="140">
        <v>44027</v>
      </c>
    </row>
    <row r="21" spans="1:14" s="58" customFormat="1" ht="29.25" customHeight="1" x14ac:dyDescent="0.2">
      <c r="B21" s="58" t="s">
        <v>229</v>
      </c>
      <c r="C21" s="113"/>
      <c r="D21" s="110" t="s">
        <v>277</v>
      </c>
      <c r="E21" s="76">
        <v>10981.59</v>
      </c>
      <c r="F21" s="76">
        <v>990.81</v>
      </c>
      <c r="G21" s="92"/>
      <c r="H21" s="76">
        <f t="shared" si="4"/>
        <v>5490.7950000000001</v>
      </c>
      <c r="I21" s="76">
        <f t="shared" si="5"/>
        <v>495.40499999999997</v>
      </c>
      <c r="J21" s="76">
        <f t="shared" si="6"/>
        <v>0</v>
      </c>
      <c r="K21" s="76"/>
      <c r="L21" s="76">
        <f t="shared" si="3"/>
        <v>4995.3900000000003</v>
      </c>
      <c r="M21" s="90"/>
      <c r="N21" s="103">
        <v>42291</v>
      </c>
    </row>
    <row r="22" spans="1:14" s="58" customFormat="1" ht="29.25" customHeight="1" x14ac:dyDescent="0.2">
      <c r="B22" s="11" t="s">
        <v>399</v>
      </c>
      <c r="C22" s="11"/>
      <c r="D22" s="105" t="s">
        <v>361</v>
      </c>
      <c r="E22" s="58">
        <v>10111.709999999999</v>
      </c>
      <c r="F22" s="58">
        <v>851.63</v>
      </c>
      <c r="G22" s="92"/>
      <c r="H22" s="76">
        <f t="shared" si="4"/>
        <v>5055.8549999999996</v>
      </c>
      <c r="I22" s="76">
        <f t="shared" si="5"/>
        <v>425.815</v>
      </c>
      <c r="J22" s="76">
        <f t="shared" si="6"/>
        <v>0</v>
      </c>
      <c r="K22" s="76"/>
      <c r="L22" s="76">
        <f t="shared" si="3"/>
        <v>4630.04</v>
      </c>
      <c r="M22" s="90"/>
      <c r="N22" s="139">
        <v>44470</v>
      </c>
    </row>
    <row r="23" spans="1:14" ht="21" customHeight="1" x14ac:dyDescent="0.2">
      <c r="A23" s="103">
        <v>44204</v>
      </c>
      <c r="B23" s="13" t="s">
        <v>158</v>
      </c>
      <c r="C23" s="60"/>
      <c r="D23" s="98" t="s">
        <v>69</v>
      </c>
      <c r="E23" s="6">
        <v>11255.68</v>
      </c>
      <c r="F23" s="6">
        <v>1036.18</v>
      </c>
      <c r="G23" s="6"/>
      <c r="H23" s="76">
        <f t="shared" si="4"/>
        <v>5627.84</v>
      </c>
      <c r="I23" s="76">
        <f t="shared" si="5"/>
        <v>518.09</v>
      </c>
      <c r="J23" s="76">
        <f t="shared" si="6"/>
        <v>0</v>
      </c>
      <c r="K23" s="24"/>
      <c r="L23" s="6">
        <f t="shared" ref="L23" si="10">H23-I23+J23-K23</f>
        <v>5109.75</v>
      </c>
      <c r="M23" s="10"/>
      <c r="N23" s="103">
        <v>39083</v>
      </c>
    </row>
    <row r="24" spans="1:14" s="58" customFormat="1" ht="29.25" customHeight="1" x14ac:dyDescent="0.2">
      <c r="B24" s="11" t="s">
        <v>396</v>
      </c>
      <c r="C24" s="11"/>
      <c r="D24" s="105" t="s">
        <v>443</v>
      </c>
      <c r="E24" s="58">
        <v>5050.18</v>
      </c>
      <c r="G24" s="92">
        <v>30.53</v>
      </c>
      <c r="H24" s="76">
        <f t="shared" si="4"/>
        <v>2525.09</v>
      </c>
      <c r="I24" s="76">
        <f t="shared" si="5"/>
        <v>0</v>
      </c>
      <c r="J24" s="76">
        <f t="shared" si="6"/>
        <v>15.265000000000001</v>
      </c>
      <c r="K24" s="76"/>
      <c r="L24" s="76">
        <f t="shared" si="3"/>
        <v>2540.355</v>
      </c>
      <c r="M24" s="90"/>
      <c r="N24" s="140">
        <v>44237</v>
      </c>
    </row>
    <row r="25" spans="1:14" s="58" customFormat="1" ht="29.25" customHeight="1" x14ac:dyDescent="0.2">
      <c r="B25" s="58" t="s">
        <v>182</v>
      </c>
      <c r="C25" s="113"/>
      <c r="D25" s="98" t="s">
        <v>67</v>
      </c>
      <c r="E25" s="76">
        <v>10423.4</v>
      </c>
      <c r="F25" s="76">
        <v>901.5</v>
      </c>
      <c r="G25" s="92"/>
      <c r="H25" s="76">
        <f t="shared" si="4"/>
        <v>5211.7</v>
      </c>
      <c r="I25" s="76">
        <f t="shared" si="5"/>
        <v>450.75</v>
      </c>
      <c r="J25" s="76">
        <f t="shared" si="6"/>
        <v>0</v>
      </c>
      <c r="K25" s="76"/>
      <c r="L25" s="76">
        <f t="shared" si="3"/>
        <v>4760.95</v>
      </c>
      <c r="M25" s="90"/>
      <c r="N25" s="103">
        <v>41835</v>
      </c>
    </row>
    <row r="26" spans="1:14" s="58" customFormat="1" ht="29.25" customHeight="1" x14ac:dyDescent="0.2">
      <c r="B26" s="11" t="s">
        <v>404</v>
      </c>
      <c r="C26" s="11"/>
      <c r="D26" s="105" t="s">
        <v>405</v>
      </c>
      <c r="E26" s="58">
        <v>9017.01</v>
      </c>
      <c r="F26" s="58">
        <v>707.07</v>
      </c>
      <c r="G26" s="92"/>
      <c r="H26" s="76">
        <f t="shared" si="4"/>
        <v>4508.5050000000001</v>
      </c>
      <c r="I26" s="76">
        <f t="shared" si="5"/>
        <v>353.53500000000003</v>
      </c>
      <c r="J26" s="76">
        <f t="shared" si="6"/>
        <v>0</v>
      </c>
      <c r="K26" s="76"/>
      <c r="L26" s="76">
        <f t="shared" si="3"/>
        <v>4154.97</v>
      </c>
      <c r="M26" s="90"/>
      <c r="N26" s="140">
        <v>43857</v>
      </c>
    </row>
    <row r="27" spans="1:14" s="58" customFormat="1" ht="29.25" customHeight="1" x14ac:dyDescent="0.2">
      <c r="B27" s="9" t="s">
        <v>269</v>
      </c>
      <c r="C27" s="55"/>
      <c r="D27" s="61" t="s">
        <v>392</v>
      </c>
      <c r="E27" s="128">
        <v>17429.48</v>
      </c>
      <c r="F27" s="24">
        <v>2281.77</v>
      </c>
      <c r="G27" s="92"/>
      <c r="H27" s="76">
        <f t="shared" si="4"/>
        <v>8714.74</v>
      </c>
      <c r="I27" s="76">
        <f t="shared" si="5"/>
        <v>1140.885</v>
      </c>
      <c r="J27" s="76">
        <f t="shared" si="6"/>
        <v>0</v>
      </c>
      <c r="K27" s="76"/>
      <c r="L27" s="76">
        <f t="shared" si="3"/>
        <v>7573.8549999999996</v>
      </c>
      <c r="M27" s="90"/>
      <c r="N27" s="139">
        <v>43693</v>
      </c>
    </row>
    <row r="28" spans="1:14" s="58" customFormat="1" ht="29.25" customHeight="1" x14ac:dyDescent="0.2">
      <c r="B28" s="13" t="s">
        <v>170</v>
      </c>
      <c r="C28" s="60"/>
      <c r="D28" s="61" t="s">
        <v>457</v>
      </c>
      <c r="E28" s="6">
        <v>12343.01</v>
      </c>
      <c r="F28" s="6">
        <v>1231.03</v>
      </c>
      <c r="G28" s="92"/>
      <c r="H28" s="76">
        <f t="shared" si="4"/>
        <v>6171.5050000000001</v>
      </c>
      <c r="I28" s="76">
        <f t="shared" si="5"/>
        <v>615.51499999999999</v>
      </c>
      <c r="J28" s="76">
        <f t="shared" si="6"/>
        <v>0</v>
      </c>
      <c r="K28" s="76"/>
      <c r="L28" s="76">
        <f t="shared" si="3"/>
        <v>5555.99</v>
      </c>
      <c r="M28" s="90"/>
      <c r="N28" s="103">
        <v>43409</v>
      </c>
    </row>
    <row r="29" spans="1:14" s="58" customFormat="1" ht="29.25" customHeight="1" x14ac:dyDescent="0.2">
      <c r="B29" s="58" t="s">
        <v>230</v>
      </c>
      <c r="C29" s="113"/>
      <c r="D29" s="110" t="s">
        <v>103</v>
      </c>
      <c r="E29" s="76">
        <v>5780.94</v>
      </c>
      <c r="F29" s="76">
        <v>60.36</v>
      </c>
      <c r="G29" s="92"/>
      <c r="H29" s="76">
        <f>+E29/2/15*14</f>
        <v>2697.7719999999999</v>
      </c>
      <c r="I29" s="76">
        <f>+F29/2/15*14</f>
        <v>28.167999999999999</v>
      </c>
      <c r="J29" s="76">
        <f t="shared" si="6"/>
        <v>0</v>
      </c>
      <c r="K29" s="76"/>
      <c r="L29" s="76">
        <f t="shared" si="3"/>
        <v>2669.6039999999998</v>
      </c>
      <c r="M29" s="90"/>
      <c r="N29" s="139">
        <v>43374</v>
      </c>
    </row>
    <row r="30" spans="1:14" s="58" customFormat="1" ht="29.25" customHeight="1" x14ac:dyDescent="0.2">
      <c r="B30" s="58" t="s">
        <v>251</v>
      </c>
      <c r="C30" s="113"/>
      <c r="D30" s="110" t="s">
        <v>280</v>
      </c>
      <c r="E30" s="76">
        <v>10111.709999999999</v>
      </c>
      <c r="F30" s="76">
        <v>851.63</v>
      </c>
      <c r="G30" s="92"/>
      <c r="H30" s="76">
        <f t="shared" si="4"/>
        <v>5055.8549999999996</v>
      </c>
      <c r="I30" s="76">
        <f t="shared" si="5"/>
        <v>425.815</v>
      </c>
      <c r="J30" s="76">
        <f t="shared" si="6"/>
        <v>0</v>
      </c>
      <c r="K30" s="76"/>
      <c r="L30" s="76">
        <f t="shared" si="3"/>
        <v>4630.04</v>
      </c>
      <c r="M30" s="90"/>
      <c r="N30" s="103">
        <v>43374</v>
      </c>
    </row>
    <row r="31" spans="1:14" s="58" customFormat="1" ht="29.25" customHeight="1" x14ac:dyDescent="0.2">
      <c r="B31" s="13" t="s">
        <v>118</v>
      </c>
      <c r="C31" s="11"/>
      <c r="D31" s="104" t="s">
        <v>96</v>
      </c>
      <c r="E31" s="6">
        <v>8895.58</v>
      </c>
      <c r="F31" s="6">
        <v>693.86</v>
      </c>
      <c r="G31" s="92"/>
      <c r="H31" s="76">
        <f t="shared" si="4"/>
        <v>4447.79</v>
      </c>
      <c r="I31" s="76">
        <f t="shared" si="5"/>
        <v>346.93</v>
      </c>
      <c r="J31" s="76">
        <f t="shared" si="6"/>
        <v>0</v>
      </c>
      <c r="K31" s="76"/>
      <c r="L31" s="76">
        <f t="shared" si="3"/>
        <v>4100.8599999999997</v>
      </c>
      <c r="M31" s="90"/>
      <c r="N31" s="103">
        <v>43374</v>
      </c>
    </row>
    <row r="32" spans="1:14" s="58" customFormat="1" ht="24.95" customHeight="1" x14ac:dyDescent="0.2">
      <c r="B32" s="58" t="s">
        <v>312</v>
      </c>
      <c r="D32" s="135" t="s">
        <v>457</v>
      </c>
      <c r="E32" s="142">
        <v>12343.01</v>
      </c>
      <c r="F32" s="142">
        <v>1231.03</v>
      </c>
      <c r="G32" s="76"/>
      <c r="H32" s="76">
        <f t="shared" si="4"/>
        <v>6171.5050000000001</v>
      </c>
      <c r="I32" s="76">
        <f t="shared" si="5"/>
        <v>615.51499999999999</v>
      </c>
      <c r="J32" s="76">
        <f t="shared" si="6"/>
        <v>0</v>
      </c>
      <c r="K32" s="76"/>
      <c r="L32" s="76">
        <f t="shared" ref="L32" si="11">H32-I32+J32-K32</f>
        <v>5555.99</v>
      </c>
      <c r="M32" s="10"/>
      <c r="N32" s="99">
        <v>44470</v>
      </c>
    </row>
    <row r="33" spans="1:14" s="58" customFormat="1" ht="29.25" customHeight="1" x14ac:dyDescent="0.2">
      <c r="B33" s="13" t="s">
        <v>127</v>
      </c>
      <c r="C33" s="60"/>
      <c r="D33" s="106" t="s">
        <v>394</v>
      </c>
      <c r="E33" s="6">
        <v>10111.709999999999</v>
      </c>
      <c r="F33" s="6">
        <v>851.63</v>
      </c>
      <c r="G33" s="92"/>
      <c r="H33" s="76">
        <f t="shared" si="4"/>
        <v>5055.8549999999996</v>
      </c>
      <c r="I33" s="76">
        <f t="shared" si="5"/>
        <v>425.815</v>
      </c>
      <c r="J33" s="76">
        <f t="shared" si="6"/>
        <v>0</v>
      </c>
      <c r="K33" s="76"/>
      <c r="L33" s="76">
        <f t="shared" si="3"/>
        <v>4630.04</v>
      </c>
      <c r="M33" s="90"/>
      <c r="N33" s="103">
        <v>43416</v>
      </c>
    </row>
    <row r="34" spans="1:14" s="58" customFormat="1" ht="21.75" customHeight="1" x14ac:dyDescent="0.2">
      <c r="A34" s="99"/>
      <c r="B34" s="58" t="s">
        <v>453</v>
      </c>
      <c r="C34" s="113"/>
      <c r="D34" s="136" t="s">
        <v>278</v>
      </c>
      <c r="E34" s="76">
        <v>6879</v>
      </c>
      <c r="F34" s="76">
        <v>220.92</v>
      </c>
      <c r="G34" s="76"/>
      <c r="H34" s="76">
        <f t="shared" si="4"/>
        <v>3439.5</v>
      </c>
      <c r="I34" s="76">
        <f t="shared" si="5"/>
        <v>110.46</v>
      </c>
      <c r="J34" s="76">
        <f t="shared" si="6"/>
        <v>0</v>
      </c>
      <c r="K34" s="93"/>
      <c r="L34" s="76">
        <f t="shared" ref="L34" si="12">H34-I34+J34-K34</f>
        <v>3329.04</v>
      </c>
      <c r="M34" s="90"/>
      <c r="N34" s="99">
        <v>44484</v>
      </c>
    </row>
    <row r="35" spans="1:14" s="58" customFormat="1" ht="29.25" customHeight="1" x14ac:dyDescent="0.2">
      <c r="B35" s="58" t="s">
        <v>226</v>
      </c>
      <c r="C35" s="113"/>
      <c r="D35" s="110" t="s">
        <v>14</v>
      </c>
      <c r="E35" s="76">
        <v>6111.38</v>
      </c>
      <c r="F35" s="76">
        <v>96.31</v>
      </c>
      <c r="G35" s="92"/>
      <c r="H35" s="76">
        <f t="shared" si="4"/>
        <v>3055.69</v>
      </c>
      <c r="I35" s="76">
        <f t="shared" si="5"/>
        <v>48.155000000000001</v>
      </c>
      <c r="J35" s="76">
        <f t="shared" si="6"/>
        <v>0</v>
      </c>
      <c r="K35" s="76"/>
      <c r="L35" s="76">
        <f t="shared" si="3"/>
        <v>3007.5349999999999</v>
      </c>
      <c r="M35" s="90"/>
      <c r="N35" s="103">
        <v>36617</v>
      </c>
    </row>
    <row r="36" spans="1:14" ht="24.75" customHeight="1" x14ac:dyDescent="0.2">
      <c r="B36" s="11" t="s">
        <v>401</v>
      </c>
      <c r="D36" s="105" t="s">
        <v>444</v>
      </c>
      <c r="E36" s="58">
        <v>6879</v>
      </c>
      <c r="F36" s="58">
        <v>220.92</v>
      </c>
      <c r="G36" s="92"/>
      <c r="H36" s="76">
        <f t="shared" si="4"/>
        <v>3439.5</v>
      </c>
      <c r="I36" s="76">
        <f t="shared" si="5"/>
        <v>110.46</v>
      </c>
      <c r="J36" s="76">
        <f t="shared" si="6"/>
        <v>0</v>
      </c>
      <c r="K36" s="76"/>
      <c r="L36" s="76">
        <f t="shared" si="3"/>
        <v>3329.04</v>
      </c>
      <c r="M36" s="10"/>
      <c r="N36" s="140">
        <v>44256</v>
      </c>
    </row>
    <row r="37" spans="1:14" s="58" customFormat="1" ht="29.25" customHeight="1" x14ac:dyDescent="0.2">
      <c r="B37" s="58" t="s">
        <v>227</v>
      </c>
      <c r="C37" s="113"/>
      <c r="D37" s="110" t="s">
        <v>113</v>
      </c>
      <c r="E37" s="76">
        <v>5780.94</v>
      </c>
      <c r="F37" s="76">
        <v>60.36</v>
      </c>
      <c r="G37" s="92"/>
      <c r="H37" s="76">
        <f t="shared" si="4"/>
        <v>2890.47</v>
      </c>
      <c r="I37" s="76">
        <f t="shared" si="5"/>
        <v>30.18</v>
      </c>
      <c r="J37" s="76">
        <f t="shared" si="6"/>
        <v>0</v>
      </c>
      <c r="K37" s="76"/>
      <c r="L37" s="76">
        <f t="shared" si="3"/>
        <v>2860.29</v>
      </c>
      <c r="M37" s="90"/>
      <c r="N37" s="139">
        <v>43101</v>
      </c>
    </row>
    <row r="38" spans="1:14" ht="21.95" customHeight="1" x14ac:dyDescent="0.2">
      <c r="B38" s="58" t="s">
        <v>224</v>
      </c>
      <c r="C38" s="113"/>
      <c r="D38" s="110" t="s">
        <v>13</v>
      </c>
      <c r="E38" s="76">
        <v>7735.75</v>
      </c>
      <c r="F38" s="76">
        <v>567.66999999999996</v>
      </c>
      <c r="G38" s="92"/>
      <c r="H38" s="76">
        <f t="shared" si="4"/>
        <v>3867.875</v>
      </c>
      <c r="I38" s="76">
        <f t="shared" si="5"/>
        <v>283.83499999999998</v>
      </c>
      <c r="J38" s="76">
        <f t="shared" si="6"/>
        <v>0</v>
      </c>
      <c r="K38" s="76"/>
      <c r="L38" s="76">
        <f t="shared" si="3"/>
        <v>3584.04</v>
      </c>
      <c r="M38" s="10"/>
      <c r="N38" s="103">
        <v>37347</v>
      </c>
    </row>
    <row r="39" spans="1:14" s="58" customFormat="1" ht="29.25" customHeight="1" x14ac:dyDescent="0.2">
      <c r="B39" s="11" t="s">
        <v>400</v>
      </c>
      <c r="C39" s="11"/>
      <c r="D39" s="105" t="s">
        <v>444</v>
      </c>
      <c r="E39" s="58">
        <v>6879</v>
      </c>
      <c r="F39" s="58">
        <v>220.92</v>
      </c>
      <c r="G39" s="92"/>
      <c r="H39" s="76">
        <f t="shared" si="4"/>
        <v>3439.5</v>
      </c>
      <c r="I39" s="76">
        <f t="shared" si="5"/>
        <v>110.46</v>
      </c>
      <c r="J39" s="76">
        <f t="shared" si="6"/>
        <v>0</v>
      </c>
      <c r="K39" s="76"/>
      <c r="L39" s="76">
        <f t="shared" si="3"/>
        <v>3329.04</v>
      </c>
      <c r="M39" s="90"/>
      <c r="N39" s="140">
        <v>44166</v>
      </c>
    </row>
    <row r="40" spans="1:14" s="58" customFormat="1" ht="29.25" customHeight="1" x14ac:dyDescent="0.2">
      <c r="B40" s="58" t="s">
        <v>225</v>
      </c>
      <c r="C40" s="113"/>
      <c r="D40" s="110" t="s">
        <v>13</v>
      </c>
      <c r="E40" s="76">
        <v>7259.36</v>
      </c>
      <c r="F40" s="76">
        <v>298.23</v>
      </c>
      <c r="G40" s="92"/>
      <c r="H40" s="76">
        <f t="shared" si="4"/>
        <v>3629.68</v>
      </c>
      <c r="I40" s="76">
        <f t="shared" si="5"/>
        <v>149.11500000000001</v>
      </c>
      <c r="J40" s="76">
        <f t="shared" si="6"/>
        <v>0</v>
      </c>
      <c r="K40" s="76"/>
      <c r="L40" s="76">
        <f t="shared" si="3"/>
        <v>3480.5649999999996</v>
      </c>
      <c r="M40" s="90"/>
      <c r="N40" s="103">
        <v>36629</v>
      </c>
    </row>
    <row r="41" spans="1:14" s="58" customFormat="1" ht="29.25" customHeight="1" x14ac:dyDescent="0.2">
      <c r="B41" s="11" t="s">
        <v>402</v>
      </c>
      <c r="C41" s="105"/>
      <c r="D41" s="105" t="s">
        <v>392</v>
      </c>
      <c r="E41" s="58">
        <v>17429.48</v>
      </c>
      <c r="F41" s="58">
        <v>2281.77</v>
      </c>
      <c r="G41" s="92"/>
      <c r="H41" s="76">
        <f t="shared" si="4"/>
        <v>8714.74</v>
      </c>
      <c r="I41" s="76">
        <f t="shared" si="5"/>
        <v>1140.885</v>
      </c>
      <c r="J41" s="76">
        <f t="shared" si="6"/>
        <v>0</v>
      </c>
      <c r="K41" s="76"/>
      <c r="L41" s="76">
        <f t="shared" si="3"/>
        <v>7573.8549999999996</v>
      </c>
      <c r="M41" s="90"/>
      <c r="N41" s="140">
        <v>44301</v>
      </c>
    </row>
    <row r="42" spans="1:14" s="58" customFormat="1" ht="29.25" customHeight="1" x14ac:dyDescent="0.2">
      <c r="B42" s="11" t="s">
        <v>431</v>
      </c>
      <c r="C42" s="11"/>
      <c r="D42" s="11" t="s">
        <v>278</v>
      </c>
      <c r="E42" s="58">
        <v>6879</v>
      </c>
      <c r="F42" s="58">
        <v>220.92</v>
      </c>
      <c r="G42" s="92"/>
      <c r="H42" s="76">
        <f t="shared" si="4"/>
        <v>3439.5</v>
      </c>
      <c r="I42" s="76">
        <f t="shared" si="5"/>
        <v>110.46</v>
      </c>
      <c r="J42" s="76">
        <f t="shared" si="6"/>
        <v>0</v>
      </c>
      <c r="K42" s="76"/>
      <c r="L42" s="76">
        <f t="shared" si="3"/>
        <v>3329.04</v>
      </c>
      <c r="M42" s="90"/>
      <c r="N42" s="139">
        <v>44470</v>
      </c>
    </row>
    <row r="43" spans="1:14" s="58" customFormat="1" ht="29.25" customHeight="1" x14ac:dyDescent="0.2">
      <c r="D43" s="28" t="s">
        <v>6</v>
      </c>
      <c r="E43" s="29">
        <f t="shared" ref="E43:L43" si="13">SUM(E6:E42)</f>
        <v>341371.00999999995</v>
      </c>
      <c r="F43" s="29">
        <f t="shared" si="13"/>
        <v>27888.759999999995</v>
      </c>
      <c r="G43" s="29">
        <f t="shared" si="13"/>
        <v>311.40999999999997</v>
      </c>
      <c r="H43" s="29">
        <f t="shared" si="13"/>
        <v>170492.80699999997</v>
      </c>
      <c r="I43" s="29">
        <f t="shared" si="13"/>
        <v>13942.367999999997</v>
      </c>
      <c r="J43" s="29">
        <f t="shared" si="13"/>
        <v>155.70499999999998</v>
      </c>
      <c r="K43" s="29">
        <f t="shared" si="13"/>
        <v>0</v>
      </c>
      <c r="L43" s="29">
        <f t="shared" si="13"/>
        <v>156706.14400000003</v>
      </c>
    </row>
    <row r="44" spans="1:14" ht="21.95" customHeight="1" x14ac:dyDescent="0.2">
      <c r="D44" s="28"/>
      <c r="E44" s="29"/>
      <c r="F44" s="29"/>
      <c r="G44" s="29"/>
      <c r="H44" s="29"/>
      <c r="I44" s="29"/>
      <c r="J44" s="29"/>
      <c r="K44" s="29"/>
      <c r="L44" s="29"/>
    </row>
    <row r="45" spans="1:14" ht="21.95" customHeight="1" x14ac:dyDescent="0.2"/>
  </sheetData>
  <autoFilter ref="B1:K45"/>
  <sortState ref="B9:M41">
    <sortCondition ref="B9:B41"/>
  </sortState>
  <phoneticPr fontId="0" type="noConversion"/>
  <pageMargins left="0.11811023622047245" right="7.874015748031496E-2" top="0.39370078740157483" bottom="0.23622047244094491" header="0" footer="0"/>
  <pageSetup scale="71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16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42578125" style="11" customWidth="1"/>
    <col min="2" max="2" width="39.140625" style="11" bestFit="1" customWidth="1"/>
    <col min="3" max="3" width="3.42578125" style="11" customWidth="1"/>
    <col min="4" max="4" width="36" style="11" customWidth="1"/>
    <col min="5" max="5" width="0.85546875" style="58" customWidth="1"/>
    <col min="6" max="6" width="1.85546875" style="11" customWidth="1"/>
    <col min="7" max="7" width="1.42578125" style="11" customWidth="1"/>
    <col min="8" max="8" width="14" style="11" customWidth="1"/>
    <col min="9" max="9" width="12" style="11" bestFit="1" customWidth="1"/>
    <col min="10" max="10" width="7.42578125" style="11" bestFit="1" customWidth="1"/>
    <col min="11" max="11" width="7.28515625" style="11" bestFit="1" customWidth="1"/>
    <col min="12" max="12" width="13.5703125" style="11" bestFit="1" customWidth="1"/>
    <col min="13" max="13" width="44" style="11" customWidth="1"/>
    <col min="14" max="14" width="20.7109375" style="11" bestFit="1" customWidth="1"/>
    <col min="15" max="15" width="19.5703125" style="103" bestFit="1" customWidth="1"/>
    <col min="16" max="16384" width="11.42578125" style="11"/>
  </cols>
  <sheetData>
    <row r="1" spans="1:18" ht="18" x14ac:dyDescent="0.25">
      <c r="E1" s="14" t="s">
        <v>0</v>
      </c>
      <c r="F1" s="15"/>
      <c r="G1" s="15"/>
      <c r="H1" s="15"/>
      <c r="I1" s="15"/>
      <c r="J1" s="15"/>
      <c r="K1" s="15"/>
      <c r="L1" s="15"/>
      <c r="M1" s="16" t="s">
        <v>1</v>
      </c>
    </row>
    <row r="2" spans="1:18" ht="15" x14ac:dyDescent="0.25">
      <c r="E2" s="17" t="s">
        <v>407</v>
      </c>
      <c r="F2" s="15"/>
      <c r="G2" s="15"/>
      <c r="H2" s="15"/>
      <c r="I2" s="15"/>
      <c r="J2" s="15"/>
      <c r="K2" s="15"/>
      <c r="L2" s="15"/>
      <c r="M2" s="18" t="str">
        <f>PRESIDENCIA!M2</f>
        <v>28 DE FEBRERO DE 2022</v>
      </c>
    </row>
    <row r="3" spans="1:18" x14ac:dyDescent="0.2">
      <c r="E3" s="18" t="str">
        <f>PRESIDENCIA!E3</f>
        <v>SEGUNDA QUINCENA DE FEBRERO DE 2022</v>
      </c>
      <c r="F3" s="15"/>
      <c r="G3" s="15"/>
      <c r="H3" s="15"/>
      <c r="I3" s="15"/>
      <c r="J3" s="15"/>
      <c r="K3" s="15"/>
      <c r="L3" s="15"/>
    </row>
    <row r="4" spans="1:18" x14ac:dyDescent="0.2">
      <c r="E4" s="48"/>
      <c r="F4" s="15"/>
      <c r="G4" s="15"/>
      <c r="H4" s="15"/>
      <c r="I4" s="15"/>
      <c r="J4" s="15"/>
      <c r="K4" s="15"/>
      <c r="L4" s="15"/>
    </row>
    <row r="5" spans="1:18" x14ac:dyDescent="0.2">
      <c r="B5" s="19" t="s">
        <v>2</v>
      </c>
      <c r="C5" s="19"/>
      <c r="D5" s="19" t="s">
        <v>8</v>
      </c>
      <c r="E5" s="51" t="s">
        <v>3</v>
      </c>
      <c r="F5" s="50" t="s">
        <v>27</v>
      </c>
      <c r="G5" s="50" t="s">
        <v>31</v>
      </c>
      <c r="H5" s="20" t="s">
        <v>3</v>
      </c>
      <c r="I5" s="20" t="s">
        <v>27</v>
      </c>
      <c r="J5" s="51" t="s">
        <v>270</v>
      </c>
      <c r="K5" s="22" t="s">
        <v>23</v>
      </c>
      <c r="L5" s="20" t="s">
        <v>4</v>
      </c>
      <c r="M5" s="19" t="s">
        <v>5</v>
      </c>
      <c r="N5" s="42" t="s">
        <v>452</v>
      </c>
      <c r="O5" s="99"/>
    </row>
    <row r="6" spans="1:18" ht="2.25" customHeight="1" x14ac:dyDescent="0.2">
      <c r="F6" s="44"/>
      <c r="G6" s="44"/>
    </row>
    <row r="7" spans="1:18" ht="24" x14ac:dyDescent="0.2">
      <c r="A7" s="121"/>
      <c r="B7" s="13" t="s">
        <v>259</v>
      </c>
      <c r="C7" s="60"/>
      <c r="D7" s="104" t="s">
        <v>408</v>
      </c>
      <c r="E7" s="6">
        <v>21692.31</v>
      </c>
      <c r="F7" s="30">
        <v>3192.31</v>
      </c>
      <c r="G7" s="30"/>
      <c r="H7" s="6">
        <f>E7/2</f>
        <v>10846.155000000001</v>
      </c>
      <c r="I7" s="6">
        <f>F7/2</f>
        <v>1596.155</v>
      </c>
      <c r="J7" s="6"/>
      <c r="K7" s="6"/>
      <c r="L7" s="6">
        <f t="shared" ref="L7" si="0">H7-I7+J7-K7</f>
        <v>9250</v>
      </c>
      <c r="M7" s="10"/>
      <c r="N7" s="139">
        <v>43374</v>
      </c>
      <c r="P7" s="29"/>
      <c r="Q7" s="29"/>
      <c r="R7" s="29"/>
    </row>
    <row r="8" spans="1:18" x14ac:dyDescent="0.2">
      <c r="A8" s="121"/>
      <c r="B8" s="13" t="s">
        <v>447</v>
      </c>
      <c r="C8" s="60"/>
      <c r="D8" s="104" t="s">
        <v>449</v>
      </c>
      <c r="E8" s="6">
        <v>11232.57</v>
      </c>
      <c r="F8" s="30">
        <v>1132.57</v>
      </c>
      <c r="G8" s="30"/>
      <c r="H8" s="6">
        <f t="shared" ref="H8:H9" si="1">E8/2</f>
        <v>5616.2849999999999</v>
      </c>
      <c r="I8" s="6">
        <f t="shared" ref="I8:I9" si="2">F8/2</f>
        <v>566.28499999999997</v>
      </c>
      <c r="J8" s="6"/>
      <c r="K8" s="6"/>
      <c r="L8" s="6">
        <f t="shared" ref="L8:L9" si="3">H8-I8+J8-K8</f>
        <v>5050</v>
      </c>
      <c r="M8" s="10"/>
      <c r="N8" s="139">
        <v>44485</v>
      </c>
      <c r="P8" s="29"/>
      <c r="Q8" s="29"/>
      <c r="R8" s="29"/>
    </row>
    <row r="9" spans="1:18" x14ac:dyDescent="0.2">
      <c r="A9" s="121"/>
      <c r="B9" s="13" t="s">
        <v>448</v>
      </c>
      <c r="C9" s="60"/>
      <c r="D9" s="104" t="s">
        <v>449</v>
      </c>
      <c r="E9" s="6">
        <v>11232.57</v>
      </c>
      <c r="F9" s="30">
        <v>1132.57</v>
      </c>
      <c r="G9" s="30"/>
      <c r="H9" s="6">
        <f t="shared" si="1"/>
        <v>5616.2849999999999</v>
      </c>
      <c r="I9" s="6">
        <f t="shared" si="2"/>
        <v>566.28499999999997</v>
      </c>
      <c r="J9" s="6"/>
      <c r="K9" s="6"/>
      <c r="L9" s="6">
        <f t="shared" si="3"/>
        <v>5050</v>
      </c>
      <c r="M9" s="10"/>
      <c r="N9" s="139">
        <v>44485</v>
      </c>
      <c r="P9" s="29"/>
      <c r="Q9" s="29"/>
      <c r="R9" s="29"/>
    </row>
    <row r="10" spans="1:18" ht="24" x14ac:dyDescent="0.2">
      <c r="A10" s="121"/>
      <c r="B10" s="13" t="s">
        <v>480</v>
      </c>
      <c r="C10" s="60"/>
      <c r="D10" s="104" t="s">
        <v>481</v>
      </c>
      <c r="E10" s="6">
        <v>11232.57</v>
      </c>
      <c r="F10" s="30">
        <v>1132.57</v>
      </c>
      <c r="G10" s="30"/>
      <c r="H10" s="6">
        <f t="shared" ref="H10" si="4">E10/2</f>
        <v>5616.2849999999999</v>
      </c>
      <c r="I10" s="6">
        <f t="shared" ref="I10" si="5">F10/2</f>
        <v>566.28499999999997</v>
      </c>
      <c r="J10" s="6"/>
      <c r="K10" s="6"/>
      <c r="L10" s="6">
        <f t="shared" ref="L10" si="6">H10-I10+J10-K10</f>
        <v>5050</v>
      </c>
      <c r="M10" s="10"/>
      <c r="N10" s="139">
        <v>44531</v>
      </c>
      <c r="P10" s="29"/>
      <c r="Q10" s="29"/>
      <c r="R10" s="29"/>
    </row>
    <row r="11" spans="1:18" ht="21.95" customHeight="1" x14ac:dyDescent="0.2">
      <c r="A11" s="121"/>
      <c r="B11" s="11" t="s">
        <v>411</v>
      </c>
      <c r="C11" s="58"/>
      <c r="D11" s="113" t="s">
        <v>412</v>
      </c>
      <c r="E11" s="29">
        <v>14886.24</v>
      </c>
      <c r="F11" s="47">
        <v>1738.54</v>
      </c>
      <c r="G11" s="92"/>
      <c r="H11" s="76">
        <f t="shared" ref="H11:J13" si="7">+E11/2</f>
        <v>7443.12</v>
      </c>
      <c r="I11" s="76">
        <f t="shared" si="7"/>
        <v>869.27</v>
      </c>
      <c r="J11" s="76">
        <f t="shared" si="7"/>
        <v>0</v>
      </c>
      <c r="K11" s="76"/>
      <c r="L11" s="76">
        <f>H11-I11+J11-K11</f>
        <v>6573.85</v>
      </c>
      <c r="M11" s="10"/>
      <c r="N11" s="139">
        <v>43865</v>
      </c>
      <c r="P11" s="15"/>
      <c r="Q11" s="15"/>
    </row>
    <row r="12" spans="1:18" s="58" customFormat="1" ht="29.25" customHeight="1" x14ac:dyDescent="0.2">
      <c r="A12" s="121"/>
      <c r="B12" s="58" t="s">
        <v>409</v>
      </c>
      <c r="C12" s="113"/>
      <c r="D12" s="110" t="s">
        <v>410</v>
      </c>
      <c r="E12" s="76">
        <v>10111.709999999999</v>
      </c>
      <c r="F12" s="92">
        <v>851.63</v>
      </c>
      <c r="G12" s="92"/>
      <c r="H12" s="76">
        <f t="shared" si="7"/>
        <v>5055.8549999999996</v>
      </c>
      <c r="I12" s="76">
        <f t="shared" si="7"/>
        <v>425.815</v>
      </c>
      <c r="J12" s="76">
        <f t="shared" si="7"/>
        <v>0</v>
      </c>
      <c r="K12" s="76"/>
      <c r="L12" s="76">
        <f>H12-I12+J12-K12</f>
        <v>4630.04</v>
      </c>
      <c r="M12" s="90"/>
      <c r="N12" s="139">
        <v>44470</v>
      </c>
      <c r="O12" s="99"/>
    </row>
    <row r="13" spans="1:18" s="58" customFormat="1" ht="29.25" customHeight="1" x14ac:dyDescent="0.2">
      <c r="A13" s="121"/>
      <c r="B13" s="58" t="s">
        <v>219</v>
      </c>
      <c r="C13" s="113"/>
      <c r="D13" s="110" t="s">
        <v>276</v>
      </c>
      <c r="E13" s="76">
        <v>8895.58</v>
      </c>
      <c r="F13" s="92">
        <v>693.86</v>
      </c>
      <c r="G13" s="30"/>
      <c r="H13" s="6">
        <f t="shared" si="7"/>
        <v>4447.79</v>
      </c>
      <c r="I13" s="6">
        <f t="shared" si="7"/>
        <v>346.93</v>
      </c>
      <c r="J13" s="6">
        <f t="shared" si="7"/>
        <v>0</v>
      </c>
      <c r="K13" s="6"/>
      <c r="L13" s="6">
        <f>H13-I13+J13-K13</f>
        <v>4100.8599999999997</v>
      </c>
      <c r="M13" s="90"/>
      <c r="N13" s="103">
        <v>43374</v>
      </c>
      <c r="O13" s="99"/>
    </row>
    <row r="14" spans="1:18" s="58" customFormat="1" ht="29.25" customHeight="1" x14ac:dyDescent="0.2">
      <c r="D14" s="28" t="s">
        <v>6</v>
      </c>
      <c r="E14" s="29">
        <f>SUM(E6:E12)</f>
        <v>80387.97</v>
      </c>
      <c r="F14" s="47">
        <f>SUM(F6:F12)</f>
        <v>9180.1899999999987</v>
      </c>
      <c r="G14" s="47">
        <f>SUM(G6:G12)</f>
        <v>0</v>
      </c>
      <c r="H14" s="29">
        <f>SUM(H6:H13)</f>
        <v>44641.775000000001</v>
      </c>
      <c r="I14" s="29">
        <f>SUM(I6:I13)</f>
        <v>4937.0249999999996</v>
      </c>
      <c r="J14" s="29">
        <f>SUM(J6:J13)</f>
        <v>0</v>
      </c>
      <c r="K14" s="29">
        <f>SUM(K6:K13)</f>
        <v>0</v>
      </c>
      <c r="L14" s="29">
        <f>SUM(L6:L13)</f>
        <v>39704.75</v>
      </c>
      <c r="O14" s="99"/>
    </row>
    <row r="15" spans="1:18" ht="21.95" customHeight="1" x14ac:dyDescent="0.2">
      <c r="D15" s="28"/>
      <c r="E15" s="29"/>
      <c r="F15" s="29"/>
      <c r="G15" s="29"/>
      <c r="H15" s="29"/>
      <c r="I15" s="29"/>
      <c r="J15" s="29"/>
      <c r="K15" s="29"/>
      <c r="L15" s="29"/>
    </row>
    <row r="16" spans="1:18" ht="21.95" customHeight="1" x14ac:dyDescent="0.2"/>
  </sheetData>
  <sortState ref="A11:M13">
    <sortCondition ref="B11:B13"/>
  </sortState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B1:N53"/>
  <sheetViews>
    <sheetView zoomScaleNormal="100" workbookViewId="0">
      <selection activeCell="D20" sqref="D20"/>
    </sheetView>
  </sheetViews>
  <sheetFormatPr baseColWidth="10" defaultRowHeight="12.75" x14ac:dyDescent="0.2"/>
  <cols>
    <col min="1" max="1" width="1.7109375" style="11" customWidth="1"/>
    <col min="2" max="2" width="35.85546875" style="11" bestFit="1" customWidth="1"/>
    <col min="3" max="3" width="2.28515625" style="11" customWidth="1"/>
    <col min="4" max="4" width="16" style="11" customWidth="1"/>
    <col min="5" max="5" width="1.5703125" style="11" customWidth="1"/>
    <col min="6" max="7" width="1.28515625" style="11" customWidth="1"/>
    <col min="8" max="8" width="12.140625" style="11" bestFit="1" customWidth="1"/>
    <col min="9" max="9" width="11.140625" style="11" bestFit="1" customWidth="1"/>
    <col min="10" max="10" width="11.85546875" style="11" customWidth="1"/>
    <col min="11" max="11" width="9.140625" style="11" customWidth="1"/>
    <col min="12" max="12" width="12.140625" style="11" bestFit="1" customWidth="1"/>
    <col min="13" max="13" width="25.42578125" style="11" customWidth="1"/>
    <col min="14" max="14" width="21.28515625" style="11" bestFit="1" customWidth="1"/>
    <col min="15" max="16384" width="11.42578125" style="11"/>
  </cols>
  <sheetData>
    <row r="1" spans="2:14" ht="18" x14ac:dyDescent="0.25">
      <c r="B1" s="45"/>
      <c r="C1" s="45"/>
      <c r="D1" s="45"/>
      <c r="E1" s="67" t="s">
        <v>0</v>
      </c>
      <c r="F1" s="68"/>
      <c r="G1" s="68"/>
      <c r="H1" s="68"/>
      <c r="I1" s="68"/>
      <c r="J1" s="68"/>
      <c r="K1" s="68"/>
      <c r="L1" s="68"/>
      <c r="M1" s="52" t="s">
        <v>1</v>
      </c>
    </row>
    <row r="2" spans="2:14" ht="15" x14ac:dyDescent="0.25">
      <c r="B2" s="45"/>
      <c r="C2" s="45"/>
      <c r="D2" s="45"/>
      <c r="E2" s="69" t="s">
        <v>98</v>
      </c>
      <c r="F2" s="68"/>
      <c r="G2" s="68"/>
      <c r="H2" s="68"/>
      <c r="I2" s="68"/>
      <c r="J2" s="68"/>
      <c r="K2" s="68"/>
      <c r="L2" s="68"/>
      <c r="M2" s="70" t="str">
        <f>PRESIDENCIA!M2</f>
        <v>28 DE FEBRERO DE 2022</v>
      </c>
    </row>
    <row r="3" spans="2:14" x14ac:dyDescent="0.2">
      <c r="B3" s="45"/>
      <c r="C3" s="45"/>
      <c r="D3" s="45"/>
      <c r="E3" s="70" t="str">
        <f>PRESIDENCIA!E3</f>
        <v>SEGUNDA QUINCENA DE FEBRERO DE 2022</v>
      </c>
      <c r="F3" s="68"/>
      <c r="G3" s="68"/>
      <c r="H3" s="68"/>
      <c r="I3" s="68"/>
      <c r="J3" s="68"/>
      <c r="K3" s="68"/>
      <c r="L3" s="68"/>
      <c r="M3" s="45"/>
    </row>
    <row r="4" spans="2:14" x14ac:dyDescent="0.2">
      <c r="B4" s="45"/>
      <c r="C4" s="45"/>
      <c r="D4" s="45"/>
      <c r="E4" s="53"/>
      <c r="F4" s="68"/>
      <c r="G4" s="68"/>
      <c r="H4" s="68"/>
      <c r="I4" s="68"/>
      <c r="J4" s="68"/>
      <c r="K4" s="68"/>
      <c r="L4" s="68"/>
      <c r="M4" s="45"/>
    </row>
    <row r="5" spans="2:14" x14ac:dyDescent="0.2">
      <c r="B5" s="19" t="s">
        <v>2</v>
      </c>
      <c r="C5" s="19"/>
      <c r="D5" s="19" t="s">
        <v>8</v>
      </c>
      <c r="E5" s="50" t="s">
        <v>3</v>
      </c>
      <c r="F5" s="50" t="s">
        <v>27</v>
      </c>
      <c r="G5" s="50"/>
      <c r="H5" s="20" t="s">
        <v>3</v>
      </c>
      <c r="I5" s="20" t="s">
        <v>27</v>
      </c>
      <c r="J5" s="51" t="s">
        <v>31</v>
      </c>
      <c r="K5" s="22" t="s">
        <v>23</v>
      </c>
      <c r="L5" s="20" t="s">
        <v>4</v>
      </c>
      <c r="M5" s="19" t="s">
        <v>5</v>
      </c>
      <c r="N5" s="42" t="s">
        <v>452</v>
      </c>
    </row>
    <row r="6" spans="2:14" ht="1.5" customHeight="1" x14ac:dyDescent="0.2">
      <c r="B6" s="45"/>
      <c r="C6" s="45"/>
      <c r="D6" s="45"/>
      <c r="E6" s="71"/>
      <c r="F6" s="71"/>
      <c r="G6" s="71"/>
      <c r="H6" s="45"/>
      <c r="I6" s="45"/>
      <c r="J6" s="45"/>
      <c r="K6" s="45"/>
      <c r="L6" s="45"/>
      <c r="M6" s="45"/>
    </row>
    <row r="7" spans="2:14" x14ac:dyDescent="0.2">
      <c r="B7" s="9" t="s">
        <v>232</v>
      </c>
      <c r="C7" s="121"/>
      <c r="D7" s="61" t="s">
        <v>413</v>
      </c>
      <c r="E7" s="128">
        <v>23787.57</v>
      </c>
      <c r="F7" s="24">
        <v>3639.86</v>
      </c>
      <c r="G7" s="24"/>
      <c r="H7" s="24">
        <f t="shared" ref="H7:I15" si="0">+E7/2</f>
        <v>11893.785</v>
      </c>
      <c r="I7" s="24">
        <f t="shared" si="0"/>
        <v>1819.93</v>
      </c>
      <c r="J7" s="24"/>
      <c r="K7" s="24"/>
      <c r="L7" s="24">
        <f t="shared" ref="L7" si="1">H7-I7+J7-K7</f>
        <v>10073.855</v>
      </c>
      <c r="M7" s="10"/>
      <c r="N7" s="103">
        <v>42733</v>
      </c>
    </row>
    <row r="8" spans="2:14" ht="45" x14ac:dyDescent="0.2">
      <c r="B8" s="9" t="s">
        <v>461</v>
      </c>
      <c r="C8" s="121"/>
      <c r="D8" s="61" t="s">
        <v>462</v>
      </c>
      <c r="E8" s="128">
        <v>30312.959999999999</v>
      </c>
      <c r="F8" s="24">
        <v>5105.49</v>
      </c>
      <c r="G8" s="24"/>
      <c r="H8" s="24">
        <f t="shared" ref="H8" si="2">+E8/2</f>
        <v>15156.48</v>
      </c>
      <c r="I8" s="24">
        <f t="shared" ref="I8" si="3">+F8/2</f>
        <v>2552.7449999999999</v>
      </c>
      <c r="J8" s="24"/>
      <c r="K8" s="24"/>
      <c r="L8" s="24">
        <f t="shared" ref="L8" si="4">H8-I8+J8-K8</f>
        <v>12603.735000000001</v>
      </c>
      <c r="M8" s="10"/>
      <c r="N8" s="103">
        <v>44501</v>
      </c>
    </row>
    <row r="9" spans="2:14" x14ac:dyDescent="0.2">
      <c r="D9" s="105" t="s">
        <v>22</v>
      </c>
      <c r="E9" s="58">
        <v>11744.26</v>
      </c>
      <c r="F9" s="58">
        <v>1123.73</v>
      </c>
      <c r="G9" s="58"/>
      <c r="H9" s="24">
        <f t="shared" si="0"/>
        <v>5872.13</v>
      </c>
      <c r="I9" s="24">
        <f t="shared" si="0"/>
        <v>561.86500000000001</v>
      </c>
      <c r="J9" s="24"/>
      <c r="K9" s="24"/>
      <c r="L9" s="24">
        <f t="shared" ref="L9:L15" si="5">H9-I9+J9-K9</f>
        <v>5310.2650000000003</v>
      </c>
      <c r="M9" s="10"/>
      <c r="N9" s="143">
        <v>43922</v>
      </c>
    </row>
    <row r="10" spans="2:14" x14ac:dyDescent="0.2">
      <c r="B10" s="82"/>
      <c r="C10" s="82"/>
      <c r="D10" s="82" t="s">
        <v>22</v>
      </c>
      <c r="E10" s="128">
        <v>11744.26</v>
      </c>
      <c r="F10" s="24">
        <v>1123.73</v>
      </c>
      <c r="G10" s="24"/>
      <c r="H10" s="24">
        <f t="shared" si="0"/>
        <v>5872.13</v>
      </c>
      <c r="I10" s="24">
        <f t="shared" si="0"/>
        <v>561.86500000000001</v>
      </c>
      <c r="J10" s="24"/>
      <c r="K10" s="24"/>
      <c r="L10" s="24">
        <f t="shared" si="5"/>
        <v>5310.2650000000003</v>
      </c>
      <c r="M10" s="10"/>
      <c r="N10" s="103">
        <v>40544</v>
      </c>
    </row>
    <row r="11" spans="2:14" x14ac:dyDescent="0.2">
      <c r="B11" s="9"/>
      <c r="C11" s="121"/>
      <c r="D11" s="121" t="s">
        <v>22</v>
      </c>
      <c r="E11" s="128">
        <v>11744.26</v>
      </c>
      <c r="F11" s="24">
        <v>1123.73</v>
      </c>
      <c r="G11" s="24"/>
      <c r="H11" s="24">
        <f t="shared" si="0"/>
        <v>5872.13</v>
      </c>
      <c r="I11" s="24">
        <f t="shared" si="0"/>
        <v>561.86500000000001</v>
      </c>
      <c r="J11" s="24"/>
      <c r="K11" s="24"/>
      <c r="L11" s="24">
        <f t="shared" si="5"/>
        <v>5310.2650000000003</v>
      </c>
      <c r="M11" s="10"/>
      <c r="N11" s="103">
        <v>42675</v>
      </c>
    </row>
    <row r="12" spans="2:14" ht="22.5" x14ac:dyDescent="0.2">
      <c r="B12" s="9" t="s">
        <v>242</v>
      </c>
      <c r="C12" s="58"/>
      <c r="D12" s="66" t="s">
        <v>100</v>
      </c>
      <c r="E12" s="6">
        <v>8895.58</v>
      </c>
      <c r="F12" s="6">
        <v>693.86</v>
      </c>
      <c r="G12" s="6"/>
      <c r="H12" s="24">
        <f t="shared" si="0"/>
        <v>4447.79</v>
      </c>
      <c r="I12" s="24">
        <f t="shared" si="0"/>
        <v>346.93</v>
      </c>
      <c r="J12" s="24"/>
      <c r="K12" s="24"/>
      <c r="L12" s="24">
        <f t="shared" si="5"/>
        <v>4100.8599999999997</v>
      </c>
      <c r="M12" s="10"/>
      <c r="N12" s="103">
        <v>42278</v>
      </c>
    </row>
    <row r="13" spans="2:14" x14ac:dyDescent="0.2">
      <c r="D13" s="105" t="s">
        <v>22</v>
      </c>
      <c r="E13" s="11">
        <v>11744.26</v>
      </c>
      <c r="F13" s="11">
        <v>1123.73</v>
      </c>
      <c r="H13" s="24">
        <f t="shared" si="0"/>
        <v>5872.13</v>
      </c>
      <c r="I13" s="24">
        <f t="shared" si="0"/>
        <v>561.86500000000001</v>
      </c>
      <c r="J13" s="24"/>
      <c r="K13" s="24"/>
      <c r="L13" s="24">
        <f t="shared" si="5"/>
        <v>5310.2650000000003</v>
      </c>
      <c r="M13" s="10"/>
      <c r="N13" s="140">
        <v>44242</v>
      </c>
    </row>
    <row r="14" spans="2:14" x14ac:dyDescent="0.2">
      <c r="D14" s="105" t="s">
        <v>22</v>
      </c>
      <c r="E14" s="29">
        <v>11744.26</v>
      </c>
      <c r="F14" s="29">
        <v>1123.73</v>
      </c>
      <c r="G14" s="29"/>
      <c r="H14" s="24">
        <f t="shared" si="0"/>
        <v>5872.13</v>
      </c>
      <c r="I14" s="24">
        <f t="shared" si="0"/>
        <v>561.86500000000001</v>
      </c>
      <c r="J14" s="24"/>
      <c r="K14" s="24"/>
      <c r="L14" s="24">
        <f t="shared" si="5"/>
        <v>5310.2650000000003</v>
      </c>
      <c r="M14" s="10"/>
      <c r="N14" s="140">
        <v>44197</v>
      </c>
    </row>
    <row r="15" spans="2:14" x14ac:dyDescent="0.2">
      <c r="B15" s="82" t="s">
        <v>234</v>
      </c>
      <c r="C15" s="82"/>
      <c r="D15" s="121" t="s">
        <v>414</v>
      </c>
      <c r="E15" s="128">
        <v>12978.82</v>
      </c>
      <c r="F15" s="24">
        <v>1344.96</v>
      </c>
      <c r="G15" s="24"/>
      <c r="H15" s="24">
        <f t="shared" si="0"/>
        <v>6489.41</v>
      </c>
      <c r="I15" s="24">
        <f t="shared" si="0"/>
        <v>672.48</v>
      </c>
      <c r="J15" s="24"/>
      <c r="K15" s="24"/>
      <c r="L15" s="24">
        <f t="shared" si="5"/>
        <v>5816.93</v>
      </c>
      <c r="M15" s="10"/>
      <c r="N15" s="103">
        <v>40550</v>
      </c>
    </row>
    <row r="16" spans="2:14" x14ac:dyDescent="0.2">
      <c r="B16" s="11" t="s">
        <v>432</v>
      </c>
      <c r="D16" s="105" t="s">
        <v>433</v>
      </c>
      <c r="E16" s="11">
        <v>4750.28</v>
      </c>
      <c r="F16" s="24"/>
      <c r="G16" s="24">
        <v>49.73</v>
      </c>
      <c r="H16" s="24">
        <f t="shared" ref="H16:H19" si="6">+E16/2</f>
        <v>2375.14</v>
      </c>
      <c r="I16" s="24">
        <f t="shared" ref="I16:I19" si="7">+F16/2</f>
        <v>0</v>
      </c>
      <c r="J16" s="24">
        <f>+G16/2</f>
        <v>24.864999999999998</v>
      </c>
      <c r="K16" s="24"/>
      <c r="L16" s="24">
        <f>H16-I16+J16-K16</f>
        <v>2400.0049999999997</v>
      </c>
      <c r="M16" s="10"/>
      <c r="N16" s="140">
        <v>43770</v>
      </c>
    </row>
    <row r="17" spans="2:14" x14ac:dyDescent="0.2">
      <c r="B17" s="11" t="s">
        <v>493</v>
      </c>
      <c r="D17" s="105" t="s">
        <v>494</v>
      </c>
      <c r="E17" s="11">
        <v>12343.01</v>
      </c>
      <c r="F17" s="11">
        <v>1231.03</v>
      </c>
      <c r="H17" s="24">
        <f t="shared" si="6"/>
        <v>6171.5050000000001</v>
      </c>
      <c r="I17" s="24">
        <f t="shared" si="7"/>
        <v>615.51499999999999</v>
      </c>
      <c r="J17" s="24"/>
      <c r="K17" s="24"/>
      <c r="L17" s="24">
        <f t="shared" ref="L17:L18" si="8">H17-I17+J17-K17</f>
        <v>5555.99</v>
      </c>
      <c r="M17" s="10"/>
      <c r="N17" s="140">
        <v>44593</v>
      </c>
    </row>
    <row r="18" spans="2:14" x14ac:dyDescent="0.2">
      <c r="D18" s="105" t="s">
        <v>22</v>
      </c>
      <c r="E18" s="11">
        <v>11744.26</v>
      </c>
      <c r="F18" s="11">
        <v>1123.73</v>
      </c>
      <c r="H18" s="24">
        <f t="shared" ref="H18" si="9">+E18/2</f>
        <v>5872.13</v>
      </c>
      <c r="I18" s="24">
        <f t="shared" ref="I18" si="10">+F18/2</f>
        <v>561.86500000000001</v>
      </c>
      <c r="J18" s="24"/>
      <c r="K18" s="24"/>
      <c r="L18" s="24">
        <f t="shared" si="8"/>
        <v>5310.2650000000003</v>
      </c>
      <c r="M18" s="10"/>
      <c r="N18" s="140">
        <v>44593</v>
      </c>
    </row>
    <row r="19" spans="2:14" x14ac:dyDescent="0.2">
      <c r="B19" s="129"/>
      <c r="D19" s="105" t="s">
        <v>22</v>
      </c>
      <c r="E19" s="11">
        <v>11744.26</v>
      </c>
      <c r="F19" s="11">
        <v>1123.73</v>
      </c>
      <c r="H19" s="24">
        <f t="shared" si="6"/>
        <v>5872.13</v>
      </c>
      <c r="I19" s="24">
        <f t="shared" si="7"/>
        <v>561.86500000000001</v>
      </c>
      <c r="J19" s="24"/>
      <c r="K19" s="24"/>
      <c r="L19" s="24">
        <f t="shared" ref="L19" si="11">H19-I19+J19-K19</f>
        <v>5310.2650000000003</v>
      </c>
      <c r="M19" s="10"/>
      <c r="N19" s="140">
        <v>44347</v>
      </c>
    </row>
    <row r="20" spans="2:14" x14ac:dyDescent="0.2">
      <c r="B20" s="9" t="s">
        <v>237</v>
      </c>
      <c r="C20" s="121"/>
      <c r="D20" s="121" t="s">
        <v>32</v>
      </c>
      <c r="E20" s="128">
        <v>11719.9</v>
      </c>
      <c r="F20" s="24">
        <v>1119.3599999999999</v>
      </c>
      <c r="G20" s="24"/>
      <c r="H20" s="24">
        <f t="shared" ref="H20:H50" si="12">+E20/2</f>
        <v>5859.95</v>
      </c>
      <c r="I20" s="24">
        <f t="shared" ref="I20:I50" si="13">+F20/2</f>
        <v>559.67999999999995</v>
      </c>
      <c r="J20" s="24"/>
      <c r="K20" s="24"/>
      <c r="L20" s="24">
        <f t="shared" ref="L20:L50" si="14">H20-I20+J20-K20</f>
        <v>5300.2699999999995</v>
      </c>
      <c r="M20" s="10"/>
      <c r="N20" s="103">
        <v>42902</v>
      </c>
    </row>
    <row r="21" spans="2:14" x14ac:dyDescent="0.2">
      <c r="B21" s="9" t="s">
        <v>236</v>
      </c>
      <c r="C21" s="121"/>
      <c r="D21" s="121" t="s">
        <v>32</v>
      </c>
      <c r="E21" s="128">
        <v>11719.9</v>
      </c>
      <c r="F21" s="24">
        <v>1119.3599999999999</v>
      </c>
      <c r="G21" s="24"/>
      <c r="H21" s="24">
        <f t="shared" si="12"/>
        <v>5859.95</v>
      </c>
      <c r="I21" s="24">
        <f t="shared" si="13"/>
        <v>559.67999999999995</v>
      </c>
      <c r="J21" s="24"/>
      <c r="K21" s="24"/>
      <c r="L21" s="24">
        <f t="shared" si="14"/>
        <v>5300.2699999999995</v>
      </c>
      <c r="M21" s="10"/>
      <c r="N21" s="103">
        <v>40181</v>
      </c>
    </row>
    <row r="22" spans="2:14" x14ac:dyDescent="0.2">
      <c r="B22" s="9" t="s">
        <v>233</v>
      </c>
      <c r="C22" s="121"/>
      <c r="D22" s="121" t="s">
        <v>99</v>
      </c>
      <c r="E22" s="128">
        <v>12978.82</v>
      </c>
      <c r="F22" s="24">
        <v>1344.96</v>
      </c>
      <c r="G22" s="24"/>
      <c r="H22" s="24">
        <f t="shared" si="12"/>
        <v>6489.41</v>
      </c>
      <c r="I22" s="24">
        <f t="shared" si="13"/>
        <v>672.48</v>
      </c>
      <c r="J22" s="24"/>
      <c r="K22" s="24"/>
      <c r="L22" s="24">
        <f t="shared" si="14"/>
        <v>5816.93</v>
      </c>
      <c r="M22" s="10"/>
      <c r="N22" s="103">
        <v>40197</v>
      </c>
    </row>
    <row r="23" spans="2:14" x14ac:dyDescent="0.2">
      <c r="B23" s="11" t="s">
        <v>420</v>
      </c>
      <c r="D23" s="105" t="s">
        <v>100</v>
      </c>
      <c r="E23" s="11">
        <v>8895.58</v>
      </c>
      <c r="F23" s="11">
        <v>693.86</v>
      </c>
      <c r="H23" s="24">
        <f t="shared" si="12"/>
        <v>4447.79</v>
      </c>
      <c r="I23" s="24">
        <f t="shared" si="13"/>
        <v>346.93</v>
      </c>
      <c r="J23" s="24"/>
      <c r="K23" s="24"/>
      <c r="L23" s="24">
        <f t="shared" si="14"/>
        <v>4100.8599999999997</v>
      </c>
      <c r="M23" s="10"/>
      <c r="N23" s="140">
        <v>43511</v>
      </c>
    </row>
    <row r="24" spans="2:14" x14ac:dyDescent="0.2">
      <c r="D24" s="105" t="s">
        <v>22</v>
      </c>
      <c r="E24" s="11">
        <v>11744.26</v>
      </c>
      <c r="F24" s="11">
        <v>1123.73</v>
      </c>
      <c r="H24" s="24">
        <f t="shared" si="12"/>
        <v>5872.13</v>
      </c>
      <c r="I24" s="24">
        <f t="shared" si="13"/>
        <v>561.86500000000001</v>
      </c>
      <c r="J24" s="24"/>
      <c r="K24" s="24"/>
      <c r="L24" s="24">
        <f t="shared" si="14"/>
        <v>5310.2650000000003</v>
      </c>
      <c r="M24" s="10"/>
      <c r="N24" s="140">
        <v>44120</v>
      </c>
    </row>
    <row r="25" spans="2:14" x14ac:dyDescent="0.2">
      <c r="B25" s="11" t="s">
        <v>421</v>
      </c>
      <c r="C25" s="105"/>
      <c r="D25" s="105" t="s">
        <v>100</v>
      </c>
      <c r="E25" s="11">
        <v>8895.58</v>
      </c>
      <c r="F25" s="11">
        <v>693.86</v>
      </c>
      <c r="H25" s="24">
        <f t="shared" si="12"/>
        <v>4447.79</v>
      </c>
      <c r="I25" s="24">
        <f t="shared" si="13"/>
        <v>346.93</v>
      </c>
      <c r="J25" s="24"/>
      <c r="K25" s="24"/>
      <c r="L25" s="24">
        <f t="shared" si="14"/>
        <v>4100.8599999999997</v>
      </c>
      <c r="M25" s="10"/>
      <c r="N25" s="140">
        <v>43410</v>
      </c>
    </row>
    <row r="26" spans="2:14" x14ac:dyDescent="0.2">
      <c r="B26" s="9" t="s">
        <v>235</v>
      </c>
      <c r="C26" s="121"/>
      <c r="D26" s="121" t="s">
        <v>32</v>
      </c>
      <c r="E26" s="128">
        <v>11744.26</v>
      </c>
      <c r="F26" s="24">
        <v>1123.73</v>
      </c>
      <c r="G26" s="24"/>
      <c r="H26" s="24">
        <f t="shared" si="12"/>
        <v>5872.13</v>
      </c>
      <c r="I26" s="24">
        <f t="shared" si="13"/>
        <v>561.86500000000001</v>
      </c>
      <c r="J26" s="24"/>
      <c r="K26" s="24"/>
      <c r="L26" s="24">
        <f t="shared" si="14"/>
        <v>5310.2650000000003</v>
      </c>
      <c r="M26" s="10"/>
      <c r="N26" s="103">
        <v>43374</v>
      </c>
    </row>
    <row r="27" spans="2:14" x14ac:dyDescent="0.2">
      <c r="B27" s="11" t="s">
        <v>418</v>
      </c>
      <c r="D27" s="105" t="s">
        <v>419</v>
      </c>
      <c r="E27" s="11">
        <v>7735.75</v>
      </c>
      <c r="F27" s="11">
        <v>567.66999999999996</v>
      </c>
      <c r="H27" s="24">
        <f t="shared" si="12"/>
        <v>3867.875</v>
      </c>
      <c r="I27" s="24">
        <f t="shared" si="13"/>
        <v>283.83499999999998</v>
      </c>
      <c r="J27" s="24"/>
      <c r="K27" s="24"/>
      <c r="L27" s="24">
        <f t="shared" si="14"/>
        <v>3584.04</v>
      </c>
      <c r="M27" s="10"/>
      <c r="N27" s="140">
        <v>43571</v>
      </c>
    </row>
    <row r="28" spans="2:14" x14ac:dyDescent="0.2">
      <c r="B28" s="109" t="s">
        <v>239</v>
      </c>
      <c r="C28" s="109"/>
      <c r="D28" s="109" t="s">
        <v>32</v>
      </c>
      <c r="E28" s="112">
        <v>11744.26</v>
      </c>
      <c r="F28" s="93">
        <v>1123.73</v>
      </c>
      <c r="G28" s="93"/>
      <c r="H28" s="24">
        <f t="shared" si="12"/>
        <v>5872.13</v>
      </c>
      <c r="I28" s="24">
        <f t="shared" si="13"/>
        <v>561.86500000000001</v>
      </c>
      <c r="J28" s="24"/>
      <c r="K28" s="24"/>
      <c r="L28" s="24">
        <f t="shared" si="14"/>
        <v>5310.2650000000003</v>
      </c>
      <c r="M28" s="10"/>
      <c r="N28" s="103">
        <v>42604</v>
      </c>
    </row>
    <row r="29" spans="2:14" x14ac:dyDescent="0.2">
      <c r="B29" s="13"/>
      <c r="C29" s="82"/>
      <c r="D29" s="106" t="s">
        <v>22</v>
      </c>
      <c r="E29" s="128">
        <v>11744.26</v>
      </c>
      <c r="F29" s="24">
        <v>1123.73</v>
      </c>
      <c r="G29" s="24"/>
      <c r="H29" s="24">
        <f t="shared" si="12"/>
        <v>5872.13</v>
      </c>
      <c r="I29" s="24">
        <f t="shared" si="13"/>
        <v>561.86500000000001</v>
      </c>
      <c r="J29" s="24"/>
      <c r="K29" s="24"/>
      <c r="L29" s="24">
        <f t="shared" si="14"/>
        <v>5310.2650000000003</v>
      </c>
      <c r="M29" s="10"/>
      <c r="N29" s="103">
        <v>37622</v>
      </c>
    </row>
    <row r="30" spans="2:14" x14ac:dyDescent="0.2">
      <c r="B30" s="9" t="s">
        <v>238</v>
      </c>
      <c r="C30" s="121"/>
      <c r="D30" s="121" t="s">
        <v>32</v>
      </c>
      <c r="E30" s="128">
        <v>11719.9</v>
      </c>
      <c r="F30" s="24">
        <v>1119.3599999999999</v>
      </c>
      <c r="G30" s="24"/>
      <c r="H30" s="24">
        <f t="shared" si="12"/>
        <v>5859.95</v>
      </c>
      <c r="I30" s="24">
        <f t="shared" si="13"/>
        <v>559.67999999999995</v>
      </c>
      <c r="J30" s="24"/>
      <c r="K30" s="24"/>
      <c r="L30" s="24">
        <f t="shared" si="14"/>
        <v>5300.2699999999995</v>
      </c>
      <c r="M30" s="10"/>
      <c r="N30" s="103">
        <v>41244</v>
      </c>
    </row>
    <row r="31" spans="2:14" x14ac:dyDescent="0.2">
      <c r="D31" s="105" t="s">
        <v>22</v>
      </c>
      <c r="E31" s="11">
        <v>11744.26</v>
      </c>
      <c r="F31" s="11">
        <v>1123.73</v>
      </c>
      <c r="H31" s="24">
        <f t="shared" si="12"/>
        <v>5872.13</v>
      </c>
      <c r="I31" s="24">
        <f t="shared" si="13"/>
        <v>561.86500000000001</v>
      </c>
      <c r="J31" s="24"/>
      <c r="K31" s="24"/>
      <c r="L31" s="24">
        <f t="shared" si="14"/>
        <v>5310.2650000000003</v>
      </c>
      <c r="M31" s="10"/>
      <c r="N31" s="140">
        <v>43845</v>
      </c>
    </row>
    <row r="32" spans="2:14" x14ac:dyDescent="0.2">
      <c r="B32" s="58" t="s">
        <v>417</v>
      </c>
      <c r="D32" s="121" t="s">
        <v>32</v>
      </c>
      <c r="E32" s="74">
        <v>8895.58</v>
      </c>
      <c r="F32" s="74">
        <v>693.86</v>
      </c>
      <c r="G32" s="74"/>
      <c r="H32" s="24">
        <f t="shared" si="12"/>
        <v>4447.79</v>
      </c>
      <c r="I32" s="24">
        <f t="shared" si="13"/>
        <v>346.93</v>
      </c>
      <c r="J32" s="24"/>
      <c r="K32" s="24"/>
      <c r="L32" s="24">
        <f t="shared" si="14"/>
        <v>4100.8599999999997</v>
      </c>
      <c r="M32" s="10"/>
      <c r="N32" s="139">
        <v>44470</v>
      </c>
    </row>
    <row r="33" spans="2:14" x14ac:dyDescent="0.2">
      <c r="B33" s="82"/>
      <c r="C33" s="82"/>
      <c r="D33" s="82" t="s">
        <v>22</v>
      </c>
      <c r="E33" s="128">
        <v>11744.26</v>
      </c>
      <c r="F33" s="24">
        <v>1123.73</v>
      </c>
      <c r="G33" s="24"/>
      <c r="H33" s="24">
        <f t="shared" si="12"/>
        <v>5872.13</v>
      </c>
      <c r="I33" s="24">
        <f t="shared" si="13"/>
        <v>561.86500000000001</v>
      </c>
      <c r="J33" s="24"/>
      <c r="K33" s="24"/>
      <c r="L33" s="24">
        <f t="shared" si="14"/>
        <v>5310.2650000000003</v>
      </c>
      <c r="M33" s="10"/>
      <c r="N33" s="103">
        <v>38261</v>
      </c>
    </row>
    <row r="34" spans="2:14" x14ac:dyDescent="0.2">
      <c r="B34" s="82"/>
      <c r="C34" s="82"/>
      <c r="D34" s="106" t="s">
        <v>22</v>
      </c>
      <c r="E34" s="128">
        <v>11744.26</v>
      </c>
      <c r="F34" s="24">
        <v>1123.73</v>
      </c>
      <c r="G34" s="24"/>
      <c r="H34" s="24">
        <f t="shared" si="12"/>
        <v>5872.13</v>
      </c>
      <c r="I34" s="24">
        <f t="shared" si="13"/>
        <v>561.86500000000001</v>
      </c>
      <c r="J34" s="24"/>
      <c r="K34" s="24"/>
      <c r="L34" s="24">
        <f t="shared" si="14"/>
        <v>5310.2650000000003</v>
      </c>
      <c r="M34" s="10"/>
      <c r="N34" s="103">
        <v>38944</v>
      </c>
    </row>
    <row r="35" spans="2:14" x14ac:dyDescent="0.2">
      <c r="B35" s="9"/>
      <c r="C35" s="121"/>
      <c r="D35" s="121" t="s">
        <v>22</v>
      </c>
      <c r="E35" s="128">
        <v>11744.26</v>
      </c>
      <c r="F35" s="24">
        <v>1123.73</v>
      </c>
      <c r="G35" s="24"/>
      <c r="H35" s="24">
        <f t="shared" si="12"/>
        <v>5872.13</v>
      </c>
      <c r="I35" s="24">
        <f t="shared" si="13"/>
        <v>561.86500000000001</v>
      </c>
      <c r="J35" s="24"/>
      <c r="K35" s="24"/>
      <c r="L35" s="24">
        <f t="shared" si="14"/>
        <v>5310.2650000000003</v>
      </c>
      <c r="M35" s="10"/>
      <c r="N35" s="103">
        <v>43191</v>
      </c>
    </row>
    <row r="36" spans="2:14" x14ac:dyDescent="0.2">
      <c r="B36" s="9" t="s">
        <v>460</v>
      </c>
      <c r="C36" s="121"/>
      <c r="D36" s="121" t="s">
        <v>32</v>
      </c>
      <c r="E36" s="128">
        <v>11744.26</v>
      </c>
      <c r="F36" s="24">
        <v>1123.73</v>
      </c>
      <c r="G36" s="74"/>
      <c r="H36" s="24">
        <f t="shared" ref="H36" si="15">+E36/2</f>
        <v>5872.13</v>
      </c>
      <c r="I36" s="24">
        <f t="shared" ref="I36" si="16">+F36/2</f>
        <v>561.86500000000001</v>
      </c>
      <c r="J36" s="24"/>
      <c r="K36" s="24"/>
      <c r="L36" s="24">
        <f t="shared" ref="L36" si="17">H36-I36+J36-K36</f>
        <v>5310.2650000000003</v>
      </c>
      <c r="M36" s="10"/>
      <c r="N36" s="103">
        <v>44501</v>
      </c>
    </row>
    <row r="37" spans="2:14" s="58" customFormat="1" x14ac:dyDescent="0.2">
      <c r="B37" s="82"/>
      <c r="C37" s="82"/>
      <c r="D37" s="82" t="s">
        <v>22</v>
      </c>
      <c r="E37" s="128">
        <v>11744.26</v>
      </c>
      <c r="F37" s="24">
        <v>1123.73</v>
      </c>
      <c r="G37" s="24"/>
      <c r="H37" s="24">
        <f t="shared" si="12"/>
        <v>5872.13</v>
      </c>
      <c r="I37" s="24">
        <f t="shared" si="13"/>
        <v>561.86500000000001</v>
      </c>
      <c r="J37" s="24"/>
      <c r="K37" s="24"/>
      <c r="L37" s="24">
        <f t="shared" si="14"/>
        <v>5310.2650000000003</v>
      </c>
      <c r="M37" s="90"/>
      <c r="N37" s="103">
        <v>40286</v>
      </c>
    </row>
    <row r="38" spans="2:14" x14ac:dyDescent="0.2">
      <c r="B38" s="82"/>
      <c r="D38" s="106" t="s">
        <v>22</v>
      </c>
      <c r="E38" s="128">
        <v>11744.26</v>
      </c>
      <c r="F38" s="24">
        <v>1123.73</v>
      </c>
      <c r="G38" s="24"/>
      <c r="H38" s="24">
        <f t="shared" si="12"/>
        <v>5872.13</v>
      </c>
      <c r="I38" s="24">
        <f t="shared" si="13"/>
        <v>561.86500000000001</v>
      </c>
      <c r="J38" s="24"/>
      <c r="K38" s="24"/>
      <c r="L38" s="24">
        <f t="shared" si="14"/>
        <v>5310.2650000000003</v>
      </c>
      <c r="M38" s="10"/>
      <c r="N38" s="139">
        <v>43420</v>
      </c>
    </row>
    <row r="39" spans="2:14" x14ac:dyDescent="0.2">
      <c r="D39" s="105" t="s">
        <v>22</v>
      </c>
      <c r="E39" s="11">
        <v>11744.26</v>
      </c>
      <c r="F39" s="11">
        <v>1123.73</v>
      </c>
      <c r="H39" s="24">
        <f t="shared" si="12"/>
        <v>5872.13</v>
      </c>
      <c r="I39" s="24">
        <f t="shared" si="13"/>
        <v>561.86500000000001</v>
      </c>
      <c r="J39" s="24"/>
      <c r="K39" s="24"/>
      <c r="L39" s="24">
        <f t="shared" si="14"/>
        <v>5310.2650000000003</v>
      </c>
      <c r="M39" s="10"/>
      <c r="N39" s="140">
        <v>43678</v>
      </c>
    </row>
    <row r="40" spans="2:14" x14ac:dyDescent="0.2">
      <c r="B40" s="82"/>
      <c r="C40" s="82"/>
      <c r="D40" s="106" t="s">
        <v>22</v>
      </c>
      <c r="E40" s="128">
        <v>11744.26</v>
      </c>
      <c r="F40" s="24">
        <v>1123.73</v>
      </c>
      <c r="G40" s="24"/>
      <c r="H40" s="24">
        <f t="shared" si="12"/>
        <v>5872.13</v>
      </c>
      <c r="I40" s="24">
        <f t="shared" si="13"/>
        <v>561.86500000000001</v>
      </c>
      <c r="J40" s="24"/>
      <c r="K40" s="24"/>
      <c r="L40" s="24">
        <f t="shared" si="14"/>
        <v>5310.2650000000003</v>
      </c>
      <c r="M40" s="10"/>
      <c r="N40" s="103">
        <v>38517</v>
      </c>
    </row>
    <row r="41" spans="2:14" x14ac:dyDescent="0.2">
      <c r="B41" s="82"/>
      <c r="C41" s="82"/>
      <c r="D41" s="106" t="s">
        <v>22</v>
      </c>
      <c r="E41" s="128">
        <v>11744.26</v>
      </c>
      <c r="F41" s="24">
        <v>1123.73</v>
      </c>
      <c r="G41" s="24"/>
      <c r="H41" s="24">
        <f t="shared" si="12"/>
        <v>5872.13</v>
      </c>
      <c r="I41" s="24">
        <f t="shared" si="13"/>
        <v>561.86500000000001</v>
      </c>
      <c r="J41" s="24"/>
      <c r="K41" s="24"/>
      <c r="L41" s="24">
        <f t="shared" si="14"/>
        <v>5310.2650000000003</v>
      </c>
      <c r="M41" s="10"/>
      <c r="N41" s="103">
        <v>41508</v>
      </c>
    </row>
    <row r="42" spans="2:14" ht="24" customHeight="1" x14ac:dyDescent="0.2">
      <c r="B42" s="82" t="s">
        <v>415</v>
      </c>
      <c r="D42" s="106" t="s">
        <v>100</v>
      </c>
      <c r="E42" s="6">
        <v>8895.58</v>
      </c>
      <c r="F42" s="6">
        <v>693.86</v>
      </c>
      <c r="G42" s="6"/>
      <c r="H42" s="24">
        <f t="shared" si="12"/>
        <v>4447.79</v>
      </c>
      <c r="I42" s="24">
        <f t="shared" si="13"/>
        <v>346.93</v>
      </c>
      <c r="J42" s="24"/>
      <c r="K42" s="24"/>
      <c r="L42" s="24">
        <f t="shared" si="14"/>
        <v>4100.8599999999997</v>
      </c>
      <c r="M42" s="10"/>
      <c r="N42" s="139">
        <v>44470</v>
      </c>
    </row>
    <row r="43" spans="2:14" ht="22.5" x14ac:dyDescent="0.2">
      <c r="B43" s="9" t="s">
        <v>241</v>
      </c>
      <c r="C43" s="55"/>
      <c r="D43" s="61" t="s">
        <v>100</v>
      </c>
      <c r="E43" s="6">
        <v>8895.58</v>
      </c>
      <c r="F43" s="6">
        <v>693.86</v>
      </c>
      <c r="G43" s="6"/>
      <c r="H43" s="24">
        <f t="shared" si="12"/>
        <v>4447.79</v>
      </c>
      <c r="I43" s="24">
        <f t="shared" si="13"/>
        <v>346.93</v>
      </c>
      <c r="J43" s="24"/>
      <c r="K43" s="24"/>
      <c r="L43" s="24">
        <f t="shared" si="14"/>
        <v>4100.8599999999997</v>
      </c>
      <c r="M43" s="10"/>
      <c r="N43" s="103">
        <v>42278</v>
      </c>
    </row>
    <row r="44" spans="2:14" ht="25.5" customHeight="1" x14ac:dyDescent="0.2">
      <c r="B44" s="82" t="s">
        <v>416</v>
      </c>
      <c r="D44" s="106" t="str">
        <f>D43</f>
        <v>AUXILIAR DE PROTECCION CIVIL B</v>
      </c>
      <c r="E44" s="128">
        <v>8895.58</v>
      </c>
      <c r="F44" s="24">
        <v>693.86</v>
      </c>
      <c r="G44" s="24"/>
      <c r="H44" s="24">
        <f t="shared" si="12"/>
        <v>4447.79</v>
      </c>
      <c r="I44" s="24">
        <f t="shared" si="13"/>
        <v>346.93</v>
      </c>
      <c r="J44" s="24"/>
      <c r="K44" s="24"/>
      <c r="L44" s="24">
        <f t="shared" si="14"/>
        <v>4100.8599999999997</v>
      </c>
      <c r="M44" s="10"/>
      <c r="N44" s="139">
        <v>44470</v>
      </c>
    </row>
    <row r="45" spans="2:14" x14ac:dyDescent="0.2">
      <c r="B45" s="11" t="s">
        <v>422</v>
      </c>
      <c r="D45" s="105" t="s">
        <v>423</v>
      </c>
      <c r="E45" s="11">
        <v>12343.01</v>
      </c>
      <c r="F45" s="11">
        <v>1231.03</v>
      </c>
      <c r="H45" s="24">
        <f t="shared" si="12"/>
        <v>6171.5050000000001</v>
      </c>
      <c r="I45" s="24">
        <f t="shared" si="13"/>
        <v>615.51499999999999</v>
      </c>
      <c r="J45" s="24"/>
      <c r="K45" s="24"/>
      <c r="L45" s="24">
        <f t="shared" si="14"/>
        <v>5555.99</v>
      </c>
      <c r="M45" s="10"/>
      <c r="N45" s="139">
        <v>44470</v>
      </c>
    </row>
    <row r="46" spans="2:14" x14ac:dyDescent="0.2">
      <c r="B46" s="9"/>
      <c r="C46" s="121"/>
      <c r="D46" s="121" t="s">
        <v>22</v>
      </c>
      <c r="E46" s="128">
        <v>11744.26</v>
      </c>
      <c r="F46" s="24">
        <v>1123.73</v>
      </c>
      <c r="G46" s="24"/>
      <c r="H46" s="24">
        <f t="shared" si="12"/>
        <v>5872.13</v>
      </c>
      <c r="I46" s="24">
        <f t="shared" si="13"/>
        <v>561.86500000000001</v>
      </c>
      <c r="J46" s="24"/>
      <c r="K46" s="24"/>
      <c r="L46" s="24">
        <f t="shared" si="14"/>
        <v>5310.2650000000003</v>
      </c>
      <c r="M46" s="10"/>
      <c r="N46" s="103">
        <v>41258</v>
      </c>
    </row>
    <row r="47" spans="2:14" x14ac:dyDescent="0.2">
      <c r="B47" s="9"/>
      <c r="C47" s="121"/>
      <c r="D47" s="121" t="s">
        <v>22</v>
      </c>
      <c r="E47" s="128">
        <v>11744.26</v>
      </c>
      <c r="F47" s="24">
        <v>1123.73</v>
      </c>
      <c r="G47" s="24"/>
      <c r="H47" s="24">
        <f t="shared" ref="H47" si="18">+E47/2</f>
        <v>5872.13</v>
      </c>
      <c r="I47" s="24">
        <f t="shared" ref="I47" si="19">+F47/2</f>
        <v>561.86500000000001</v>
      </c>
      <c r="J47" s="24"/>
      <c r="K47" s="24"/>
      <c r="L47" s="24">
        <f t="shared" ref="L47" si="20">H47-I47+J47-K47</f>
        <v>5310.2650000000003</v>
      </c>
      <c r="M47" s="10"/>
      <c r="N47" s="103"/>
    </row>
    <row r="48" spans="2:14" x14ac:dyDescent="0.2">
      <c r="B48" s="82"/>
      <c r="C48" s="82"/>
      <c r="D48" s="106" t="s">
        <v>22</v>
      </c>
      <c r="E48" s="128">
        <v>11744.26</v>
      </c>
      <c r="F48" s="24">
        <v>1123.73</v>
      </c>
      <c r="G48" s="24"/>
      <c r="H48" s="24">
        <f t="shared" si="12"/>
        <v>5872.13</v>
      </c>
      <c r="I48" s="24">
        <f t="shared" si="13"/>
        <v>561.86500000000001</v>
      </c>
      <c r="J48" s="24"/>
      <c r="K48" s="24"/>
      <c r="L48" s="24">
        <f t="shared" si="14"/>
        <v>5310.2650000000003</v>
      </c>
      <c r="M48" s="10"/>
      <c r="N48" s="103">
        <v>41647</v>
      </c>
    </row>
    <row r="49" spans="2:14" x14ac:dyDescent="0.2">
      <c r="B49" s="82"/>
      <c r="C49" s="82"/>
      <c r="D49" s="106" t="s">
        <v>22</v>
      </c>
      <c r="E49" s="128">
        <v>11744.26</v>
      </c>
      <c r="F49" s="24">
        <v>1123.73</v>
      </c>
      <c r="G49" s="24"/>
      <c r="H49" s="24">
        <f t="shared" ref="H49" si="21">+E49/2</f>
        <v>5872.13</v>
      </c>
      <c r="I49" s="24">
        <f t="shared" ref="I49" si="22">+F49/2</f>
        <v>561.86500000000001</v>
      </c>
      <c r="J49" s="24"/>
      <c r="K49" s="24"/>
      <c r="L49" s="24">
        <f t="shared" ref="L49" si="23">H49-I49+J49-K49</f>
        <v>5310.2650000000003</v>
      </c>
      <c r="M49" s="10"/>
      <c r="N49" s="103">
        <v>44593</v>
      </c>
    </row>
    <row r="50" spans="2:14" x14ac:dyDescent="0.2">
      <c r="D50" s="105" t="s">
        <v>22</v>
      </c>
      <c r="E50" s="11">
        <v>11744.26</v>
      </c>
      <c r="F50" s="11">
        <v>1123.73</v>
      </c>
      <c r="H50" s="24">
        <f t="shared" si="12"/>
        <v>5872.13</v>
      </c>
      <c r="I50" s="24">
        <f t="shared" si="13"/>
        <v>561.86500000000001</v>
      </c>
      <c r="J50" s="24"/>
      <c r="K50" s="24"/>
      <c r="L50" s="24">
        <f t="shared" si="14"/>
        <v>5310.2650000000003</v>
      </c>
      <c r="M50" s="10"/>
      <c r="N50" s="140">
        <v>44089</v>
      </c>
    </row>
    <row r="51" spans="2:14" x14ac:dyDescent="0.2">
      <c r="B51" s="45"/>
      <c r="C51" s="45"/>
      <c r="D51" s="73" t="s">
        <v>6</v>
      </c>
      <c r="E51" s="74">
        <f t="shared" ref="E51:K51" si="24">SUM(E7:E50)</f>
        <v>520009.74000000022</v>
      </c>
      <c r="F51" s="74">
        <f t="shared" si="24"/>
        <v>51897.080000000038</v>
      </c>
      <c r="G51" s="74">
        <f t="shared" si="24"/>
        <v>49.73</v>
      </c>
      <c r="H51" s="74">
        <f t="shared" si="24"/>
        <v>260004.87000000011</v>
      </c>
      <c r="I51" s="74">
        <f t="shared" si="24"/>
        <v>25948.540000000019</v>
      </c>
      <c r="J51" s="74">
        <f t="shared" si="24"/>
        <v>24.864999999999998</v>
      </c>
      <c r="K51" s="74">
        <f t="shared" si="24"/>
        <v>0</v>
      </c>
      <c r="L51" s="74">
        <f>SUM(L7:L50)</f>
        <v>234081.19500000015</v>
      </c>
      <c r="M51" s="45"/>
    </row>
    <row r="52" spans="2:14" x14ac:dyDescent="0.2">
      <c r="D52" s="28"/>
      <c r="E52" s="47"/>
      <c r="F52" s="47"/>
      <c r="G52" s="47"/>
      <c r="H52" s="29"/>
      <c r="I52" s="29"/>
      <c r="J52" s="29"/>
      <c r="K52" s="29"/>
      <c r="L52" s="29"/>
    </row>
    <row r="53" spans="2:14" x14ac:dyDescent="0.2">
      <c r="E53" s="44"/>
      <c r="F53" s="44"/>
      <c r="G53" s="44"/>
    </row>
  </sheetData>
  <autoFilter ref="D1:D53"/>
  <sortState ref="A9:M50">
    <sortCondition ref="B9:B50"/>
  </sortState>
  <phoneticPr fontId="0" type="noConversion"/>
  <pageMargins left="0.11811023622047245" right="7.874015748031496E-2" top="0.39370078740157483" bottom="0.23622047244094491" header="0" footer="0"/>
  <pageSetup scale="89" fitToHeight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R69"/>
  <sheetViews>
    <sheetView workbookViewId="0">
      <selection activeCell="D26" sqref="D26"/>
    </sheetView>
  </sheetViews>
  <sheetFormatPr baseColWidth="10" defaultRowHeight="12.75" x14ac:dyDescent="0.2"/>
  <cols>
    <col min="1" max="1" width="1.140625" style="65" customWidth="1"/>
    <col min="2" max="2" width="25.85546875" style="65" customWidth="1"/>
    <col min="3" max="3" width="6.140625" style="65" customWidth="1"/>
    <col min="4" max="4" width="20.5703125" style="65" customWidth="1"/>
    <col min="5" max="5" width="11.140625" style="65" customWidth="1"/>
    <col min="6" max="6" width="7.5703125" style="65" customWidth="1"/>
    <col min="7" max="7" width="6.28515625" style="65" customWidth="1"/>
    <col min="8" max="8" width="6.140625" style="65" customWidth="1"/>
    <col min="9" max="9" width="11.7109375" style="65" customWidth="1"/>
    <col min="10" max="10" width="25.140625" style="65" customWidth="1"/>
    <col min="11" max="11" width="20.7109375" style="65" bestFit="1" customWidth="1"/>
    <col min="12" max="16384" width="11.42578125" style="65"/>
  </cols>
  <sheetData>
    <row r="1" spans="1:17" ht="18" x14ac:dyDescent="0.25">
      <c r="A1" s="65" t="s">
        <v>26</v>
      </c>
      <c r="E1" s="14" t="s">
        <v>0</v>
      </c>
      <c r="F1" s="79"/>
      <c r="G1" s="79"/>
      <c r="H1" s="79"/>
      <c r="I1" s="79"/>
      <c r="J1" s="80" t="s">
        <v>1</v>
      </c>
    </row>
    <row r="2" spans="1:17" ht="15" x14ac:dyDescent="0.25">
      <c r="E2" s="17" t="s">
        <v>33</v>
      </c>
      <c r="F2" s="79"/>
      <c r="G2" s="79"/>
      <c r="H2" s="79"/>
      <c r="I2" s="79"/>
      <c r="J2" s="18" t="str">
        <f>PRESIDENCIA!M2</f>
        <v>28 DE FEBRERO DE 2022</v>
      </c>
    </row>
    <row r="3" spans="1:17" x14ac:dyDescent="0.2">
      <c r="B3" s="13"/>
      <c r="E3" s="18" t="str">
        <f>PRESIDENCIA!E3</f>
        <v>SEGUNDA QUINCENA DE FEBRERO DE 2022</v>
      </c>
      <c r="F3" s="79"/>
      <c r="G3" s="79"/>
      <c r="H3" s="79"/>
      <c r="I3" s="79"/>
    </row>
    <row r="4" spans="1:17" x14ac:dyDescent="0.2">
      <c r="B4" s="81" t="s">
        <v>2</v>
      </c>
      <c r="C4" s="81"/>
      <c r="D4" s="81" t="s">
        <v>8</v>
      </c>
      <c r="E4" s="22" t="s">
        <v>3</v>
      </c>
      <c r="F4" s="22" t="s">
        <v>27</v>
      </c>
      <c r="G4" s="51" t="s">
        <v>31</v>
      </c>
      <c r="H4" s="22" t="s">
        <v>23</v>
      </c>
      <c r="I4" s="22" t="s">
        <v>4</v>
      </c>
      <c r="J4" s="81" t="s">
        <v>5</v>
      </c>
      <c r="K4" s="42" t="s">
        <v>452</v>
      </c>
    </row>
    <row r="5" spans="1:17" s="11" customFormat="1" x14ac:dyDescent="0.2">
      <c r="B5" s="9" t="s">
        <v>181</v>
      </c>
      <c r="C5" s="55"/>
      <c r="D5" s="98" t="s">
        <v>18</v>
      </c>
      <c r="E5" s="6">
        <f>8374.32*0.63/2</f>
        <v>2637.9108000000001</v>
      </c>
      <c r="F5" s="6"/>
      <c r="G5" s="6"/>
      <c r="H5" s="13"/>
      <c r="I5" s="123">
        <f>+E5</f>
        <v>2637.9108000000001</v>
      </c>
      <c r="J5" s="10"/>
      <c r="K5" s="103">
        <v>36913</v>
      </c>
      <c r="N5" s="15"/>
    </row>
    <row r="6" spans="1:17" ht="23.25" customHeight="1" x14ac:dyDescent="0.2">
      <c r="B6" s="9" t="s">
        <v>173</v>
      </c>
      <c r="C6" s="86"/>
      <c r="D6" s="62" t="s">
        <v>15</v>
      </c>
      <c r="E6" s="76">
        <v>3036.48</v>
      </c>
      <c r="F6" s="87"/>
      <c r="G6" s="88"/>
      <c r="H6" s="87"/>
      <c r="I6" s="6">
        <f t="shared" ref="I6:I19" si="0">E6-F6+G6-H6</f>
        <v>3036.48</v>
      </c>
      <c r="J6" s="65" t="s">
        <v>29</v>
      </c>
      <c r="K6" s="103">
        <v>34274</v>
      </c>
    </row>
    <row r="7" spans="1:17" ht="24.75" customHeight="1" x14ac:dyDescent="0.2">
      <c r="B7" s="2" t="s">
        <v>204</v>
      </c>
      <c r="C7" s="4"/>
      <c r="D7" s="32" t="s">
        <v>81</v>
      </c>
      <c r="E7" s="3">
        <v>3048.99</v>
      </c>
      <c r="F7" s="6"/>
      <c r="G7" s="6"/>
      <c r="H7" s="6"/>
      <c r="I7" s="6">
        <f t="shared" si="0"/>
        <v>3048.99</v>
      </c>
      <c r="J7" s="65" t="s">
        <v>29</v>
      </c>
      <c r="K7" s="103">
        <v>36192</v>
      </c>
      <c r="L7" s="79"/>
    </row>
    <row r="8" spans="1:17" s="11" customFormat="1" ht="24.95" customHeight="1" x14ac:dyDescent="0.2">
      <c r="B8" s="13" t="s">
        <v>201</v>
      </c>
      <c r="C8" s="60"/>
      <c r="D8" s="32" t="s">
        <v>265</v>
      </c>
      <c r="E8" s="6">
        <f>12826.8*0.69/2</f>
        <v>4425.2459999999992</v>
      </c>
      <c r="F8" s="6"/>
      <c r="G8" s="6"/>
      <c r="H8" s="6"/>
      <c r="I8" s="6">
        <f t="shared" ref="I8:I10" si="1">E8-F8+G8-H8</f>
        <v>4425.2459999999992</v>
      </c>
      <c r="J8" s="65" t="s">
        <v>29</v>
      </c>
      <c r="K8" s="103">
        <v>36161</v>
      </c>
      <c r="L8" s="10"/>
      <c r="M8" s="85"/>
      <c r="N8" s="85"/>
      <c r="O8" s="29"/>
    </row>
    <row r="9" spans="1:17" s="11" customFormat="1" ht="24.95" customHeight="1" x14ac:dyDescent="0.2">
      <c r="B9" s="13" t="s">
        <v>167</v>
      </c>
      <c r="C9" s="60"/>
      <c r="D9" s="98" t="s">
        <v>271</v>
      </c>
      <c r="E9" s="6">
        <f>9190.56*0.66/2</f>
        <v>3032.8847999999998</v>
      </c>
      <c r="F9" s="6"/>
      <c r="G9" s="6"/>
      <c r="H9" s="6"/>
      <c r="I9" s="6">
        <f t="shared" ref="I9" si="2">E9-F9+G9-H9</f>
        <v>3032.8847999999998</v>
      </c>
      <c r="J9" s="65" t="s">
        <v>29</v>
      </c>
      <c r="K9" s="103"/>
      <c r="L9" s="79">
        <f>+E9/15*4.16666666666667*0.5</f>
        <v>421.23400000000026</v>
      </c>
      <c r="M9" s="85"/>
      <c r="N9" s="85"/>
      <c r="O9" s="29"/>
    </row>
    <row r="10" spans="1:17" s="11" customFormat="1" ht="24.95" customHeight="1" x14ac:dyDescent="0.2">
      <c r="B10" s="13" t="s">
        <v>202</v>
      </c>
      <c r="C10" s="60"/>
      <c r="D10" s="61" t="s">
        <v>80</v>
      </c>
      <c r="E10" s="6">
        <f>10032.4*0.72/2</f>
        <v>3611.6639999999998</v>
      </c>
      <c r="F10" s="6"/>
      <c r="G10" s="6"/>
      <c r="H10" s="6"/>
      <c r="I10" s="6">
        <f t="shared" si="1"/>
        <v>3611.6639999999998</v>
      </c>
      <c r="J10" s="65" t="s">
        <v>29</v>
      </c>
      <c r="K10" s="103">
        <v>35521</v>
      </c>
      <c r="L10" s="10"/>
      <c r="M10" s="85"/>
      <c r="N10" s="85"/>
      <c r="O10" s="76"/>
    </row>
    <row r="11" spans="1:17" ht="24.75" customHeight="1" x14ac:dyDescent="0.2">
      <c r="B11" s="9" t="s">
        <v>146</v>
      </c>
      <c r="C11" s="64"/>
      <c r="D11" s="62" t="s">
        <v>65</v>
      </c>
      <c r="E11" s="6">
        <v>4117.78</v>
      </c>
      <c r="F11" s="30"/>
      <c r="G11" s="30"/>
      <c r="H11" s="6"/>
      <c r="I11" s="6">
        <f t="shared" si="0"/>
        <v>4117.78</v>
      </c>
      <c r="J11" s="65" t="s">
        <v>29</v>
      </c>
      <c r="K11" s="103">
        <v>33604</v>
      </c>
      <c r="L11" s="79"/>
    </row>
    <row r="12" spans="1:17" ht="24.75" customHeight="1" x14ac:dyDescent="0.2">
      <c r="B12" s="13" t="s">
        <v>160</v>
      </c>
      <c r="C12" s="23"/>
      <c r="D12" s="31" t="s">
        <v>70</v>
      </c>
      <c r="E12" s="6">
        <f>11559.6/2</f>
        <v>5779.8</v>
      </c>
      <c r="F12" s="6"/>
      <c r="G12" s="6"/>
      <c r="H12" s="6"/>
      <c r="I12" s="6">
        <f t="shared" si="0"/>
        <v>5779.8</v>
      </c>
      <c r="J12" s="65" t="s">
        <v>29</v>
      </c>
      <c r="K12" s="103">
        <v>32509</v>
      </c>
      <c r="L12" s="79"/>
    </row>
    <row r="13" spans="1:17" ht="24.75" customHeight="1" x14ac:dyDescent="0.2">
      <c r="B13" s="13" t="s">
        <v>165</v>
      </c>
      <c r="C13" s="13"/>
      <c r="D13" s="97" t="s">
        <v>271</v>
      </c>
      <c r="E13" s="6">
        <v>1894.27</v>
      </c>
      <c r="F13" s="6"/>
      <c r="G13" s="6"/>
      <c r="H13" s="6"/>
      <c r="I13" s="6">
        <f t="shared" ref="I13:I16" si="3">E13-F13+G13-H13</f>
        <v>1894.27</v>
      </c>
      <c r="J13" s="65" t="s">
        <v>29</v>
      </c>
      <c r="K13" s="103">
        <v>35796</v>
      </c>
      <c r="L13" s="79"/>
    </row>
    <row r="14" spans="1:17" ht="24.75" customHeight="1" x14ac:dyDescent="0.2">
      <c r="B14" s="13" t="s">
        <v>123</v>
      </c>
      <c r="C14" s="23"/>
      <c r="D14" s="11" t="s">
        <v>52</v>
      </c>
      <c r="E14" s="6">
        <f>6875.93*0.63/2</f>
        <v>2165.91795</v>
      </c>
      <c r="F14" s="6"/>
      <c r="G14" s="6"/>
      <c r="H14" s="6"/>
      <c r="I14" s="6">
        <f t="shared" si="3"/>
        <v>2165.91795</v>
      </c>
      <c r="J14" s="65" t="s">
        <v>29</v>
      </c>
      <c r="K14" s="103">
        <v>36831</v>
      </c>
      <c r="L14" s="79"/>
    </row>
    <row r="15" spans="1:17" ht="24.75" customHeight="1" x14ac:dyDescent="0.2">
      <c r="B15" s="9" t="s">
        <v>174</v>
      </c>
      <c r="C15" s="64"/>
      <c r="D15" s="62" t="s">
        <v>20</v>
      </c>
      <c r="E15" s="6">
        <v>1745.8</v>
      </c>
      <c r="F15" s="6"/>
      <c r="G15" s="6"/>
      <c r="H15" s="6"/>
      <c r="I15" s="6">
        <f t="shared" si="3"/>
        <v>1745.8</v>
      </c>
      <c r="J15" s="65" t="s">
        <v>29</v>
      </c>
      <c r="K15" s="103">
        <v>35470</v>
      </c>
      <c r="L15" s="79"/>
    </row>
    <row r="16" spans="1:17" customFormat="1" ht="24.95" customHeight="1" x14ac:dyDescent="0.2">
      <c r="B16" s="13" t="s">
        <v>198</v>
      </c>
      <c r="C16" s="60"/>
      <c r="D16" s="61" t="s">
        <v>77</v>
      </c>
      <c r="E16" s="6">
        <f>19626.6*0.6/2</f>
        <v>5887.98</v>
      </c>
      <c r="F16" s="30"/>
      <c r="G16" s="6"/>
      <c r="H16" s="6">
        <f t="shared" ref="H16" si="4">+F16/2</f>
        <v>0</v>
      </c>
      <c r="I16" s="6">
        <f t="shared" si="3"/>
        <v>5887.98</v>
      </c>
      <c r="J16" s="65" t="s">
        <v>29</v>
      </c>
      <c r="K16" s="103">
        <v>37018</v>
      </c>
      <c r="L16" s="10"/>
      <c r="M16" s="85"/>
      <c r="N16" s="85"/>
      <c r="O16" s="15"/>
      <c r="P16" s="11"/>
      <c r="Q16" s="11"/>
    </row>
    <row r="17" spans="1:18" ht="24.75" customHeight="1" x14ac:dyDescent="0.2">
      <c r="B17" s="9" t="s">
        <v>147</v>
      </c>
      <c r="C17" s="64"/>
      <c r="D17" s="62" t="s">
        <v>66</v>
      </c>
      <c r="E17" s="6">
        <v>4209.68</v>
      </c>
      <c r="F17" s="6"/>
      <c r="G17" s="6"/>
      <c r="H17" s="6"/>
      <c r="I17" s="6">
        <f t="shared" si="0"/>
        <v>4209.68</v>
      </c>
      <c r="J17" s="65" t="s">
        <v>29</v>
      </c>
      <c r="K17" s="103">
        <v>36192</v>
      </c>
      <c r="L17" s="79"/>
    </row>
    <row r="18" spans="1:18" ht="24.75" customHeight="1" x14ac:dyDescent="0.2">
      <c r="B18" s="13" t="s">
        <v>248</v>
      </c>
      <c r="C18" s="23"/>
      <c r="D18" s="12" t="s">
        <v>10</v>
      </c>
      <c r="E18" s="6">
        <v>2668.84</v>
      </c>
      <c r="F18" s="30"/>
      <c r="G18" s="30"/>
      <c r="H18" s="6"/>
      <c r="I18" s="6">
        <f t="shared" si="0"/>
        <v>2668.84</v>
      </c>
      <c r="J18" s="65" t="s">
        <v>29</v>
      </c>
      <c r="K18" s="103">
        <v>35217</v>
      </c>
      <c r="L18" s="79"/>
    </row>
    <row r="19" spans="1:18" customFormat="1" ht="24.95" customHeight="1" x14ac:dyDescent="0.2">
      <c r="B19" s="13" t="s">
        <v>214</v>
      </c>
      <c r="C19" s="23"/>
      <c r="D19" s="31" t="s">
        <v>92</v>
      </c>
      <c r="E19" s="6">
        <v>3278.55</v>
      </c>
      <c r="F19" s="6"/>
      <c r="G19" s="6"/>
      <c r="H19" s="6"/>
      <c r="I19" s="6">
        <f t="shared" si="0"/>
        <v>3278.55</v>
      </c>
      <c r="J19" s="65" t="s">
        <v>29</v>
      </c>
      <c r="K19" s="103">
        <v>36581</v>
      </c>
      <c r="L19" s="29"/>
      <c r="M19" s="25"/>
      <c r="N19" s="11"/>
      <c r="O19" s="11"/>
    </row>
    <row r="20" spans="1:18" ht="24.75" customHeight="1" x14ac:dyDescent="0.2">
      <c r="A20" s="75"/>
      <c r="B20" s="13" t="s">
        <v>199</v>
      </c>
      <c r="C20" s="60"/>
      <c r="D20" s="61" t="s">
        <v>78</v>
      </c>
      <c r="E20" s="6">
        <v>4121.25</v>
      </c>
      <c r="F20" s="6"/>
      <c r="G20" s="6"/>
      <c r="H20" s="6"/>
      <c r="I20" s="6">
        <f>+E20</f>
        <v>4121.25</v>
      </c>
      <c r="J20" s="65" t="s">
        <v>29</v>
      </c>
      <c r="K20" s="103">
        <v>35796</v>
      </c>
      <c r="L20" s="29"/>
      <c r="M20" s="76"/>
      <c r="N20" s="58"/>
      <c r="O20" s="58"/>
      <c r="P20" s="75"/>
      <c r="Q20" s="75"/>
      <c r="R20" s="75"/>
    </row>
    <row r="21" spans="1:18" ht="24.75" customHeight="1" x14ac:dyDescent="0.2">
      <c r="B21" s="13" t="s">
        <v>246</v>
      </c>
      <c r="C21" s="23"/>
      <c r="D21" s="12" t="s">
        <v>19</v>
      </c>
      <c r="E21" s="6">
        <v>2301.7399999999998</v>
      </c>
      <c r="F21" s="30"/>
      <c r="G21" s="30"/>
      <c r="H21" s="6"/>
      <c r="I21" s="6">
        <f>E21-F21+G21-H21</f>
        <v>2301.7399999999998</v>
      </c>
      <c r="J21" s="65" t="s">
        <v>29</v>
      </c>
      <c r="K21" s="103">
        <v>35796</v>
      </c>
      <c r="L21" s="79"/>
    </row>
    <row r="22" spans="1:18" s="11" customFormat="1" ht="21.95" customHeight="1" x14ac:dyDescent="0.2">
      <c r="B22" s="9" t="s">
        <v>148</v>
      </c>
      <c r="C22" s="64"/>
      <c r="D22" s="97" t="s">
        <v>66</v>
      </c>
      <c r="E22" s="6">
        <f>9167*0.9/2</f>
        <v>4125.1500000000005</v>
      </c>
      <c r="F22" s="30"/>
      <c r="G22" s="30"/>
      <c r="H22" s="6"/>
      <c r="I22" s="6">
        <f>E22-F22+G22-H22</f>
        <v>4125.1500000000005</v>
      </c>
      <c r="J22" s="65" t="s">
        <v>29</v>
      </c>
      <c r="K22" s="103">
        <v>34121</v>
      </c>
      <c r="L22" s="6"/>
      <c r="M22" s="10"/>
      <c r="N22" s="27"/>
      <c r="O22" s="27"/>
      <c r="P22" s="27"/>
    </row>
    <row r="23" spans="1:18" ht="24.75" customHeight="1" x14ac:dyDescent="0.2">
      <c r="B23" s="13" t="s">
        <v>244</v>
      </c>
      <c r="C23" s="23"/>
      <c r="D23" s="12" t="s">
        <v>16</v>
      </c>
      <c r="E23" s="6">
        <v>4341.84</v>
      </c>
      <c r="F23" s="6"/>
      <c r="G23" s="6"/>
      <c r="H23" s="6"/>
      <c r="I23" s="6">
        <f>E23-F23+G23-H23</f>
        <v>4341.84</v>
      </c>
      <c r="J23" s="65" t="s">
        <v>29</v>
      </c>
      <c r="K23" s="58"/>
      <c r="L23" s="79"/>
      <c r="M23" s="58"/>
      <c r="N23" s="12"/>
      <c r="O23" s="13"/>
      <c r="P23" s="23"/>
      <c r="Q23" s="12"/>
      <c r="R23" s="6"/>
    </row>
    <row r="24" spans="1:18" ht="24.75" customHeight="1" x14ac:dyDescent="0.2">
      <c r="B24" s="13" t="s">
        <v>245</v>
      </c>
      <c r="C24" s="60"/>
      <c r="D24" s="82" t="s">
        <v>10</v>
      </c>
      <c r="E24" s="6">
        <v>4216.53</v>
      </c>
      <c r="F24" s="6"/>
      <c r="G24" s="6"/>
      <c r="H24" s="6"/>
      <c r="I24" s="6">
        <f>E24-F24+G24-H24</f>
        <v>4216.53</v>
      </c>
      <c r="J24" s="65" t="s">
        <v>29</v>
      </c>
      <c r="K24" s="58"/>
      <c r="L24" s="79"/>
    </row>
    <row r="25" spans="1:18" ht="24.75" customHeight="1" x14ac:dyDescent="0.2">
      <c r="A25" s="75"/>
      <c r="B25" s="2" t="s">
        <v>250</v>
      </c>
      <c r="C25" s="4"/>
      <c r="D25" s="32" t="s">
        <v>12</v>
      </c>
      <c r="E25" s="3">
        <v>1661.17</v>
      </c>
      <c r="F25" s="6"/>
      <c r="G25" s="6"/>
      <c r="H25" s="6"/>
      <c r="I25" s="6">
        <f>+E25</f>
        <v>1661.17</v>
      </c>
      <c r="J25" s="65" t="s">
        <v>29</v>
      </c>
      <c r="K25" s="103">
        <v>35432</v>
      </c>
      <c r="L25" s="29"/>
      <c r="M25" s="76"/>
      <c r="N25" s="58"/>
      <c r="O25" s="58"/>
      <c r="P25" s="75"/>
      <c r="Q25" s="75"/>
      <c r="R25" s="75"/>
    </row>
    <row r="26" spans="1:18" ht="24.75" customHeight="1" x14ac:dyDescent="0.2">
      <c r="A26" s="75"/>
      <c r="B26" s="7"/>
      <c r="C26" s="33"/>
      <c r="D26" s="72" t="s">
        <v>22</v>
      </c>
      <c r="E26" s="24">
        <f>11744.26*0.6/2</f>
        <v>3523.2779999999998</v>
      </c>
      <c r="F26" s="6"/>
      <c r="G26" s="6"/>
      <c r="H26" s="6"/>
      <c r="I26" s="6">
        <f>+E26</f>
        <v>3523.2779999999998</v>
      </c>
      <c r="J26" s="65" t="s">
        <v>29</v>
      </c>
      <c r="K26" s="103">
        <v>36892</v>
      </c>
      <c r="L26" s="29"/>
      <c r="M26" s="76"/>
      <c r="N26" s="58"/>
      <c r="O26" s="58"/>
      <c r="P26" s="75"/>
      <c r="Q26" s="75"/>
      <c r="R26" s="75"/>
    </row>
    <row r="27" spans="1:18" customFormat="1" ht="24.95" customHeight="1" x14ac:dyDescent="0.2">
      <c r="B27" s="13" t="s">
        <v>212</v>
      </c>
      <c r="C27" s="23"/>
      <c r="D27" s="31" t="s">
        <v>90</v>
      </c>
      <c r="E27" s="6">
        <f>12600*0.66/2</f>
        <v>4158</v>
      </c>
      <c r="F27" s="6"/>
      <c r="G27" s="6"/>
      <c r="H27" s="6"/>
      <c r="I27" s="6">
        <f>+E27</f>
        <v>4158</v>
      </c>
      <c r="J27" s="65" t="s">
        <v>29</v>
      </c>
      <c r="K27" s="103">
        <v>36543</v>
      </c>
      <c r="L27" s="10"/>
      <c r="M27" s="85"/>
      <c r="N27" s="85"/>
      <c r="O27" s="84"/>
      <c r="P27" s="58"/>
      <c r="Q27" s="11"/>
    </row>
    <row r="28" spans="1:18" s="11" customFormat="1" ht="21.95" customHeight="1" x14ac:dyDescent="0.2">
      <c r="B28" s="13" t="s">
        <v>217</v>
      </c>
      <c r="C28" s="23"/>
      <c r="D28" s="97" t="s">
        <v>112</v>
      </c>
      <c r="E28" s="6">
        <v>3113.55</v>
      </c>
      <c r="F28" s="27"/>
      <c r="G28" s="25"/>
      <c r="I28" s="6">
        <f>+E28</f>
        <v>3113.55</v>
      </c>
      <c r="J28" s="65" t="s">
        <v>29</v>
      </c>
      <c r="K28" s="103">
        <v>40179</v>
      </c>
    </row>
    <row r="29" spans="1:18" ht="24.75" customHeight="1" x14ac:dyDescent="0.2">
      <c r="B29" s="9" t="s">
        <v>150</v>
      </c>
      <c r="C29" s="64"/>
      <c r="D29" s="62" t="s">
        <v>66</v>
      </c>
      <c r="E29" s="6">
        <f>14210.7/2</f>
        <v>7105.35</v>
      </c>
      <c r="F29" s="6"/>
      <c r="G29" s="6"/>
      <c r="H29" s="6"/>
      <c r="I29" s="6">
        <f t="shared" ref="I29:I42" si="5">E29-F29+G29-H29</f>
        <v>7105.35</v>
      </c>
      <c r="J29" s="65" t="s">
        <v>29</v>
      </c>
      <c r="K29" s="103">
        <v>32540</v>
      </c>
      <c r="L29" s="79"/>
    </row>
    <row r="30" spans="1:18" ht="24.75" customHeight="1" x14ac:dyDescent="0.2">
      <c r="B30" s="13" t="s">
        <v>247</v>
      </c>
      <c r="C30" s="23"/>
      <c r="D30" s="12" t="s">
        <v>21</v>
      </c>
      <c r="E30" s="6">
        <v>3208.72</v>
      </c>
      <c r="F30" s="30"/>
      <c r="G30" s="30"/>
      <c r="H30" s="6"/>
      <c r="I30" s="6">
        <f t="shared" si="5"/>
        <v>3208.72</v>
      </c>
      <c r="J30" s="65" t="s">
        <v>29</v>
      </c>
      <c r="K30" s="103">
        <v>35796</v>
      </c>
      <c r="L30" s="79"/>
    </row>
    <row r="31" spans="1:18" ht="24.75" customHeight="1" x14ac:dyDescent="0.2">
      <c r="B31" s="13" t="s">
        <v>249</v>
      </c>
      <c r="C31" s="23"/>
      <c r="D31" s="12" t="s">
        <v>10</v>
      </c>
      <c r="E31" s="6">
        <v>3690.67</v>
      </c>
      <c r="F31" s="30"/>
      <c r="G31" s="30"/>
      <c r="H31" s="6"/>
      <c r="I31" s="6">
        <f t="shared" si="5"/>
        <v>3690.67</v>
      </c>
      <c r="J31" s="65" t="s">
        <v>29</v>
      </c>
      <c r="K31" s="103">
        <v>34079</v>
      </c>
      <c r="L31" s="79"/>
      <c r="M31" s="78"/>
      <c r="N31" s="13"/>
      <c r="O31" s="23"/>
      <c r="P31" s="31"/>
      <c r="Q31" s="30"/>
    </row>
    <row r="32" spans="1:18" s="58" customFormat="1" ht="24.95" customHeight="1" x14ac:dyDescent="0.2">
      <c r="A32" s="11"/>
      <c r="B32" s="13" t="s">
        <v>295</v>
      </c>
      <c r="C32" s="23"/>
      <c r="D32" s="11" t="s">
        <v>51</v>
      </c>
      <c r="E32" s="6">
        <f>16407.1*0.6/2</f>
        <v>4922.1299999999992</v>
      </c>
      <c r="F32" s="6"/>
      <c r="G32" s="6"/>
      <c r="H32" s="6"/>
      <c r="I32" s="6">
        <f t="shared" ref="I32" si="6">E32-F32+G32-H32</f>
        <v>4922.1299999999992</v>
      </c>
      <c r="J32" s="65" t="s">
        <v>29</v>
      </c>
      <c r="K32" s="103">
        <v>36923</v>
      </c>
      <c r="L32" s="6"/>
      <c r="M32" s="10"/>
      <c r="N32" s="27"/>
      <c r="O32" s="27"/>
      <c r="P32" s="27"/>
      <c r="Q32" s="11"/>
      <c r="R32" s="11"/>
    </row>
    <row r="33" spans="1:18" s="75" customFormat="1" ht="24.95" customHeight="1" x14ac:dyDescent="0.2">
      <c r="A33" s="65"/>
      <c r="B33" s="2" t="s">
        <v>210</v>
      </c>
      <c r="C33" s="4"/>
      <c r="D33" s="32" t="s">
        <v>87</v>
      </c>
      <c r="E33" s="3">
        <v>3884.1</v>
      </c>
      <c r="F33" s="6"/>
      <c r="G33" s="6"/>
      <c r="H33" s="6"/>
      <c r="I33" s="6">
        <f t="shared" si="5"/>
        <v>3884.1</v>
      </c>
      <c r="J33" s="65" t="s">
        <v>29</v>
      </c>
      <c r="K33" s="103">
        <v>35796</v>
      </c>
      <c r="L33" s="79"/>
      <c r="M33" s="65"/>
      <c r="N33" s="65"/>
      <c r="O33" s="65"/>
      <c r="P33" s="65"/>
      <c r="Q33" s="65"/>
      <c r="R33" s="65"/>
    </row>
    <row r="34" spans="1:18" customFormat="1" ht="24.95" customHeight="1" x14ac:dyDescent="0.2">
      <c r="B34" s="2" t="s">
        <v>290</v>
      </c>
      <c r="C34" s="4"/>
      <c r="D34" s="102" t="s">
        <v>289</v>
      </c>
      <c r="E34" s="3">
        <f>12203.1*0.6/2</f>
        <v>3660.93</v>
      </c>
      <c r="F34" s="6"/>
      <c r="G34" s="3"/>
      <c r="H34" s="3"/>
      <c r="I34" s="6">
        <f>+E34</f>
        <v>3660.93</v>
      </c>
      <c r="J34" s="10"/>
      <c r="K34" s="103">
        <v>36892</v>
      </c>
      <c r="L34" s="85"/>
    </row>
    <row r="35" spans="1:18" customFormat="1" ht="24.95" customHeight="1" x14ac:dyDescent="0.2">
      <c r="B35" s="9" t="s">
        <v>149</v>
      </c>
      <c r="C35" s="55"/>
      <c r="D35" s="98" t="s">
        <v>66</v>
      </c>
      <c r="E35" s="6">
        <f>9167*0.63/2</f>
        <v>2887.605</v>
      </c>
      <c r="F35" s="6"/>
      <c r="G35" s="3"/>
      <c r="H35" s="3"/>
      <c r="I35" s="6">
        <f>+E35</f>
        <v>2887.605</v>
      </c>
      <c r="J35" s="10"/>
      <c r="K35" s="103"/>
      <c r="L35" s="79">
        <f>+E35/15*4.16666666666667*0.5</f>
        <v>401.05625000000032</v>
      </c>
    </row>
    <row r="36" spans="1:18" s="58" customFormat="1" ht="29.25" customHeight="1" x14ac:dyDescent="0.2">
      <c r="B36" s="58" t="s">
        <v>223</v>
      </c>
      <c r="C36" s="91"/>
      <c r="D36" s="77" t="s">
        <v>97</v>
      </c>
      <c r="E36" s="6">
        <v>2783.32</v>
      </c>
      <c r="F36" s="89"/>
      <c r="G36" s="89"/>
      <c r="H36" s="76"/>
      <c r="I36" s="6">
        <f t="shared" si="5"/>
        <v>2783.32</v>
      </c>
      <c r="J36" s="65" t="s">
        <v>29</v>
      </c>
      <c r="K36" s="103">
        <v>36465</v>
      </c>
      <c r="L36" s="84"/>
      <c r="O36" s="76"/>
    </row>
    <row r="37" spans="1:18" s="58" customFormat="1" ht="29.25" customHeight="1" x14ac:dyDescent="0.2">
      <c r="B37" s="13" t="s">
        <v>134</v>
      </c>
      <c r="C37" s="23"/>
      <c r="D37" s="59" t="s">
        <v>59</v>
      </c>
      <c r="E37" s="6">
        <f>10000*0.6/2</f>
        <v>3000</v>
      </c>
      <c r="F37" s="89"/>
      <c r="G37" s="89"/>
      <c r="H37" s="76"/>
      <c r="I37" s="6">
        <f t="shared" si="5"/>
        <v>3000</v>
      </c>
      <c r="J37" s="65" t="s">
        <v>29</v>
      </c>
      <c r="K37" s="103">
        <v>36892</v>
      </c>
      <c r="L37" s="84"/>
      <c r="O37" s="76"/>
    </row>
    <row r="38" spans="1:18" s="75" customFormat="1" ht="24.95" customHeight="1" x14ac:dyDescent="0.2">
      <c r="A38" s="65"/>
      <c r="B38" s="13" t="s">
        <v>268</v>
      </c>
      <c r="C38" s="23"/>
      <c r="D38" s="59" t="s">
        <v>267</v>
      </c>
      <c r="E38" s="6">
        <f>33214.2*0.72/2</f>
        <v>11957.111999999999</v>
      </c>
      <c r="F38" s="6"/>
      <c r="G38" s="6"/>
      <c r="H38" s="6"/>
      <c r="I38" s="6">
        <f t="shared" ref="I38" si="7">E38-F38+G38-H38</f>
        <v>11957.111999999999</v>
      </c>
      <c r="J38" s="65" t="s">
        <v>29</v>
      </c>
      <c r="K38" s="103">
        <v>35674</v>
      </c>
      <c r="L38" s="79"/>
      <c r="M38" s="65"/>
      <c r="N38" s="65"/>
      <c r="O38" s="65"/>
      <c r="P38" s="65"/>
      <c r="Q38" s="65"/>
      <c r="R38" s="65"/>
    </row>
    <row r="39" spans="1:18" s="75" customFormat="1" ht="24.95" customHeight="1" x14ac:dyDescent="0.2">
      <c r="A39" s="65"/>
      <c r="B39" s="58" t="s">
        <v>215</v>
      </c>
      <c r="C39" s="113"/>
      <c r="D39" s="111" t="s">
        <v>93</v>
      </c>
      <c r="E39" s="76">
        <f>10949.94*0.8/2</f>
        <v>4379.9760000000006</v>
      </c>
      <c r="F39" s="6"/>
      <c r="G39" s="6"/>
      <c r="H39" s="6"/>
      <c r="I39" s="6">
        <f t="shared" ref="I39" si="8">E39-F39+G39-H39</f>
        <v>4379.9760000000006</v>
      </c>
      <c r="J39" s="65" t="s">
        <v>29</v>
      </c>
      <c r="K39" s="103"/>
      <c r="L39" s="79">
        <f>+E39/15*4.16666666666667*0.5</f>
        <v>608.33000000000061</v>
      </c>
      <c r="M39" s="65"/>
      <c r="N39" s="65"/>
      <c r="O39" s="65"/>
      <c r="P39" s="65"/>
      <c r="Q39" s="65"/>
      <c r="R39" s="65"/>
    </row>
    <row r="40" spans="1:18" s="75" customFormat="1" ht="24.95" customHeight="1" x14ac:dyDescent="0.2">
      <c r="A40" s="65"/>
      <c r="B40" s="2" t="s">
        <v>487</v>
      </c>
      <c r="C40" s="133"/>
      <c r="D40" s="134" t="s">
        <v>488</v>
      </c>
      <c r="E40" s="3">
        <f>12087.6*0.69/2</f>
        <v>4170.2219999999998</v>
      </c>
      <c r="F40" s="6"/>
      <c r="G40" s="6"/>
      <c r="H40" s="6"/>
      <c r="I40" s="6">
        <f t="shared" ref="I40" si="9">E40-F40+G40-H40</f>
        <v>4170.2219999999998</v>
      </c>
      <c r="J40" s="65" t="s">
        <v>29</v>
      </c>
      <c r="K40" s="103"/>
      <c r="L40" s="79"/>
      <c r="M40" s="65"/>
      <c r="N40" s="65"/>
      <c r="O40" s="65"/>
      <c r="P40" s="65"/>
      <c r="Q40" s="65"/>
      <c r="R40" s="65"/>
    </row>
    <row r="41" spans="1:18" s="75" customFormat="1" ht="24.95" customHeight="1" x14ac:dyDescent="0.2">
      <c r="A41" s="65"/>
      <c r="B41" s="13" t="s">
        <v>243</v>
      </c>
      <c r="C41" s="23"/>
      <c r="D41" s="12" t="s">
        <v>16</v>
      </c>
      <c r="E41" s="6">
        <v>4341.84</v>
      </c>
      <c r="F41" s="6"/>
      <c r="G41" s="6"/>
      <c r="H41" s="6"/>
      <c r="I41" s="6">
        <f t="shared" si="5"/>
        <v>4341.84</v>
      </c>
      <c r="J41" s="65" t="s">
        <v>29</v>
      </c>
      <c r="K41" s="58"/>
      <c r="L41" s="79"/>
      <c r="M41" s="65"/>
      <c r="N41" s="65"/>
      <c r="O41" s="65"/>
      <c r="P41" s="65"/>
      <c r="Q41" s="65"/>
      <c r="R41" s="65"/>
    </row>
    <row r="42" spans="1:18" s="75" customFormat="1" ht="24.95" customHeight="1" x14ac:dyDescent="0.2">
      <c r="A42" s="65"/>
      <c r="B42" s="13" t="s">
        <v>152</v>
      </c>
      <c r="C42" s="23"/>
      <c r="D42" s="31" t="s">
        <v>68</v>
      </c>
      <c r="E42" s="6">
        <v>6991</v>
      </c>
      <c r="F42" s="6"/>
      <c r="G42" s="6"/>
      <c r="H42" s="6"/>
      <c r="I42" s="6">
        <f t="shared" si="5"/>
        <v>6991</v>
      </c>
      <c r="J42" s="65" t="s">
        <v>29</v>
      </c>
      <c r="K42" s="103">
        <v>32540</v>
      </c>
      <c r="L42" s="79"/>
      <c r="M42" s="65"/>
      <c r="N42" s="65"/>
      <c r="O42" s="65"/>
      <c r="P42" s="65"/>
      <c r="Q42" s="65"/>
      <c r="R42" s="65"/>
    </row>
    <row r="43" spans="1:18" s="63" customFormat="1" ht="24.75" customHeight="1" x14ac:dyDescent="0.2">
      <c r="D43" s="63" t="s">
        <v>6</v>
      </c>
      <c r="E43" s="83">
        <f>SUM(E5:E42)</f>
        <v>150087.27655000001</v>
      </c>
      <c r="F43" s="83">
        <f t="shared" ref="F43:I43" si="10">SUM(F5:F42)</f>
        <v>0</v>
      </c>
      <c r="G43" s="83">
        <f t="shared" si="10"/>
        <v>0</v>
      </c>
      <c r="H43" s="83">
        <f t="shared" si="10"/>
        <v>0</v>
      </c>
      <c r="I43" s="83">
        <f t="shared" si="10"/>
        <v>150087.27655000001</v>
      </c>
    </row>
    <row r="44" spans="1:18" ht="24.75" customHeight="1" x14ac:dyDescent="0.2"/>
    <row r="45" spans="1:18" ht="24.75" customHeight="1" x14ac:dyDescent="0.2"/>
    <row r="46" spans="1:18" ht="24.75" customHeight="1" x14ac:dyDescent="0.2"/>
    <row r="47" spans="1:18" ht="24.75" customHeight="1" x14ac:dyDescent="0.2"/>
    <row r="48" spans="1:1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</sheetData>
  <autoFilter ref="D1:D69"/>
  <sortState ref="A6:N29">
    <sortCondition ref="B6:B29"/>
  </sortState>
  <pageMargins left="0" right="0" top="0" bottom="0" header="0" footer="0"/>
  <pageSetup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F28"/>
  <sheetViews>
    <sheetView workbookViewId="0">
      <selection sqref="A1:XFD1048576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8" customFormat="1" x14ac:dyDescent="0.2">
      <c r="B1" s="5"/>
      <c r="C1" s="5"/>
      <c r="D1" s="5"/>
      <c r="E1" s="5"/>
      <c r="F1" s="5"/>
    </row>
    <row r="2" spans="1:6" s="8" customFormat="1" x14ac:dyDescent="0.2">
      <c r="A2" s="138" t="str">
        <f>+PRESIDENCIA!E1</f>
        <v>MUNICIPIO IXTLAHUACAN DEL RIO, JALISCO.</v>
      </c>
      <c r="B2" s="138"/>
      <c r="C2" s="138"/>
      <c r="D2" s="138"/>
      <c r="E2" s="138"/>
      <c r="F2" s="138"/>
    </row>
    <row r="3" spans="1:6" s="8" customFormat="1" x14ac:dyDescent="0.2">
      <c r="B3" s="5"/>
      <c r="C3" s="5"/>
      <c r="D3" s="5"/>
      <c r="E3" s="5"/>
      <c r="F3" s="5"/>
    </row>
    <row r="4" spans="1:6" s="8" customFormat="1" x14ac:dyDescent="0.2">
      <c r="A4" s="138" t="str">
        <f>+PRESIDENCIA!E3</f>
        <v>SEGUNDA QUINCENA DE FEBRERO DE 2022</v>
      </c>
      <c r="B4" s="138"/>
      <c r="C4" s="138"/>
      <c r="D4" s="138"/>
      <c r="E4" s="138"/>
      <c r="F4" s="138"/>
    </row>
    <row r="5" spans="1:6" s="8" customFormat="1" x14ac:dyDescent="0.2">
      <c r="B5" s="5"/>
      <c r="C5" s="5"/>
      <c r="D5" s="5"/>
      <c r="E5" s="5"/>
      <c r="F5" s="5"/>
    </row>
    <row r="6" spans="1:6" s="8" customFormat="1" x14ac:dyDescent="0.2">
      <c r="B6" s="5"/>
      <c r="C6" s="5"/>
      <c r="D6" s="5"/>
      <c r="E6" s="5"/>
      <c r="F6" s="5"/>
    </row>
    <row r="8" spans="1:6" s="34" customFormat="1" x14ac:dyDescent="0.2">
      <c r="A8" s="35" t="s">
        <v>41</v>
      </c>
      <c r="B8" s="36" t="s">
        <v>3</v>
      </c>
      <c r="C8" s="36" t="s">
        <v>27</v>
      </c>
      <c r="D8" s="36" t="s">
        <v>31</v>
      </c>
      <c r="E8" s="36" t="s">
        <v>23</v>
      </c>
      <c r="F8" s="36" t="s">
        <v>4</v>
      </c>
    </row>
    <row r="9" spans="1:6" x14ac:dyDescent="0.2">
      <c r="A9" s="37" t="s">
        <v>104</v>
      </c>
      <c r="B9" s="38">
        <f>+DIETAS!G17</f>
        <v>107044.06500000002</v>
      </c>
      <c r="C9" s="38">
        <f>+DIETAS!H17</f>
        <v>16379.37</v>
      </c>
      <c r="D9" s="38">
        <f>+DIETAS!I17</f>
        <v>0</v>
      </c>
      <c r="E9" s="38">
        <f>+DIETAS!J17</f>
        <v>0</v>
      </c>
      <c r="F9" s="38">
        <f>+DIETAS!K17</f>
        <v>90664.694999999978</v>
      </c>
    </row>
    <row r="10" spans="1:6" x14ac:dyDescent="0.2">
      <c r="A10" s="37" t="s">
        <v>36</v>
      </c>
      <c r="B10" s="38">
        <f>+PRESIDENCIA!H19</f>
        <v>86183.015000000014</v>
      </c>
      <c r="C10" s="38">
        <f>+PRESIDENCIA!I19</f>
        <v>11074.130000000001</v>
      </c>
      <c r="D10" s="38">
        <f>+PRESIDENCIA!J19</f>
        <v>0</v>
      </c>
      <c r="E10" s="38">
        <f>+PRESIDENCIA!K19</f>
        <v>0</v>
      </c>
      <c r="F10" s="38">
        <f>+PRESIDENCIA!L19</f>
        <v>75108.884999999995</v>
      </c>
    </row>
    <row r="11" spans="1:6" x14ac:dyDescent="0.2">
      <c r="A11" s="37" t="s">
        <v>105</v>
      </c>
      <c r="B11" s="38">
        <f>+CONTRALORIA!G9</f>
        <v>6171.5050000000001</v>
      </c>
      <c r="C11" s="38">
        <f>+CONTRALORIA!H9</f>
        <v>615.51499999999999</v>
      </c>
      <c r="D11" s="38">
        <f>+CONTRALORIA!I9</f>
        <v>0</v>
      </c>
      <c r="E11" s="38">
        <f>+CONTRALORIA!J9</f>
        <v>0</v>
      </c>
      <c r="F11" s="38">
        <f>+CONTRALORIA!K9</f>
        <v>5555.99</v>
      </c>
    </row>
    <row r="12" spans="1:6" x14ac:dyDescent="0.2">
      <c r="A12" s="37" t="s">
        <v>37</v>
      </c>
      <c r="B12" s="38">
        <f>+'SECRETARIA GENERAL'!H27</f>
        <v>84042.49500000001</v>
      </c>
      <c r="C12" s="38">
        <f>+'SECRETARIA GENERAL'!I27</f>
        <v>6493.23</v>
      </c>
      <c r="D12" s="38">
        <f>+'SECRETARIA GENERAL'!J27</f>
        <v>328.46</v>
      </c>
      <c r="E12" s="38">
        <f>+'SECRETARIA GENERAL'!K27</f>
        <v>0</v>
      </c>
      <c r="F12" s="38">
        <f>+'SECRETARIA GENERAL'!L27</f>
        <v>77877.724999999991</v>
      </c>
    </row>
    <row r="13" spans="1:6" x14ac:dyDescent="0.2">
      <c r="A13" s="37" t="s">
        <v>106</v>
      </c>
      <c r="B13" s="38">
        <f>+SINDICATURA!H16</f>
        <v>57158.424999999996</v>
      </c>
      <c r="C13" s="38">
        <f>+SINDICATURA!I16</f>
        <v>6323.6</v>
      </c>
      <c r="D13" s="38">
        <f>+SINDICATURA!J16</f>
        <v>78.594999999999999</v>
      </c>
      <c r="E13" s="38">
        <f>+SINDICATURA!K16</f>
        <v>0</v>
      </c>
      <c r="F13" s="38">
        <f>+SINDICATURA!L16</f>
        <v>50913.42</v>
      </c>
    </row>
    <row r="14" spans="1:6" x14ac:dyDescent="0.2">
      <c r="A14" s="37" t="s">
        <v>57</v>
      </c>
      <c r="B14" s="38">
        <f>+'COORDINACION DE GABINETE'!H12</f>
        <v>19629.535</v>
      </c>
      <c r="C14" s="38">
        <f>+'COORDINACION DE GABINETE'!I12</f>
        <v>2387.6</v>
      </c>
      <c r="D14" s="38">
        <f>+'COORDINACION DE GABINETE'!J12</f>
        <v>0</v>
      </c>
      <c r="E14" s="38">
        <f>+'COORDINACION DE GABINETE'!K12</f>
        <v>0</v>
      </c>
      <c r="F14" s="38">
        <f>+'COORDINACION DE GABINETE'!L12</f>
        <v>17241.935000000001</v>
      </c>
    </row>
    <row r="15" spans="1:6" x14ac:dyDescent="0.2">
      <c r="A15" s="37" t="s">
        <v>38</v>
      </c>
      <c r="B15" s="38">
        <f>+H.MPAL!H23</f>
        <v>90259.755000000005</v>
      </c>
      <c r="C15" s="38">
        <f>+H.MPAL!I23</f>
        <v>8617.7549999999992</v>
      </c>
      <c r="D15" s="38">
        <f>+H.MPAL!J23</f>
        <v>0</v>
      </c>
      <c r="E15" s="38">
        <f>+H.MPAL!K23</f>
        <v>0</v>
      </c>
      <c r="F15" s="38">
        <f>+H.MPAL!L23</f>
        <v>81642</v>
      </c>
    </row>
    <row r="16" spans="1:6" x14ac:dyDescent="0.2">
      <c r="A16" s="37" t="s">
        <v>107</v>
      </c>
      <c r="B16" s="38">
        <f>+'COORDINACION SERVICIOS PUBLICOS'!H74</f>
        <v>274519.16466666671</v>
      </c>
      <c r="C16" s="38">
        <f>+'COORDINACION SERVICIOS PUBLICOS'!I74</f>
        <v>19446.181666666656</v>
      </c>
      <c r="D16" s="38">
        <f>+'COORDINACION SERVICIOS PUBLICOS'!J74</f>
        <v>1245.81</v>
      </c>
      <c r="E16" s="38">
        <f>+'COORDINACION SERVICIOS PUBLICOS'!K74</f>
        <v>0</v>
      </c>
      <c r="F16" s="38">
        <f>+'COORDINACION SERVICIOS PUBLICOS'!L74</f>
        <v>256318.79299999998</v>
      </c>
    </row>
    <row r="17" spans="1:6" x14ac:dyDescent="0.2">
      <c r="A17" s="37" t="s">
        <v>108</v>
      </c>
      <c r="B17" s="38">
        <f>+'C. D ECONOMICO'!H22</f>
        <v>70835.34</v>
      </c>
      <c r="C17" s="38">
        <f>+'C. D ECONOMICO'!I22</f>
        <v>5949.4189999999999</v>
      </c>
      <c r="D17" s="38">
        <f>+'C. D ECONOMICO'!J22</f>
        <v>17.835000000000001</v>
      </c>
      <c r="E17" s="38">
        <f>+'C. D ECONOMICO'!K22</f>
        <v>0</v>
      </c>
      <c r="F17" s="38">
        <f>+'C. D ECONOMICO'!L22</f>
        <v>64903.756000000016</v>
      </c>
    </row>
    <row r="18" spans="1:6" x14ac:dyDescent="0.2">
      <c r="A18" s="37" t="s">
        <v>109</v>
      </c>
      <c r="B18" s="38">
        <f>+'C. GESTION INTEGRAL op'!G38</f>
        <v>167296.50499999998</v>
      </c>
      <c r="C18" s="38">
        <f>+'C. GESTION INTEGRAL op'!H38</f>
        <v>15946.285000000002</v>
      </c>
      <c r="D18" s="38">
        <f>+'C. GESTION INTEGRAL op'!I38</f>
        <v>0</v>
      </c>
      <c r="E18" s="38">
        <f>+'C. GESTION INTEGRAL op'!J38</f>
        <v>0</v>
      </c>
      <c r="F18" s="38">
        <f>+'C. GESTION INTEGRAL op'!K38</f>
        <v>151350.21999999997</v>
      </c>
    </row>
    <row r="19" spans="1:6" x14ac:dyDescent="0.2">
      <c r="A19" s="37" t="s">
        <v>110</v>
      </c>
      <c r="B19" s="38">
        <f>+'C. GRAL CONSTRUC.'!H43</f>
        <v>170492.80699999997</v>
      </c>
      <c r="C19" s="38">
        <f>+'C. GRAL CONSTRUC.'!I43</f>
        <v>13942.367999999997</v>
      </c>
      <c r="D19" s="38">
        <f>+'C. GRAL CONSTRUC.'!J43</f>
        <v>155.70499999999998</v>
      </c>
      <c r="E19" s="38">
        <f>+'C. GRAL CONSTRUC.'!K43</f>
        <v>0</v>
      </c>
      <c r="F19" s="38">
        <f>+'C. GRAL CONSTRUC.'!L43</f>
        <v>156706.14400000003</v>
      </c>
    </row>
    <row r="20" spans="1:6" x14ac:dyDescent="0.2">
      <c r="A20" s="101" t="s">
        <v>424</v>
      </c>
      <c r="B20" s="38">
        <f>+'UNIDAD DE GESTION DE PROYECTOS'!H14</f>
        <v>44641.775000000001</v>
      </c>
      <c r="C20" s="38">
        <f>+'UNIDAD DE GESTION DE PROYECTOS'!I14</f>
        <v>4937.0249999999996</v>
      </c>
      <c r="D20" s="38">
        <f>+'UNIDAD DE GESTION DE PROYECTOS'!J14</f>
        <v>0</v>
      </c>
      <c r="E20" s="38">
        <f>+'UNIDAD DE GESTION DE PROYECTOS'!K14</f>
        <v>0</v>
      </c>
      <c r="F20" s="38">
        <f>+'UNIDAD DE GESTION DE PROYECTOS'!L14</f>
        <v>39704.75</v>
      </c>
    </row>
    <row r="21" spans="1:6" x14ac:dyDescent="0.2">
      <c r="A21" s="39" t="s">
        <v>43</v>
      </c>
      <c r="B21" s="40">
        <f>SUM(B9:B20)</f>
        <v>1178274.3866666665</v>
      </c>
      <c r="C21" s="40">
        <f t="shared" ref="C21:F21" si="0">SUM(C9:C20)</f>
        <v>112112.47866666665</v>
      </c>
      <c r="D21" s="40">
        <f t="shared" si="0"/>
        <v>1826.4049999999997</v>
      </c>
      <c r="E21" s="40">
        <f t="shared" si="0"/>
        <v>0</v>
      </c>
      <c r="F21" s="40">
        <f t="shared" si="0"/>
        <v>1067988.3129999998</v>
      </c>
    </row>
    <row r="22" spans="1:6" x14ac:dyDescent="0.2">
      <c r="A22" s="37" t="s">
        <v>44</v>
      </c>
      <c r="B22" s="38">
        <f>+jubilados!E43</f>
        <v>150087.27655000001</v>
      </c>
      <c r="C22" s="38">
        <f>+jubilados!F43</f>
        <v>0</v>
      </c>
      <c r="D22" s="38">
        <f>+jubilados!G43</f>
        <v>0</v>
      </c>
      <c r="E22" s="38">
        <f>+jubilados!H43</f>
        <v>0</v>
      </c>
      <c r="F22" s="38">
        <f>B22-C22+D22-E22</f>
        <v>150087.27655000001</v>
      </c>
    </row>
    <row r="23" spans="1:6" x14ac:dyDescent="0.2">
      <c r="A23" s="39" t="s">
        <v>39</v>
      </c>
      <c r="B23" s="40">
        <f>+B21+B22</f>
        <v>1328361.6632166666</v>
      </c>
      <c r="C23" s="40">
        <f>+C21+C22</f>
        <v>112112.47866666665</v>
      </c>
      <c r="D23" s="40">
        <f>+D21+D22</f>
        <v>1826.4049999999997</v>
      </c>
      <c r="E23" s="40">
        <f>+E21+E22</f>
        <v>0</v>
      </c>
      <c r="F23" s="40">
        <f>+F21+F22</f>
        <v>1218075.5895499999</v>
      </c>
    </row>
    <row r="24" spans="1:6" x14ac:dyDescent="0.2">
      <c r="A24" s="37" t="s">
        <v>111</v>
      </c>
      <c r="B24" s="38">
        <f>+SEG.CIUDADANA.!H51</f>
        <v>260004.87000000011</v>
      </c>
      <c r="C24" s="38">
        <f>+SEG.CIUDADANA.!I51</f>
        <v>25948.540000000019</v>
      </c>
      <c r="D24" s="38">
        <f>+SEG.CIUDADANA.!J51</f>
        <v>24.864999999999998</v>
      </c>
      <c r="E24" s="38">
        <f>+SEG.CIUDADANA.!K51</f>
        <v>0</v>
      </c>
      <c r="F24" s="38">
        <f>B24-C24+D24-E24</f>
        <v>234081.19500000009</v>
      </c>
    </row>
    <row r="25" spans="1:6" x14ac:dyDescent="0.2">
      <c r="A25" s="37"/>
      <c r="B25" s="38"/>
      <c r="C25" s="38"/>
      <c r="D25" s="38"/>
      <c r="E25" s="38"/>
      <c r="F25" s="38"/>
    </row>
    <row r="26" spans="1:6" x14ac:dyDescent="0.2">
      <c r="A26" s="39" t="s">
        <v>40</v>
      </c>
      <c r="B26" s="40">
        <f>SUM(B24:B25)</f>
        <v>260004.87000000011</v>
      </c>
      <c r="C26" s="40">
        <f>SUM(C24:C25)</f>
        <v>25948.540000000019</v>
      </c>
      <c r="D26" s="40">
        <f>SUM(D24:D25)</f>
        <v>24.864999999999998</v>
      </c>
      <c r="E26" s="40">
        <f>SUM(E24:E25)</f>
        <v>0</v>
      </c>
      <c r="F26" s="40">
        <f>SUM(F24:F25)</f>
        <v>234081.19500000009</v>
      </c>
    </row>
    <row r="27" spans="1:6" x14ac:dyDescent="0.2">
      <c r="A27" s="41"/>
      <c r="B27" s="38"/>
      <c r="C27" s="38"/>
      <c r="D27" s="38"/>
      <c r="E27" s="38"/>
      <c r="F27" s="38"/>
    </row>
    <row r="28" spans="1:6" x14ac:dyDescent="0.2">
      <c r="A28" s="39" t="s">
        <v>42</v>
      </c>
      <c r="B28" s="40">
        <f>+B23+B26</f>
        <v>1588366.5332166667</v>
      </c>
      <c r="C28" s="40">
        <f>+C23+C26</f>
        <v>138061.01866666667</v>
      </c>
      <c r="D28" s="40">
        <f>+D23+D26</f>
        <v>1851.2699999999998</v>
      </c>
      <c r="E28" s="40">
        <f>+E23+E26</f>
        <v>0</v>
      </c>
      <c r="F28" s="40">
        <f>+F23+F26</f>
        <v>1452156.78455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R21"/>
  <sheetViews>
    <sheetView zoomScale="80" zoomScaleNormal="80" workbookViewId="0">
      <pane ySplit="5" topLeftCell="A6" activePane="bottomLeft" state="frozen"/>
      <selection activeCell="F18" sqref="F18"/>
      <selection pane="bottomLeft" activeCell="N1" sqref="N1:N1048576"/>
    </sheetView>
  </sheetViews>
  <sheetFormatPr baseColWidth="10" defaultRowHeight="12.75" x14ac:dyDescent="0.2"/>
  <cols>
    <col min="1" max="1" width="2.140625" style="11" customWidth="1"/>
    <col min="2" max="2" width="36.85546875" style="58" customWidth="1"/>
    <col min="3" max="3" width="1.5703125" style="58" customWidth="1"/>
    <col min="4" max="4" width="18.85546875" style="58" customWidth="1"/>
    <col min="5" max="7" width="1" style="76" customWidth="1"/>
    <col min="8" max="8" width="13" style="76" customWidth="1"/>
    <col min="9" max="9" width="11.140625" style="76" customWidth="1"/>
    <col min="10" max="10" width="11.28515625" style="76" customWidth="1"/>
    <col min="11" max="11" width="7.28515625" style="76" customWidth="1"/>
    <col min="12" max="12" width="12.140625" style="76" bestFit="1" customWidth="1"/>
    <col min="13" max="13" width="26.7109375" style="58" customWidth="1"/>
    <col min="14" max="15" width="20.7109375" style="58" bestFit="1" customWidth="1"/>
    <col min="16" max="16" width="11.42578125" style="76"/>
    <col min="17" max="16384" width="11.42578125" style="58"/>
  </cols>
  <sheetData>
    <row r="1" spans="1:18" x14ac:dyDescent="0.2">
      <c r="E1" s="48" t="s">
        <v>0</v>
      </c>
      <c r="J1" s="48"/>
      <c r="M1" s="57" t="s">
        <v>1</v>
      </c>
    </row>
    <row r="2" spans="1:18" x14ac:dyDescent="0.2">
      <c r="E2" s="108" t="s">
        <v>34</v>
      </c>
      <c r="J2" s="108"/>
      <c r="M2" s="18" t="s">
        <v>498</v>
      </c>
    </row>
    <row r="3" spans="1:18" x14ac:dyDescent="0.2">
      <c r="E3" s="48" t="s">
        <v>497</v>
      </c>
      <c r="J3" s="48"/>
    </row>
    <row r="4" spans="1:18" x14ac:dyDescent="0.2">
      <c r="E4" s="48" t="s">
        <v>24</v>
      </c>
      <c r="J4" s="48"/>
    </row>
    <row r="5" spans="1:18" x14ac:dyDescent="0.2">
      <c r="B5" s="107" t="s">
        <v>2</v>
      </c>
      <c r="C5" s="107"/>
      <c r="D5" s="107" t="s">
        <v>8</v>
      </c>
      <c r="E5" s="50" t="s">
        <v>3</v>
      </c>
      <c r="F5" s="50" t="s">
        <v>27</v>
      </c>
      <c r="G5" s="50"/>
      <c r="H5" s="51" t="s">
        <v>3</v>
      </c>
      <c r="I5" s="51" t="s">
        <v>27</v>
      </c>
      <c r="J5" s="51" t="s">
        <v>31</v>
      </c>
      <c r="K5" s="51" t="s">
        <v>23</v>
      </c>
      <c r="L5" s="51" t="s">
        <v>4</v>
      </c>
      <c r="M5" s="107" t="s">
        <v>5</v>
      </c>
      <c r="N5" s="131" t="s">
        <v>452</v>
      </c>
      <c r="O5" s="114"/>
    </row>
    <row r="6" spans="1:18" x14ac:dyDescent="0.2">
      <c r="B6" s="96"/>
      <c r="C6" s="96"/>
      <c r="D6" s="96"/>
      <c r="E6" s="88"/>
      <c r="F6" s="88"/>
      <c r="G6" s="88"/>
      <c r="H6" s="88"/>
      <c r="I6" s="88"/>
      <c r="J6" s="88"/>
      <c r="K6" s="88"/>
      <c r="L6" s="88"/>
      <c r="M6" s="96"/>
    </row>
    <row r="7" spans="1:18" ht="24.95" customHeight="1" x14ac:dyDescent="0.2">
      <c r="B7" s="58" t="s">
        <v>291</v>
      </c>
      <c r="C7" s="91"/>
      <c r="D7" s="111" t="s">
        <v>46</v>
      </c>
      <c r="E7" s="76">
        <v>52442.04</v>
      </c>
      <c r="F7" s="76">
        <v>10952.07</v>
      </c>
      <c r="H7" s="76">
        <f t="shared" ref="H7" si="0">E7/2</f>
        <v>26221.02</v>
      </c>
      <c r="I7" s="76">
        <f t="shared" ref="I7" si="1">F7/2</f>
        <v>5476.0349999999999</v>
      </c>
      <c r="K7" s="76">
        <v>0</v>
      </c>
      <c r="L7" s="76">
        <f t="shared" ref="L7:L18" si="2">H7-I7+J7-K7</f>
        <v>20744.985000000001</v>
      </c>
      <c r="M7" s="90"/>
      <c r="N7" s="139">
        <v>44470</v>
      </c>
      <c r="P7" s="29"/>
      <c r="Q7" s="29"/>
      <c r="R7" s="29"/>
    </row>
    <row r="8" spans="1:18" ht="24.95" customHeight="1" x14ac:dyDescent="0.2">
      <c r="A8" s="58"/>
      <c r="B8" s="58" t="s">
        <v>228</v>
      </c>
      <c r="C8" s="113"/>
      <c r="D8" s="110" t="s">
        <v>376</v>
      </c>
      <c r="E8" s="76">
        <v>8895.58</v>
      </c>
      <c r="F8" s="76">
        <v>693.86</v>
      </c>
      <c r="H8" s="76">
        <f t="shared" ref="H8:H18" si="3">E8/2</f>
        <v>4447.79</v>
      </c>
      <c r="I8" s="76">
        <f t="shared" ref="I8:I18" si="4">F8/2</f>
        <v>346.93</v>
      </c>
      <c r="L8" s="76">
        <f t="shared" si="2"/>
        <v>4100.8599999999997</v>
      </c>
      <c r="M8" s="90"/>
      <c r="N8" s="103">
        <v>43432</v>
      </c>
      <c r="O8" s="99"/>
      <c r="Q8" s="76"/>
      <c r="R8" s="76"/>
    </row>
    <row r="9" spans="1:18" ht="38.25" x14ac:dyDescent="0.2">
      <c r="A9" s="58"/>
      <c r="B9" s="58" t="s">
        <v>308</v>
      </c>
      <c r="D9" s="111" t="s">
        <v>309</v>
      </c>
      <c r="E9" s="76">
        <v>13614.64</v>
      </c>
      <c r="F9" s="76">
        <v>1466.92</v>
      </c>
      <c r="H9" s="76">
        <f t="shared" si="3"/>
        <v>6807.32</v>
      </c>
      <c r="I9" s="76">
        <f t="shared" si="4"/>
        <v>733.46</v>
      </c>
      <c r="K9" s="76">
        <v>0</v>
      </c>
      <c r="L9" s="76">
        <f t="shared" si="2"/>
        <v>6073.86</v>
      </c>
      <c r="M9" s="90"/>
      <c r="N9" s="140">
        <v>44204</v>
      </c>
      <c r="Q9" s="76"/>
      <c r="R9" s="76"/>
    </row>
    <row r="10" spans="1:18" ht="25.5" x14ac:dyDescent="0.2">
      <c r="A10" s="58"/>
      <c r="B10" s="58" t="s">
        <v>260</v>
      </c>
      <c r="C10" s="91"/>
      <c r="D10" s="111" t="s">
        <v>47</v>
      </c>
      <c r="E10" s="76">
        <v>9159.6299999999992</v>
      </c>
      <c r="F10" s="76">
        <v>722.59</v>
      </c>
      <c r="H10" s="76">
        <f t="shared" si="3"/>
        <v>4579.8149999999996</v>
      </c>
      <c r="I10" s="76">
        <f t="shared" si="4"/>
        <v>361.29500000000002</v>
      </c>
      <c r="K10" s="76">
        <v>0</v>
      </c>
      <c r="L10" s="76">
        <f t="shared" si="2"/>
        <v>4218.5199999999995</v>
      </c>
      <c r="M10" s="90"/>
      <c r="N10" s="103">
        <v>36892</v>
      </c>
      <c r="O10" s="99"/>
      <c r="Q10" s="76"/>
      <c r="R10" s="76"/>
    </row>
    <row r="11" spans="1:18" ht="38.25" x14ac:dyDescent="0.2">
      <c r="A11" s="58"/>
      <c r="B11" s="58" t="s">
        <v>306</v>
      </c>
      <c r="D11" s="111" t="s">
        <v>307</v>
      </c>
      <c r="E11" s="76">
        <v>14886.24</v>
      </c>
      <c r="F11" s="76">
        <v>1738.54</v>
      </c>
      <c r="H11" s="76">
        <f t="shared" si="3"/>
        <v>7443.12</v>
      </c>
      <c r="I11" s="76">
        <f t="shared" si="4"/>
        <v>869.27</v>
      </c>
      <c r="K11" s="76">
        <v>0</v>
      </c>
      <c r="L11" s="76">
        <f t="shared" si="2"/>
        <v>6573.85</v>
      </c>
      <c r="M11" s="90"/>
      <c r="N11" s="139">
        <v>44470</v>
      </c>
      <c r="Q11" s="76"/>
      <c r="R11" s="76"/>
    </row>
    <row r="12" spans="1:18" ht="25.5" x14ac:dyDescent="0.2">
      <c r="A12" s="58"/>
      <c r="B12" s="58" t="s">
        <v>467</v>
      </c>
      <c r="D12" s="111" t="s">
        <v>276</v>
      </c>
      <c r="E12" s="76">
        <v>7735.75</v>
      </c>
      <c r="F12" s="76">
        <v>567.66999999999996</v>
      </c>
      <c r="H12" s="76">
        <f t="shared" si="3"/>
        <v>3867.875</v>
      </c>
      <c r="I12" s="76">
        <f t="shared" si="4"/>
        <v>283.83499999999998</v>
      </c>
      <c r="L12" s="76">
        <f t="shared" si="2"/>
        <v>3584.04</v>
      </c>
      <c r="M12" s="90"/>
      <c r="N12" s="139">
        <v>44510</v>
      </c>
      <c r="Q12" s="76"/>
      <c r="R12" s="76"/>
    </row>
    <row r="13" spans="1:18" ht="24.95" customHeight="1" x14ac:dyDescent="0.2">
      <c r="A13" s="58"/>
      <c r="B13" s="58" t="s">
        <v>261</v>
      </c>
      <c r="C13" s="91"/>
      <c r="D13" s="111" t="s">
        <v>288</v>
      </c>
      <c r="E13" s="76">
        <v>13614.64</v>
      </c>
      <c r="F13" s="76">
        <v>1466.92</v>
      </c>
      <c r="H13" s="76">
        <f t="shared" si="3"/>
        <v>6807.32</v>
      </c>
      <c r="I13" s="76">
        <f t="shared" si="4"/>
        <v>733.46</v>
      </c>
      <c r="K13" s="76">
        <v>0</v>
      </c>
      <c r="L13" s="76">
        <f t="shared" si="2"/>
        <v>6073.86</v>
      </c>
      <c r="M13" s="90"/>
      <c r="N13" s="139">
        <v>43374</v>
      </c>
    </row>
    <row r="14" spans="1:18" x14ac:dyDescent="0.2">
      <c r="A14" s="58"/>
      <c r="B14" s="58" t="s">
        <v>128</v>
      </c>
      <c r="C14" s="91"/>
      <c r="D14" s="111" t="s">
        <v>114</v>
      </c>
      <c r="E14" s="76">
        <v>5780.94</v>
      </c>
      <c r="F14" s="76">
        <v>60.36</v>
      </c>
      <c r="H14" s="76">
        <f t="shared" si="3"/>
        <v>2890.47</v>
      </c>
      <c r="I14" s="76">
        <f t="shared" si="4"/>
        <v>30.18</v>
      </c>
      <c r="K14" s="76">
        <v>0</v>
      </c>
      <c r="L14" s="76">
        <f t="shared" si="2"/>
        <v>2860.29</v>
      </c>
      <c r="M14" s="90"/>
      <c r="N14" s="139">
        <v>43374</v>
      </c>
      <c r="Q14" s="76"/>
      <c r="R14" s="76"/>
    </row>
    <row r="15" spans="1:18" ht="25.5" x14ac:dyDescent="0.2">
      <c r="A15" s="58"/>
      <c r="B15" s="58" t="s">
        <v>262</v>
      </c>
      <c r="C15" s="91"/>
      <c r="D15" s="111" t="s">
        <v>311</v>
      </c>
      <c r="E15" s="76">
        <v>10111.709999999999</v>
      </c>
      <c r="F15" s="76">
        <v>851.63</v>
      </c>
      <c r="H15" s="76">
        <f t="shared" si="3"/>
        <v>5055.8549999999996</v>
      </c>
      <c r="I15" s="76">
        <f t="shared" si="4"/>
        <v>425.815</v>
      </c>
      <c r="K15" s="76">
        <v>0</v>
      </c>
      <c r="L15" s="76">
        <f t="shared" si="2"/>
        <v>4630.04</v>
      </c>
      <c r="M15" s="90"/>
      <c r="N15" s="103">
        <v>43374</v>
      </c>
      <c r="O15" s="99"/>
      <c r="Q15" s="76"/>
      <c r="R15" s="76"/>
    </row>
    <row r="16" spans="1:18" ht="21.95" customHeight="1" x14ac:dyDescent="0.2">
      <c r="A16" s="58"/>
      <c r="B16" s="58" t="s">
        <v>310</v>
      </c>
      <c r="D16" s="111" t="s">
        <v>96</v>
      </c>
      <c r="E16" s="76">
        <v>8895.58</v>
      </c>
      <c r="F16" s="76">
        <v>693.86</v>
      </c>
      <c r="H16" s="76">
        <f t="shared" si="3"/>
        <v>4447.79</v>
      </c>
      <c r="I16" s="76">
        <f t="shared" si="4"/>
        <v>346.93</v>
      </c>
      <c r="K16" s="76">
        <v>0</v>
      </c>
      <c r="L16" s="76">
        <f t="shared" si="2"/>
        <v>4100.8599999999997</v>
      </c>
      <c r="M16" s="90"/>
      <c r="N16" s="140">
        <v>43739</v>
      </c>
      <c r="Q16" s="76"/>
      <c r="R16" s="76"/>
    </row>
    <row r="17" spans="1:18" ht="25.5" x14ac:dyDescent="0.2">
      <c r="A17" s="58"/>
      <c r="B17" s="58" t="s">
        <v>445</v>
      </c>
      <c r="C17" s="91"/>
      <c r="D17" s="111" t="s">
        <v>288</v>
      </c>
      <c r="E17" s="76">
        <v>13614.64</v>
      </c>
      <c r="F17" s="76">
        <v>1466.92</v>
      </c>
      <c r="H17" s="76">
        <f t="shared" si="3"/>
        <v>6807.32</v>
      </c>
      <c r="I17" s="76">
        <f t="shared" si="4"/>
        <v>733.46</v>
      </c>
      <c r="K17" s="76">
        <v>0</v>
      </c>
      <c r="L17" s="76">
        <f t="shared" ref="L17" si="5">H17-I17+J17-K17</f>
        <v>6073.86</v>
      </c>
      <c r="M17" s="90"/>
      <c r="N17" s="140">
        <v>44485</v>
      </c>
      <c r="Q17" s="76"/>
      <c r="R17" s="76"/>
    </row>
    <row r="18" spans="1:18" ht="21.95" customHeight="1" x14ac:dyDescent="0.2">
      <c r="A18" s="58"/>
      <c r="B18" s="58" t="s">
        <v>263</v>
      </c>
      <c r="C18" s="91"/>
      <c r="D18" s="111" t="s">
        <v>288</v>
      </c>
      <c r="E18" s="76">
        <v>13614.64</v>
      </c>
      <c r="F18" s="76">
        <v>1466.92</v>
      </c>
      <c r="H18" s="76">
        <f t="shared" si="3"/>
        <v>6807.32</v>
      </c>
      <c r="I18" s="76">
        <f t="shared" si="4"/>
        <v>733.46</v>
      </c>
      <c r="K18" s="76">
        <v>0</v>
      </c>
      <c r="L18" s="76">
        <f t="shared" si="2"/>
        <v>6073.86</v>
      </c>
      <c r="M18" s="90"/>
      <c r="N18" s="139">
        <v>43374</v>
      </c>
      <c r="Q18" s="76"/>
      <c r="R18" s="76"/>
    </row>
    <row r="19" spans="1:18" ht="21.95" customHeight="1" x14ac:dyDescent="0.2">
      <c r="D19" s="28" t="s">
        <v>6</v>
      </c>
      <c r="E19" s="29">
        <f>SUM(E7:E18)</f>
        <v>172366.03000000003</v>
      </c>
      <c r="F19" s="29">
        <f t="shared" ref="F19:L19" si="6">SUM(F7:F18)</f>
        <v>22148.260000000002</v>
      </c>
      <c r="G19" s="29">
        <f t="shared" si="6"/>
        <v>0</v>
      </c>
      <c r="H19" s="29">
        <f t="shared" si="6"/>
        <v>86183.015000000014</v>
      </c>
      <c r="I19" s="29">
        <f t="shared" si="6"/>
        <v>11074.130000000001</v>
      </c>
      <c r="J19" s="29">
        <f t="shared" si="6"/>
        <v>0</v>
      </c>
      <c r="K19" s="29">
        <f t="shared" si="6"/>
        <v>0</v>
      </c>
      <c r="L19" s="29">
        <f t="shared" si="6"/>
        <v>75108.884999999995</v>
      </c>
      <c r="M19" s="112"/>
      <c r="N19" s="29"/>
    </row>
    <row r="21" spans="1:18" x14ac:dyDescent="0.2">
      <c r="B21" s="58" t="s">
        <v>24</v>
      </c>
      <c r="D21" s="28"/>
      <c r="E21" s="29"/>
      <c r="F21" s="29"/>
      <c r="G21" s="29"/>
      <c r="H21" s="29"/>
      <c r="I21" s="29"/>
      <c r="J21" s="29"/>
      <c r="K21" s="29"/>
      <c r="L21" s="29"/>
    </row>
  </sheetData>
  <sortState ref="A8:M18">
    <sortCondition ref="B8:B18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N23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11" customWidth="1"/>
    <col min="2" max="2" width="33.5703125" style="11" customWidth="1"/>
    <col min="3" max="3" width="6.7109375" style="11" customWidth="1"/>
    <col min="4" max="4" width="15.85546875" style="11" customWidth="1"/>
    <col min="5" max="5" width="1.140625" style="11" customWidth="1"/>
    <col min="6" max="6" width="1.28515625" style="11" customWidth="1"/>
    <col min="7" max="8" width="12" style="11" customWidth="1"/>
    <col min="9" max="9" width="10.28515625" style="11" customWidth="1"/>
    <col min="10" max="10" width="7.5703125" style="11" customWidth="1"/>
    <col min="11" max="11" width="11.5703125" style="11" customWidth="1"/>
    <col min="12" max="12" width="24.85546875" style="11" customWidth="1"/>
    <col min="13" max="13" width="20.7109375" style="11" bestFit="1" customWidth="1"/>
    <col min="14" max="16384" width="11.42578125" style="11"/>
  </cols>
  <sheetData>
    <row r="1" spans="1:14" ht="18" x14ac:dyDescent="0.25">
      <c r="A1" s="11" t="s">
        <v>25</v>
      </c>
      <c r="E1" s="14" t="s">
        <v>0</v>
      </c>
      <c r="F1" s="15"/>
      <c r="G1" s="15"/>
      <c r="H1" s="15"/>
      <c r="I1" s="14"/>
      <c r="J1" s="15"/>
      <c r="K1" s="15"/>
      <c r="L1" s="16" t="s">
        <v>1</v>
      </c>
    </row>
    <row r="2" spans="1:14" ht="15" x14ac:dyDescent="0.25">
      <c r="E2" s="17" t="s">
        <v>48</v>
      </c>
      <c r="F2" s="15"/>
      <c r="G2" s="15"/>
      <c r="H2" s="15"/>
      <c r="I2" s="17"/>
      <c r="J2" s="15"/>
      <c r="K2" s="15"/>
      <c r="L2" s="18" t="str">
        <f>PRESIDENCIA!M2</f>
        <v>28 DE FEBRERO DE 2022</v>
      </c>
    </row>
    <row r="3" spans="1:14" x14ac:dyDescent="0.2">
      <c r="E3" s="49" t="str">
        <f>PRESIDENCIA!E3</f>
        <v>SEGUNDA QUINCENA DE FEBRERO DE 2022</v>
      </c>
      <c r="F3" s="15"/>
      <c r="G3" s="15"/>
      <c r="H3" s="15"/>
      <c r="I3" s="49"/>
      <c r="J3" s="15"/>
      <c r="K3" s="15"/>
    </row>
    <row r="4" spans="1:14" x14ac:dyDescent="0.2">
      <c r="E4" s="49"/>
      <c r="F4" s="15"/>
      <c r="G4" s="15"/>
      <c r="H4" s="15"/>
      <c r="I4" s="49"/>
      <c r="J4" s="15"/>
      <c r="K4" s="15"/>
    </row>
    <row r="5" spans="1:14" x14ac:dyDescent="0.2">
      <c r="B5" s="19" t="s">
        <v>2</v>
      </c>
      <c r="C5" s="19"/>
      <c r="D5" s="19" t="s">
        <v>8</v>
      </c>
      <c r="E5" s="50" t="s">
        <v>3</v>
      </c>
      <c r="F5" s="50" t="s">
        <v>27</v>
      </c>
      <c r="G5" s="20" t="s">
        <v>3</v>
      </c>
      <c r="H5" s="20" t="s">
        <v>27</v>
      </c>
      <c r="I5" s="51" t="s">
        <v>31</v>
      </c>
      <c r="J5" s="20" t="s">
        <v>23</v>
      </c>
      <c r="K5" s="20" t="s">
        <v>4</v>
      </c>
      <c r="L5" s="19" t="s">
        <v>5</v>
      </c>
      <c r="M5" s="131" t="s">
        <v>452</v>
      </c>
    </row>
    <row r="6" spans="1:14" x14ac:dyDescent="0.2">
      <c r="B6" s="13"/>
      <c r="E6" s="30"/>
      <c r="F6" s="30"/>
      <c r="G6" s="6"/>
      <c r="H6" s="6"/>
      <c r="I6" s="6"/>
      <c r="K6" s="6"/>
    </row>
    <row r="7" spans="1:14" ht="24.95" customHeight="1" x14ac:dyDescent="0.2">
      <c r="B7" s="75" t="s">
        <v>253</v>
      </c>
      <c r="C7" s="23"/>
      <c r="D7" s="31" t="s">
        <v>49</v>
      </c>
      <c r="E7" s="30">
        <v>12343.01</v>
      </c>
      <c r="F7" s="30">
        <v>1231.03</v>
      </c>
      <c r="G7" s="6">
        <f>+E7/2</f>
        <v>6171.5050000000001</v>
      </c>
      <c r="H7" s="6">
        <f>+F7/2</f>
        <v>615.51499999999999</v>
      </c>
      <c r="I7" s="6"/>
      <c r="J7" s="6"/>
      <c r="K7" s="6">
        <f>G7-H7+I7-J7</f>
        <v>5555.99</v>
      </c>
      <c r="L7" s="10"/>
      <c r="M7" s="132">
        <v>43374</v>
      </c>
      <c r="N7" s="25"/>
    </row>
    <row r="9" spans="1:14" ht="21.95" customHeight="1" x14ac:dyDescent="0.2">
      <c r="D9" s="28" t="s">
        <v>6</v>
      </c>
      <c r="E9" s="47">
        <f t="shared" ref="E9:K9" si="0">SUM(E7:E7)</f>
        <v>12343.01</v>
      </c>
      <c r="F9" s="47">
        <f t="shared" si="0"/>
        <v>1231.03</v>
      </c>
      <c r="G9" s="29">
        <f t="shared" si="0"/>
        <v>6171.5050000000001</v>
      </c>
      <c r="H9" s="29">
        <f t="shared" si="0"/>
        <v>615.51499999999999</v>
      </c>
      <c r="I9" s="29">
        <f t="shared" si="0"/>
        <v>0</v>
      </c>
      <c r="J9" s="29">
        <f t="shared" si="0"/>
        <v>0</v>
      </c>
      <c r="K9" s="29">
        <f t="shared" si="0"/>
        <v>5555.99</v>
      </c>
    </row>
    <row r="10" spans="1:14" ht="21.95" customHeight="1" x14ac:dyDescent="0.2">
      <c r="B10" s="9"/>
      <c r="C10" s="9"/>
      <c r="D10" s="12"/>
      <c r="E10" s="6"/>
      <c r="I10" s="6"/>
    </row>
    <row r="11" spans="1:14" x14ac:dyDescent="0.2">
      <c r="B11" s="9"/>
      <c r="C11" s="9"/>
      <c r="D11" s="12"/>
      <c r="E11" s="6"/>
      <c r="I11" s="6"/>
    </row>
    <row r="12" spans="1:14" x14ac:dyDescent="0.2">
      <c r="B12" s="9"/>
      <c r="C12" s="9"/>
      <c r="D12" s="12"/>
      <c r="E12" s="6"/>
      <c r="I12" s="6"/>
    </row>
    <row r="13" spans="1:14" x14ac:dyDescent="0.2">
      <c r="A13" s="12"/>
      <c r="B13" s="9"/>
      <c r="C13" s="23"/>
      <c r="D13" s="6"/>
      <c r="E13" s="6"/>
      <c r="F13" s="6"/>
      <c r="G13" s="6"/>
      <c r="H13" s="6"/>
      <c r="I13" s="6"/>
      <c r="J13" s="6"/>
    </row>
    <row r="14" spans="1:14" x14ac:dyDescent="0.2">
      <c r="A14" s="12"/>
      <c r="B14" s="9"/>
      <c r="C14" s="23"/>
      <c r="D14" s="6"/>
      <c r="E14" s="6"/>
      <c r="F14" s="6"/>
      <c r="G14" s="6"/>
      <c r="H14" s="6"/>
      <c r="I14" s="6"/>
      <c r="J14" s="6"/>
    </row>
    <row r="15" spans="1:14" x14ac:dyDescent="0.2">
      <c r="B15" s="9"/>
      <c r="C15" s="9"/>
      <c r="D15" s="12"/>
      <c r="E15" s="6"/>
      <c r="I15" s="6"/>
    </row>
    <row r="16" spans="1:14" x14ac:dyDescent="0.2">
      <c r="B16" s="9"/>
      <c r="C16" s="9"/>
      <c r="D16" s="12"/>
      <c r="E16" s="6"/>
      <c r="I16" s="6"/>
    </row>
    <row r="17" spans="2:9" x14ac:dyDescent="0.2">
      <c r="B17" s="9"/>
      <c r="C17" s="9"/>
      <c r="D17" s="12"/>
      <c r="E17" s="6"/>
      <c r="I17" s="6"/>
    </row>
    <row r="18" spans="2:9" x14ac:dyDescent="0.2">
      <c r="B18" s="9"/>
      <c r="C18" s="9"/>
      <c r="D18" s="12"/>
      <c r="E18" s="6"/>
      <c r="I18" s="6"/>
    </row>
    <row r="19" spans="2:9" x14ac:dyDescent="0.2">
      <c r="B19" s="9"/>
      <c r="C19" s="9"/>
      <c r="D19" s="12"/>
      <c r="E19" s="6"/>
      <c r="I19" s="6"/>
    </row>
    <row r="20" spans="2:9" x14ac:dyDescent="0.2">
      <c r="B20" s="9"/>
      <c r="C20" s="9"/>
      <c r="D20" s="12"/>
      <c r="E20" s="6"/>
      <c r="I20" s="6"/>
    </row>
    <row r="21" spans="2:9" x14ac:dyDescent="0.2">
      <c r="B21" s="9"/>
      <c r="C21" s="9"/>
      <c r="D21" s="12"/>
      <c r="E21" s="6"/>
      <c r="I21" s="6"/>
    </row>
    <row r="23" spans="2:9" ht="18" x14ac:dyDescent="0.25">
      <c r="B23" s="56"/>
    </row>
  </sheetData>
  <pageMargins left="0.11811023622047245" right="0.23622047244094491" top="0.9055118110236221" bottom="0.98425196850393704" header="0" footer="0"/>
  <pageSetup scale="8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B1:N41"/>
  <sheetViews>
    <sheetView zoomScale="80" zoomScaleNormal="80" workbookViewId="0">
      <selection activeCell="O1" sqref="O1:Z1048576"/>
    </sheetView>
  </sheetViews>
  <sheetFormatPr baseColWidth="10" defaultRowHeight="12.75" x14ac:dyDescent="0.2"/>
  <cols>
    <col min="1" max="1" width="2" style="11" customWidth="1"/>
    <col min="2" max="2" width="33.5703125" style="11" customWidth="1"/>
    <col min="3" max="3" width="6.7109375" style="11" customWidth="1"/>
    <col min="4" max="4" width="15.85546875" style="11" customWidth="1"/>
    <col min="5" max="7" width="1" style="58" customWidth="1"/>
    <col min="8" max="8" width="13" style="11" customWidth="1"/>
    <col min="9" max="9" width="12" style="11" customWidth="1"/>
    <col min="10" max="10" width="10.28515625" style="11" customWidth="1"/>
    <col min="11" max="11" width="6.140625" style="11" customWidth="1"/>
    <col min="12" max="12" width="12.85546875" style="11" bestFit="1" customWidth="1"/>
    <col min="13" max="14" width="24.85546875" style="11" customWidth="1"/>
    <col min="15" max="16384" width="11.42578125" style="11"/>
  </cols>
  <sheetData>
    <row r="1" spans="2:14" ht="18" x14ac:dyDescent="0.25">
      <c r="E1" s="14" t="s">
        <v>0</v>
      </c>
      <c r="F1" s="76"/>
      <c r="G1" s="76"/>
      <c r="H1" s="15"/>
      <c r="I1" s="15"/>
      <c r="J1" s="14"/>
      <c r="K1" s="15"/>
      <c r="L1" s="15"/>
      <c r="M1" s="16" t="s">
        <v>1</v>
      </c>
      <c r="N1" s="16"/>
    </row>
    <row r="2" spans="2:14" ht="15" x14ac:dyDescent="0.25">
      <c r="E2" s="17" t="s">
        <v>35</v>
      </c>
      <c r="F2" s="76"/>
      <c r="G2" s="76"/>
      <c r="H2" s="15"/>
      <c r="I2" s="15"/>
      <c r="J2" s="17"/>
      <c r="K2" s="15"/>
      <c r="L2" s="15"/>
      <c r="M2" s="18" t="str">
        <f>PRESIDENCIA!M2</f>
        <v>28 DE FEBRERO DE 2022</v>
      </c>
      <c r="N2" s="18"/>
    </row>
    <row r="3" spans="2:14" x14ac:dyDescent="0.2">
      <c r="E3" s="48" t="str">
        <f>PRESIDENCIA!E3</f>
        <v>SEGUNDA QUINCENA DE FEBRERO DE 2022</v>
      </c>
      <c r="F3" s="76"/>
      <c r="G3" s="76"/>
      <c r="H3" s="15"/>
      <c r="I3" s="15"/>
      <c r="J3" s="49"/>
      <c r="K3" s="15"/>
      <c r="L3" s="15"/>
    </row>
    <row r="4" spans="2:14" x14ac:dyDescent="0.2">
      <c r="E4" s="48"/>
      <c r="F4" s="76"/>
      <c r="G4" s="76"/>
      <c r="H4" s="15"/>
      <c r="I4" s="15"/>
      <c r="J4" s="49"/>
      <c r="K4" s="15"/>
      <c r="L4" s="15"/>
    </row>
    <row r="5" spans="2:14" x14ac:dyDescent="0.2">
      <c r="B5" s="19" t="s">
        <v>2</v>
      </c>
      <c r="C5" s="19"/>
      <c r="D5" s="19" t="s">
        <v>8</v>
      </c>
      <c r="E5" s="51" t="s">
        <v>3</v>
      </c>
      <c r="F5" s="51" t="s">
        <v>27</v>
      </c>
      <c r="G5" s="51"/>
      <c r="H5" s="20" t="s">
        <v>3</v>
      </c>
      <c r="I5" s="20" t="s">
        <v>27</v>
      </c>
      <c r="J5" s="51" t="s">
        <v>31</v>
      </c>
      <c r="K5" s="20" t="s">
        <v>23</v>
      </c>
      <c r="L5" s="20" t="s">
        <v>4</v>
      </c>
      <c r="M5" s="19" t="s">
        <v>5</v>
      </c>
      <c r="N5" s="131" t="s">
        <v>452</v>
      </c>
    </row>
    <row r="6" spans="2:14" x14ac:dyDescent="0.2">
      <c r="B6" s="13"/>
      <c r="E6" s="6"/>
      <c r="F6" s="6"/>
      <c r="G6" s="6"/>
      <c r="H6" s="6"/>
      <c r="I6" s="6"/>
      <c r="J6" s="6"/>
      <c r="L6" s="6"/>
    </row>
    <row r="7" spans="2:14" ht="24.95" customHeight="1" x14ac:dyDescent="0.2">
      <c r="B7" s="58" t="s">
        <v>254</v>
      </c>
      <c r="C7" s="91"/>
      <c r="D7" s="116" t="s">
        <v>11</v>
      </c>
      <c r="E7" s="76">
        <v>30312.959999999999</v>
      </c>
      <c r="F7" s="76">
        <v>5105.49</v>
      </c>
      <c r="G7" s="76"/>
      <c r="H7" s="76">
        <f>E7/2</f>
        <v>15156.48</v>
      </c>
      <c r="I7" s="76">
        <f>F7/2</f>
        <v>2552.7449999999999</v>
      </c>
      <c r="J7" s="76">
        <f t="shared" ref="J7" si="0">G7/2</f>
        <v>0</v>
      </c>
      <c r="K7" s="76"/>
      <c r="L7" s="76">
        <f t="shared" ref="L7:L8" si="1">H7-I7+J7-K7</f>
        <v>12603.735000000001</v>
      </c>
      <c r="M7" s="10"/>
      <c r="N7" s="139">
        <v>43374</v>
      </c>
    </row>
    <row r="8" spans="2:14" ht="24.95" customHeight="1" x14ac:dyDescent="0.2">
      <c r="B8" s="58" t="s">
        <v>456</v>
      </c>
      <c r="C8" s="91"/>
      <c r="D8" s="116" t="s">
        <v>315</v>
      </c>
      <c r="E8" s="76">
        <v>4157.72</v>
      </c>
      <c r="F8" s="76"/>
      <c r="G8" s="76">
        <v>145.24</v>
      </c>
      <c r="H8" s="76">
        <f t="shared" ref="H8:H26" si="2">E8/2</f>
        <v>2078.86</v>
      </c>
      <c r="I8" s="76">
        <f t="shared" ref="I8:I26" si="3">F8/2</f>
        <v>0</v>
      </c>
      <c r="J8" s="76">
        <f t="shared" ref="J8:J26" si="4">G8/2</f>
        <v>72.62</v>
      </c>
      <c r="K8" s="76"/>
      <c r="L8" s="76">
        <f t="shared" si="1"/>
        <v>2151.48</v>
      </c>
      <c r="M8" s="10"/>
      <c r="N8" s="139">
        <v>44485</v>
      </c>
    </row>
    <row r="9" spans="2:14" ht="28.5" customHeight="1" x14ac:dyDescent="0.2">
      <c r="B9" s="58" t="s">
        <v>191</v>
      </c>
      <c r="C9" s="58"/>
      <c r="D9" s="111" t="s">
        <v>287</v>
      </c>
      <c r="E9" s="76">
        <v>8895.58</v>
      </c>
      <c r="F9" s="76">
        <v>693.86</v>
      </c>
      <c r="G9" s="76"/>
      <c r="H9" s="76">
        <f t="shared" si="2"/>
        <v>4447.79</v>
      </c>
      <c r="I9" s="76">
        <f t="shared" si="3"/>
        <v>346.93</v>
      </c>
      <c r="J9" s="76">
        <f t="shared" si="4"/>
        <v>0</v>
      </c>
      <c r="K9" s="76"/>
      <c r="L9" s="76">
        <f t="shared" ref="L9:L26" si="5">H9-I9+J9-K9</f>
        <v>4100.8599999999997</v>
      </c>
      <c r="M9" s="10"/>
      <c r="N9" s="139">
        <v>43374</v>
      </c>
    </row>
    <row r="10" spans="2:14" ht="28.5" customHeight="1" x14ac:dyDescent="0.2">
      <c r="B10" s="130" t="s">
        <v>476</v>
      </c>
      <c r="C10" s="58"/>
      <c r="D10" s="111" t="s">
        <v>477</v>
      </c>
      <c r="E10" s="76">
        <v>6879</v>
      </c>
      <c r="F10" s="76">
        <v>220.92</v>
      </c>
      <c r="G10" s="76"/>
      <c r="H10" s="76">
        <f t="shared" si="2"/>
        <v>3439.5</v>
      </c>
      <c r="I10" s="76">
        <f t="shared" si="3"/>
        <v>110.46</v>
      </c>
      <c r="J10" s="76">
        <f t="shared" si="4"/>
        <v>0</v>
      </c>
      <c r="K10" s="76"/>
      <c r="L10" s="76">
        <f t="shared" si="5"/>
        <v>3329.04</v>
      </c>
      <c r="M10" s="10"/>
      <c r="N10" s="139">
        <v>44531</v>
      </c>
    </row>
    <row r="11" spans="2:14" ht="28.5" customHeight="1" x14ac:dyDescent="0.2">
      <c r="B11" s="130" t="s">
        <v>435</v>
      </c>
      <c r="C11" s="58"/>
      <c r="D11" s="111" t="s">
        <v>96</v>
      </c>
      <c r="E11" s="76">
        <v>8895.58</v>
      </c>
      <c r="F11" s="76">
        <v>693.86</v>
      </c>
      <c r="G11" s="76"/>
      <c r="H11" s="76">
        <f t="shared" si="2"/>
        <v>4447.79</v>
      </c>
      <c r="I11" s="76">
        <f t="shared" si="3"/>
        <v>346.93</v>
      </c>
      <c r="J11" s="76">
        <f t="shared" si="4"/>
        <v>0</v>
      </c>
      <c r="K11" s="76"/>
      <c r="L11" s="76">
        <f t="shared" ref="L11" si="6">H11-I11+J11-K11</f>
        <v>4100.8599999999997</v>
      </c>
      <c r="M11" s="10"/>
      <c r="N11" s="140">
        <v>43480</v>
      </c>
    </row>
    <row r="12" spans="2:14" ht="28.5" customHeight="1" x14ac:dyDescent="0.2">
      <c r="B12" s="11" t="s">
        <v>398</v>
      </c>
      <c r="C12" s="58"/>
      <c r="D12" s="111" t="s">
        <v>313</v>
      </c>
      <c r="E12" s="76">
        <v>12343.01</v>
      </c>
      <c r="F12" s="76">
        <v>1231.03</v>
      </c>
      <c r="G12" s="76"/>
      <c r="H12" s="76">
        <f t="shared" ref="H12:H13" si="7">E12/2</f>
        <v>6171.5050000000001</v>
      </c>
      <c r="I12" s="76">
        <f t="shared" ref="I12" si="8">F12/2</f>
        <v>615.51499999999999</v>
      </c>
      <c r="J12" s="76">
        <f t="shared" ref="J12:J13" si="9">G12/2</f>
        <v>0</v>
      </c>
      <c r="K12" s="76"/>
      <c r="L12" s="76">
        <f t="shared" ref="L12:L13" si="10">H12-I12+J12-K12</f>
        <v>5555.99</v>
      </c>
      <c r="M12" s="10"/>
      <c r="N12" s="140">
        <v>44470</v>
      </c>
    </row>
    <row r="13" spans="2:14" ht="28.5" customHeight="1" x14ac:dyDescent="0.2">
      <c r="B13" s="11" t="s">
        <v>503</v>
      </c>
      <c r="C13" s="58"/>
      <c r="D13" s="111" t="s">
        <v>340</v>
      </c>
      <c r="E13" s="76">
        <v>3971</v>
      </c>
      <c r="F13" s="76"/>
      <c r="G13" s="76">
        <v>157.19</v>
      </c>
      <c r="H13" s="76">
        <f t="shared" si="7"/>
        <v>1985.5</v>
      </c>
      <c r="I13" s="76"/>
      <c r="J13" s="76">
        <f t="shared" si="9"/>
        <v>78.594999999999999</v>
      </c>
      <c r="K13" s="76"/>
      <c r="L13" s="76">
        <f t="shared" si="10"/>
        <v>2064.0949999999998</v>
      </c>
      <c r="M13" s="10"/>
      <c r="N13" s="140">
        <v>44608</v>
      </c>
    </row>
    <row r="14" spans="2:14" ht="28.5" customHeight="1" x14ac:dyDescent="0.2">
      <c r="B14" s="58" t="s">
        <v>231</v>
      </c>
      <c r="C14" s="113"/>
      <c r="D14" s="110" t="s">
        <v>276</v>
      </c>
      <c r="E14" s="76">
        <v>7735.75</v>
      </c>
      <c r="F14" s="76">
        <v>567.66999999999996</v>
      </c>
      <c r="G14" s="76"/>
      <c r="H14" s="76">
        <f t="shared" si="2"/>
        <v>3867.875</v>
      </c>
      <c r="I14" s="76">
        <f t="shared" si="3"/>
        <v>283.83499999999998</v>
      </c>
      <c r="J14" s="76">
        <f t="shared" si="4"/>
        <v>0</v>
      </c>
      <c r="K14" s="76"/>
      <c r="L14" s="76">
        <f t="shared" si="5"/>
        <v>3584.04</v>
      </c>
      <c r="M14" s="10"/>
      <c r="N14" s="103">
        <v>39919</v>
      </c>
    </row>
    <row r="15" spans="2:14" ht="28.5" customHeight="1" x14ac:dyDescent="0.2">
      <c r="B15" s="58" t="s">
        <v>478</v>
      </c>
      <c r="C15" s="113"/>
      <c r="D15" s="110" t="s">
        <v>479</v>
      </c>
      <c r="E15" s="76">
        <v>6879</v>
      </c>
      <c r="F15" s="76">
        <v>220.92</v>
      </c>
      <c r="G15" s="76"/>
      <c r="H15" s="76">
        <f t="shared" si="2"/>
        <v>3439.5</v>
      </c>
      <c r="I15" s="76">
        <f t="shared" si="3"/>
        <v>110.46</v>
      </c>
      <c r="J15" s="76">
        <f t="shared" si="4"/>
        <v>0</v>
      </c>
      <c r="K15" s="76"/>
      <c r="L15" s="76">
        <f t="shared" si="5"/>
        <v>3329.04</v>
      </c>
      <c r="M15" s="10"/>
      <c r="N15" s="139">
        <v>44531</v>
      </c>
    </row>
    <row r="16" spans="2:14" ht="28.5" customHeight="1" x14ac:dyDescent="0.2">
      <c r="B16" s="58" t="s">
        <v>192</v>
      </c>
      <c r="D16" s="111" t="s">
        <v>425</v>
      </c>
      <c r="E16" s="58">
        <v>8895.58</v>
      </c>
      <c r="F16" s="58">
        <v>693.86</v>
      </c>
      <c r="G16" s="76"/>
      <c r="H16" s="76">
        <f t="shared" si="2"/>
        <v>4447.79</v>
      </c>
      <c r="I16" s="76">
        <f t="shared" si="3"/>
        <v>346.93</v>
      </c>
      <c r="J16" s="76">
        <f t="shared" si="4"/>
        <v>0</v>
      </c>
      <c r="K16" s="76"/>
      <c r="L16" s="76">
        <f t="shared" si="5"/>
        <v>4100.8599999999997</v>
      </c>
      <c r="M16" s="10"/>
      <c r="N16" s="139">
        <v>43374</v>
      </c>
    </row>
    <row r="17" spans="2:14" ht="28.5" customHeight="1" x14ac:dyDescent="0.2">
      <c r="B17" s="58" t="s">
        <v>474</v>
      </c>
      <c r="D17" s="111" t="s">
        <v>475</v>
      </c>
      <c r="E17" s="76">
        <v>6879</v>
      </c>
      <c r="F17" s="76">
        <v>220.92</v>
      </c>
      <c r="G17" s="76"/>
      <c r="H17" s="76">
        <f t="shared" ref="H17" si="11">E17/2</f>
        <v>3439.5</v>
      </c>
      <c r="I17" s="76">
        <f t="shared" ref="I17" si="12">F17/2</f>
        <v>110.46</v>
      </c>
      <c r="J17" s="76">
        <f t="shared" ref="J17" si="13">G17/2</f>
        <v>0</v>
      </c>
      <c r="K17" s="76"/>
      <c r="L17" s="76">
        <f t="shared" ref="L17" si="14">H17-I17+J17-K17</f>
        <v>3329.04</v>
      </c>
      <c r="M17" s="10"/>
      <c r="N17" s="139">
        <v>44531</v>
      </c>
    </row>
    <row r="18" spans="2:14" ht="24.75" customHeight="1" x14ac:dyDescent="0.2">
      <c r="B18" s="58" t="s">
        <v>119</v>
      </c>
      <c r="C18" s="113"/>
      <c r="D18" s="111" t="s">
        <v>276</v>
      </c>
      <c r="E18" s="76">
        <v>7735.75</v>
      </c>
      <c r="F18" s="76">
        <v>567.66999999999996</v>
      </c>
      <c r="G18" s="76"/>
      <c r="H18" s="76">
        <f t="shared" si="2"/>
        <v>3867.875</v>
      </c>
      <c r="I18" s="76">
        <f t="shared" si="3"/>
        <v>283.83499999999998</v>
      </c>
      <c r="J18" s="76">
        <f t="shared" si="4"/>
        <v>0</v>
      </c>
      <c r="K18" s="6"/>
      <c r="L18" s="6">
        <f t="shared" ref="L18" si="15">H18-I18+J18-K18</f>
        <v>3584.04</v>
      </c>
      <c r="M18" s="10"/>
      <c r="N18" s="103">
        <v>43374</v>
      </c>
    </row>
    <row r="19" spans="2:14" ht="24.95" customHeight="1" x14ac:dyDescent="0.2">
      <c r="B19" s="58" t="s">
        <v>122</v>
      </c>
      <c r="C19" s="91"/>
      <c r="D19" s="111" t="s">
        <v>50</v>
      </c>
      <c r="E19" s="76">
        <v>9159.6299999999992</v>
      </c>
      <c r="F19" s="76">
        <v>722.59</v>
      </c>
      <c r="G19" s="76"/>
      <c r="H19" s="76">
        <f t="shared" si="2"/>
        <v>4579.8149999999996</v>
      </c>
      <c r="I19" s="76">
        <f t="shared" si="3"/>
        <v>361.29500000000002</v>
      </c>
      <c r="J19" s="76">
        <f t="shared" si="4"/>
        <v>0</v>
      </c>
      <c r="K19" s="76"/>
      <c r="L19" s="76">
        <f t="shared" si="5"/>
        <v>4218.5199999999995</v>
      </c>
      <c r="M19" s="10"/>
      <c r="N19" s="103">
        <v>38047</v>
      </c>
    </row>
    <row r="20" spans="2:14" ht="24.95" customHeight="1" x14ac:dyDescent="0.2">
      <c r="B20" s="58" t="s">
        <v>436</v>
      </c>
      <c r="C20" s="91"/>
      <c r="D20" s="111" t="s">
        <v>96</v>
      </c>
      <c r="E20" s="76">
        <v>8895.58</v>
      </c>
      <c r="F20" s="76">
        <v>693.86</v>
      </c>
      <c r="G20" s="76"/>
      <c r="H20" s="76">
        <f t="shared" si="2"/>
        <v>4447.79</v>
      </c>
      <c r="I20" s="76">
        <f t="shared" si="3"/>
        <v>346.93</v>
      </c>
      <c r="J20" s="76">
        <f t="shared" si="4"/>
        <v>0</v>
      </c>
      <c r="K20" s="76"/>
      <c r="L20" s="76">
        <f t="shared" si="5"/>
        <v>4100.8599999999997</v>
      </c>
      <c r="M20" s="10"/>
      <c r="N20" s="140">
        <v>43480</v>
      </c>
    </row>
    <row r="21" spans="2:14" ht="24.95" customHeight="1" x14ac:dyDescent="0.2">
      <c r="B21" s="58" t="s">
        <v>442</v>
      </c>
      <c r="C21" s="91"/>
      <c r="D21" s="111" t="s">
        <v>454</v>
      </c>
      <c r="E21" s="76">
        <v>1749</v>
      </c>
      <c r="F21" s="76"/>
      <c r="G21" s="76">
        <v>323.95999999999998</v>
      </c>
      <c r="H21" s="76">
        <f t="shared" si="2"/>
        <v>874.5</v>
      </c>
      <c r="I21" s="76">
        <f t="shared" si="3"/>
        <v>0</v>
      </c>
      <c r="J21" s="76">
        <f t="shared" si="4"/>
        <v>161.97999999999999</v>
      </c>
      <c r="K21" s="76"/>
      <c r="L21" s="76">
        <f t="shared" ref="L21" si="16">H21-I21+J21-K21</f>
        <v>1036.48</v>
      </c>
      <c r="M21" s="10"/>
      <c r="N21" s="140"/>
    </row>
    <row r="22" spans="2:14" ht="24.95" customHeight="1" x14ac:dyDescent="0.2">
      <c r="B22" s="11" t="s">
        <v>426</v>
      </c>
      <c r="D22" s="105" t="s">
        <v>427</v>
      </c>
      <c r="E22" s="6">
        <v>5050.2</v>
      </c>
      <c r="F22" s="6"/>
      <c r="G22" s="6">
        <v>30.53</v>
      </c>
      <c r="H22" s="76">
        <f t="shared" si="2"/>
        <v>2525.1</v>
      </c>
      <c r="I22" s="76">
        <f t="shared" si="3"/>
        <v>0</v>
      </c>
      <c r="J22" s="76">
        <f t="shared" si="4"/>
        <v>15.265000000000001</v>
      </c>
      <c r="K22" s="76"/>
      <c r="L22" s="76">
        <f t="shared" si="5"/>
        <v>2540.3649999999998</v>
      </c>
      <c r="M22" s="10"/>
      <c r="N22" s="140">
        <v>44212</v>
      </c>
    </row>
    <row r="23" spans="2:14" x14ac:dyDescent="0.2">
      <c r="B23" s="58" t="s">
        <v>316</v>
      </c>
      <c r="C23" s="58"/>
      <c r="D23" s="115" t="s">
        <v>97</v>
      </c>
      <c r="E23" s="76">
        <v>5780.94</v>
      </c>
      <c r="F23" s="76">
        <v>60.34</v>
      </c>
      <c r="G23" s="76"/>
      <c r="H23" s="76">
        <f t="shared" si="2"/>
        <v>2890.47</v>
      </c>
      <c r="I23" s="76">
        <f t="shared" si="3"/>
        <v>30.17</v>
      </c>
      <c r="J23" s="76">
        <f t="shared" si="4"/>
        <v>0</v>
      </c>
      <c r="K23" s="76"/>
      <c r="L23" s="76">
        <f t="shared" si="5"/>
        <v>2860.2999999999997</v>
      </c>
      <c r="M23" s="10"/>
      <c r="N23" s="140">
        <v>44207</v>
      </c>
    </row>
    <row r="24" spans="2:14" s="58" customFormat="1" ht="25.5" x14ac:dyDescent="0.2">
      <c r="B24" s="58" t="s">
        <v>314</v>
      </c>
      <c r="D24" s="111" t="s">
        <v>315</v>
      </c>
      <c r="E24" s="76">
        <v>6879</v>
      </c>
      <c r="F24" s="76">
        <v>220.92</v>
      </c>
      <c r="G24" s="76"/>
      <c r="H24" s="76">
        <f t="shared" si="2"/>
        <v>3439.5</v>
      </c>
      <c r="I24" s="76">
        <f t="shared" si="3"/>
        <v>110.46</v>
      </c>
      <c r="J24" s="76">
        <f t="shared" si="4"/>
        <v>0</v>
      </c>
      <c r="K24" s="76"/>
      <c r="L24" s="76">
        <f t="shared" si="5"/>
        <v>3329.04</v>
      </c>
      <c r="M24" s="10"/>
      <c r="N24" s="140">
        <v>43709</v>
      </c>
    </row>
    <row r="25" spans="2:14" s="58" customFormat="1" ht="25.5" x14ac:dyDescent="0.2">
      <c r="B25" s="58" t="s">
        <v>450</v>
      </c>
      <c r="D25" s="111" t="s">
        <v>451</v>
      </c>
      <c r="E25" s="76">
        <v>6879</v>
      </c>
      <c r="F25" s="76">
        <v>220.92</v>
      </c>
      <c r="G25" s="76"/>
      <c r="H25" s="76">
        <f t="shared" si="2"/>
        <v>3439.5</v>
      </c>
      <c r="I25" s="76">
        <f t="shared" si="3"/>
        <v>110.46</v>
      </c>
      <c r="J25" s="76">
        <f t="shared" si="4"/>
        <v>0</v>
      </c>
      <c r="K25" s="76"/>
      <c r="L25" s="76">
        <f t="shared" si="5"/>
        <v>3329.04</v>
      </c>
      <c r="M25" s="10"/>
      <c r="N25" s="140">
        <v>44485</v>
      </c>
    </row>
    <row r="26" spans="2:14" ht="52.5" customHeight="1" x14ac:dyDescent="0.2">
      <c r="B26" s="58" t="s">
        <v>135</v>
      </c>
      <c r="C26" s="91"/>
      <c r="D26" s="117" t="s">
        <v>279</v>
      </c>
      <c r="E26" s="76">
        <v>10111.709999999999</v>
      </c>
      <c r="F26" s="76">
        <v>851.63</v>
      </c>
      <c r="G26" s="76"/>
      <c r="H26" s="76">
        <f t="shared" si="2"/>
        <v>5055.8549999999996</v>
      </c>
      <c r="I26" s="76">
        <f t="shared" si="3"/>
        <v>425.815</v>
      </c>
      <c r="J26" s="76">
        <f t="shared" si="4"/>
        <v>0</v>
      </c>
      <c r="K26" s="76"/>
      <c r="L26" s="76">
        <f t="shared" si="5"/>
        <v>4630.04</v>
      </c>
      <c r="M26" s="10"/>
      <c r="N26" s="103">
        <v>43388</v>
      </c>
    </row>
    <row r="27" spans="2:14" ht="21.95" customHeight="1" x14ac:dyDescent="0.2">
      <c r="D27" s="28" t="s">
        <v>6</v>
      </c>
      <c r="E27" s="29">
        <f>SUM(E7:E26)</f>
        <v>168084.99000000002</v>
      </c>
      <c r="F27" s="29">
        <f>SUM(F7:F26)</f>
        <v>12986.46</v>
      </c>
      <c r="G27" s="29"/>
      <c r="H27" s="29">
        <f>SUM(H7:H26)</f>
        <v>84042.49500000001</v>
      </c>
      <c r="I27" s="29">
        <f>SUM(I7:I26)</f>
        <v>6493.23</v>
      </c>
      <c r="J27" s="29">
        <f>SUM(J7:J26)</f>
        <v>328.46</v>
      </c>
      <c r="K27" s="29">
        <f>SUM(K7:K26)</f>
        <v>0</v>
      </c>
      <c r="L27" s="29">
        <f>SUM(L7:L26)</f>
        <v>77877.724999999991</v>
      </c>
    </row>
    <row r="28" spans="2:14" ht="21.95" customHeight="1" x14ac:dyDescent="0.2">
      <c r="B28" s="9"/>
      <c r="C28" s="9"/>
      <c r="D28" s="12"/>
      <c r="E28" s="6"/>
      <c r="J28" s="6"/>
    </row>
    <row r="29" spans="2:14" x14ac:dyDescent="0.2">
      <c r="B29" s="9"/>
      <c r="C29" s="9"/>
      <c r="D29" s="12"/>
      <c r="E29" s="6"/>
      <c r="J29" s="6"/>
    </row>
    <row r="30" spans="2:14" x14ac:dyDescent="0.2">
      <c r="B30" s="9"/>
      <c r="C30" s="9"/>
      <c r="D30" s="12"/>
      <c r="E30" s="6"/>
      <c r="J30" s="6"/>
    </row>
    <row r="31" spans="2:14" x14ac:dyDescent="0.2">
      <c r="B31" s="9"/>
      <c r="C31" s="23"/>
      <c r="D31" s="6"/>
      <c r="E31" s="6"/>
      <c r="F31" s="6"/>
      <c r="G31" s="6"/>
      <c r="H31" s="6"/>
      <c r="I31" s="6"/>
      <c r="J31" s="6"/>
      <c r="K31" s="6"/>
    </row>
    <row r="32" spans="2:14" x14ac:dyDescent="0.2">
      <c r="B32" s="9"/>
      <c r="C32" s="23"/>
      <c r="D32" s="6"/>
      <c r="E32" s="6"/>
      <c r="F32" s="6"/>
      <c r="G32" s="6"/>
      <c r="H32" s="6"/>
      <c r="I32" s="6"/>
      <c r="J32" s="6"/>
      <c r="K32" s="6"/>
    </row>
    <row r="33" spans="2:10" x14ac:dyDescent="0.2">
      <c r="B33" s="9"/>
      <c r="C33" s="9"/>
      <c r="D33" s="12"/>
      <c r="E33" s="6"/>
      <c r="J33" s="6"/>
    </row>
    <row r="34" spans="2:10" x14ac:dyDescent="0.2">
      <c r="B34" s="9"/>
      <c r="C34" s="9"/>
      <c r="D34" s="12"/>
      <c r="E34" s="6"/>
      <c r="J34" s="6"/>
    </row>
    <row r="35" spans="2:10" x14ac:dyDescent="0.2">
      <c r="B35" s="9"/>
      <c r="C35" s="9"/>
      <c r="D35" s="12"/>
      <c r="E35" s="6"/>
      <c r="J35" s="6"/>
    </row>
    <row r="36" spans="2:10" x14ac:dyDescent="0.2">
      <c r="B36" s="9"/>
      <c r="C36" s="9"/>
      <c r="D36" s="12"/>
      <c r="E36" s="6"/>
      <c r="J36" s="6"/>
    </row>
    <row r="37" spans="2:10" x14ac:dyDescent="0.2">
      <c r="B37" s="9"/>
      <c r="C37" s="9"/>
      <c r="D37" s="12"/>
      <c r="E37" s="6"/>
      <c r="J37" s="6"/>
    </row>
    <row r="38" spans="2:10" x14ac:dyDescent="0.2">
      <c r="B38" s="9"/>
      <c r="C38" s="9"/>
      <c r="D38" s="12"/>
      <c r="E38" s="6"/>
      <c r="J38" s="6"/>
    </row>
    <row r="39" spans="2:10" x14ac:dyDescent="0.2">
      <c r="B39" s="9"/>
      <c r="C39" s="9"/>
      <c r="D39" s="12"/>
      <c r="E39" s="6"/>
      <c r="J39" s="6"/>
    </row>
    <row r="41" spans="2:10" ht="18" x14ac:dyDescent="0.25">
      <c r="B41" s="56"/>
    </row>
  </sheetData>
  <sortState ref="B9:O26">
    <sortCondition ref="B9:B26"/>
  </sortState>
  <pageMargins left="0.11811023622047245" right="0.23622047244094491" top="0.9055118110236221" bottom="0.98425196850393704" header="0" footer="0"/>
  <pageSetup scale="7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N18"/>
  <sheetViews>
    <sheetView zoomScale="80" zoomScaleNormal="80" workbookViewId="0">
      <selection activeCell="O1" sqref="O1:S1048576"/>
    </sheetView>
  </sheetViews>
  <sheetFormatPr baseColWidth="10" defaultRowHeight="12.75" x14ac:dyDescent="0.2"/>
  <cols>
    <col min="1" max="1" width="1.5703125" customWidth="1"/>
    <col min="2" max="2" width="34.28515625" style="11" customWidth="1"/>
    <col min="3" max="3" width="1.42578125" style="11" customWidth="1"/>
    <col min="4" max="4" width="16.140625" style="11" customWidth="1"/>
    <col min="5" max="5" width="1.85546875" style="58" customWidth="1"/>
    <col min="6" max="6" width="1.42578125" style="58" customWidth="1"/>
    <col min="7" max="7" width="1.42578125" style="11" customWidth="1"/>
    <col min="8" max="8" width="11" style="11" customWidth="1"/>
    <col min="9" max="11" width="9.85546875" style="11" customWidth="1"/>
    <col min="12" max="12" width="11.85546875" style="11" customWidth="1"/>
    <col min="13" max="14" width="23.85546875" style="11" customWidth="1"/>
    <col min="15" max="16384" width="11.42578125" style="11"/>
  </cols>
  <sheetData>
    <row r="1" spans="1:14" ht="18" x14ac:dyDescent="0.25">
      <c r="A1" s="11"/>
      <c r="E1" s="14" t="s">
        <v>0</v>
      </c>
      <c r="F1" s="76"/>
      <c r="G1" s="15"/>
      <c r="H1" s="15"/>
      <c r="I1" s="15"/>
      <c r="J1" s="15"/>
      <c r="K1" s="15"/>
      <c r="L1" s="15"/>
      <c r="M1" s="16" t="s">
        <v>1</v>
      </c>
      <c r="N1" s="16"/>
    </row>
    <row r="2" spans="1:14" ht="15" x14ac:dyDescent="0.25">
      <c r="A2" s="11"/>
      <c r="E2" s="17" t="s">
        <v>55</v>
      </c>
      <c r="F2" s="76"/>
      <c r="G2" s="15"/>
      <c r="H2" s="15"/>
      <c r="I2" s="15"/>
      <c r="J2" s="15"/>
      <c r="K2" s="15"/>
      <c r="L2" s="15"/>
      <c r="M2" s="18" t="str">
        <f>PRESIDENCIA!M2</f>
        <v>28 DE FEBRERO DE 2022</v>
      </c>
      <c r="N2" s="18"/>
    </row>
    <row r="3" spans="1:14" x14ac:dyDescent="0.2">
      <c r="A3" s="11"/>
      <c r="E3" s="18" t="str">
        <f>PRESIDENCIA!E3</f>
        <v>SEGUNDA QUINCENA DE FEBRERO DE 2022</v>
      </c>
      <c r="F3" s="76"/>
      <c r="G3" s="15"/>
      <c r="H3" s="15"/>
      <c r="I3" s="15"/>
      <c r="J3" s="15"/>
      <c r="K3" s="15"/>
      <c r="L3" s="15"/>
    </row>
    <row r="4" spans="1:14" x14ac:dyDescent="0.2">
      <c r="A4" s="11"/>
      <c r="E4" s="48"/>
      <c r="F4" s="76"/>
      <c r="G4" s="15"/>
      <c r="H4" s="15"/>
      <c r="I4" s="15"/>
      <c r="J4" s="15"/>
      <c r="K4" s="15"/>
      <c r="L4" s="15"/>
    </row>
    <row r="5" spans="1:14" x14ac:dyDescent="0.2">
      <c r="A5" s="11"/>
      <c r="B5" s="19" t="s">
        <v>2</v>
      </c>
      <c r="C5" s="19"/>
      <c r="D5" s="19" t="s">
        <v>8</v>
      </c>
      <c r="E5" s="51" t="s">
        <v>3</v>
      </c>
      <c r="F5" s="51" t="s">
        <v>27</v>
      </c>
      <c r="G5" s="50" t="s">
        <v>31</v>
      </c>
      <c r="H5" s="20" t="s">
        <v>3</v>
      </c>
      <c r="I5" s="20" t="s">
        <v>27</v>
      </c>
      <c r="J5" s="51" t="s">
        <v>31</v>
      </c>
      <c r="K5" s="22" t="s">
        <v>23</v>
      </c>
      <c r="L5" s="20" t="s">
        <v>4</v>
      </c>
      <c r="M5" s="19" t="s">
        <v>5</v>
      </c>
      <c r="N5" s="131" t="s">
        <v>452</v>
      </c>
    </row>
    <row r="6" spans="1:14" ht="2.25" customHeight="1" x14ac:dyDescent="0.2">
      <c r="A6" s="11"/>
      <c r="G6" s="44"/>
    </row>
    <row r="7" spans="1:14" ht="24.95" customHeight="1" x14ac:dyDescent="0.2">
      <c r="A7" s="11"/>
      <c r="B7" s="11" t="s">
        <v>317</v>
      </c>
      <c r="C7" s="23"/>
      <c r="D7" s="104" t="s">
        <v>9</v>
      </c>
      <c r="E7" s="6">
        <v>30312.959999999999</v>
      </c>
      <c r="F7" s="6">
        <v>5105.49</v>
      </c>
      <c r="G7" s="30"/>
      <c r="H7" s="6">
        <f t="shared" ref="H7:J7" si="0">+E7/2</f>
        <v>15156.48</v>
      </c>
      <c r="I7" s="6">
        <f t="shared" si="0"/>
        <v>2552.7449999999999</v>
      </c>
      <c r="J7" s="6">
        <f t="shared" si="0"/>
        <v>0</v>
      </c>
      <c r="K7" s="6"/>
      <c r="L7" s="6">
        <f t="shared" ref="L7" si="1">H7-I7+J7-K7</f>
        <v>12603.735000000001</v>
      </c>
      <c r="M7" s="10"/>
      <c r="N7" s="139">
        <v>44470</v>
      </c>
    </row>
    <row r="8" spans="1:14" ht="24.95" customHeight="1" x14ac:dyDescent="0.2">
      <c r="A8" s="11"/>
      <c r="B8" s="9" t="s">
        <v>126</v>
      </c>
      <c r="C8" s="23"/>
      <c r="D8" s="104" t="s">
        <v>54</v>
      </c>
      <c r="E8" s="6">
        <v>6879</v>
      </c>
      <c r="F8" s="6">
        <v>220.92</v>
      </c>
      <c r="G8" s="30"/>
      <c r="H8" s="6">
        <f t="shared" ref="H8:H15" si="2">+E8/2</f>
        <v>3439.5</v>
      </c>
      <c r="I8" s="6">
        <f t="shared" ref="I8:I15" si="3">+F8/2</f>
        <v>110.46</v>
      </c>
      <c r="J8" s="6">
        <f t="shared" ref="J8:J15" si="4">+G8/2</f>
        <v>0</v>
      </c>
      <c r="K8" s="6"/>
      <c r="L8" s="6">
        <f t="shared" ref="L8:L15" si="5">H8-I8+J8-K8</f>
        <v>3329.04</v>
      </c>
      <c r="M8" s="10"/>
      <c r="N8" s="139">
        <v>43374</v>
      </c>
    </row>
    <row r="9" spans="1:14" ht="24.95" customHeight="1" x14ac:dyDescent="0.2">
      <c r="A9" s="11"/>
      <c r="B9" s="13" t="s">
        <v>125</v>
      </c>
      <c r="C9" s="23"/>
      <c r="D9" s="111" t="s">
        <v>321</v>
      </c>
      <c r="E9" s="6">
        <v>8895.58</v>
      </c>
      <c r="F9" s="6">
        <v>693.86</v>
      </c>
      <c r="G9" s="30"/>
      <c r="H9" s="6">
        <f t="shared" si="2"/>
        <v>4447.79</v>
      </c>
      <c r="I9" s="6">
        <f t="shared" si="3"/>
        <v>346.93</v>
      </c>
      <c r="J9" s="6">
        <f t="shared" si="4"/>
        <v>0</v>
      </c>
      <c r="K9" s="6"/>
      <c r="L9" s="6">
        <f t="shared" si="5"/>
        <v>4100.8599999999997</v>
      </c>
      <c r="M9" s="10"/>
      <c r="N9" s="139">
        <v>43374</v>
      </c>
    </row>
    <row r="10" spans="1:14" ht="24.95" customHeight="1" x14ac:dyDescent="0.2">
      <c r="A10" s="11"/>
      <c r="B10" s="11" t="s">
        <v>318</v>
      </c>
      <c r="D10" s="118" t="s">
        <v>319</v>
      </c>
      <c r="E10" s="6">
        <v>3971</v>
      </c>
      <c r="G10" s="11">
        <v>157.19</v>
      </c>
      <c r="H10" s="6">
        <f t="shared" si="2"/>
        <v>1985.5</v>
      </c>
      <c r="I10" s="6">
        <f t="shared" si="3"/>
        <v>0</v>
      </c>
      <c r="J10" s="6">
        <f t="shared" si="4"/>
        <v>78.594999999999999</v>
      </c>
      <c r="L10" s="6">
        <f t="shared" si="5"/>
        <v>2064.0949999999998</v>
      </c>
      <c r="M10" s="10"/>
      <c r="N10" s="140">
        <v>43846</v>
      </c>
    </row>
    <row r="11" spans="1:14" ht="24.95" customHeight="1" x14ac:dyDescent="0.2">
      <c r="A11" s="11"/>
      <c r="B11" s="13" t="s">
        <v>256</v>
      </c>
      <c r="C11" s="23"/>
      <c r="D11" s="104" t="str">
        <f>D13</f>
        <v>DIRECCION JURIDICA</v>
      </c>
      <c r="E11" s="6">
        <v>12343.01</v>
      </c>
      <c r="F11" s="6">
        <v>1231.03</v>
      </c>
      <c r="G11" s="30"/>
      <c r="H11" s="6">
        <f t="shared" si="2"/>
        <v>6171.5050000000001</v>
      </c>
      <c r="I11" s="6">
        <f t="shared" si="3"/>
        <v>615.51499999999999</v>
      </c>
      <c r="J11" s="6">
        <f t="shared" si="4"/>
        <v>0</v>
      </c>
      <c r="K11" s="6"/>
      <c r="L11" s="6">
        <f t="shared" si="5"/>
        <v>5555.99</v>
      </c>
      <c r="M11" s="10"/>
      <c r="N11" s="139">
        <v>43374</v>
      </c>
    </row>
    <row r="12" spans="1:14" ht="24.95" customHeight="1" x14ac:dyDescent="0.2">
      <c r="A12" s="11"/>
      <c r="B12" s="13" t="s">
        <v>257</v>
      </c>
      <c r="C12" s="23"/>
      <c r="D12" s="104" t="s">
        <v>322</v>
      </c>
      <c r="E12" s="6">
        <v>12343.01</v>
      </c>
      <c r="F12" s="6">
        <v>1231.03</v>
      </c>
      <c r="G12" s="30"/>
      <c r="H12" s="6">
        <f t="shared" si="2"/>
        <v>6171.5050000000001</v>
      </c>
      <c r="I12" s="6">
        <f t="shared" si="3"/>
        <v>615.51499999999999</v>
      </c>
      <c r="J12" s="6">
        <f t="shared" si="4"/>
        <v>0</v>
      </c>
      <c r="K12" s="6"/>
      <c r="L12" s="6">
        <f t="shared" si="5"/>
        <v>5555.99</v>
      </c>
      <c r="M12" s="10"/>
      <c r="N12" s="139">
        <v>43374</v>
      </c>
    </row>
    <row r="13" spans="1:14" ht="24.95" customHeight="1" x14ac:dyDescent="0.2">
      <c r="A13" s="11"/>
      <c r="B13" s="13" t="s">
        <v>255</v>
      </c>
      <c r="C13" s="58"/>
      <c r="D13" s="111" t="s">
        <v>320</v>
      </c>
      <c r="E13" s="6">
        <v>13614.64</v>
      </c>
      <c r="F13" s="6">
        <v>1466.92</v>
      </c>
      <c r="G13" s="30"/>
      <c r="H13" s="6">
        <f t="shared" si="2"/>
        <v>6807.32</v>
      </c>
      <c r="I13" s="6">
        <f t="shared" si="3"/>
        <v>733.46</v>
      </c>
      <c r="J13" s="6">
        <f t="shared" si="4"/>
        <v>0</v>
      </c>
      <c r="K13" s="6"/>
      <c r="L13" s="6">
        <f t="shared" si="5"/>
        <v>6073.86</v>
      </c>
      <c r="M13" s="10"/>
      <c r="N13" s="139">
        <v>80994</v>
      </c>
    </row>
    <row r="14" spans="1:14" x14ac:dyDescent="0.2">
      <c r="A14" s="11"/>
      <c r="B14" s="9" t="s">
        <v>124</v>
      </c>
      <c r="C14" s="23"/>
      <c r="D14" s="104" t="s">
        <v>30</v>
      </c>
      <c r="E14" s="6">
        <v>12343.01</v>
      </c>
      <c r="F14" s="6">
        <v>1231.03</v>
      </c>
      <c r="G14" s="30"/>
      <c r="H14" s="6">
        <f t="shared" si="2"/>
        <v>6171.5050000000001</v>
      </c>
      <c r="I14" s="6">
        <f t="shared" si="3"/>
        <v>615.51499999999999</v>
      </c>
      <c r="J14" s="6">
        <f t="shared" si="4"/>
        <v>0</v>
      </c>
      <c r="K14" s="6"/>
      <c r="L14" s="6">
        <f t="shared" si="5"/>
        <v>5555.99</v>
      </c>
      <c r="M14" s="10"/>
      <c r="N14" s="103">
        <v>42278</v>
      </c>
    </row>
    <row r="15" spans="1:14" ht="24.95" customHeight="1" x14ac:dyDescent="0.2">
      <c r="A15" s="11"/>
      <c r="B15" s="13" t="s">
        <v>258</v>
      </c>
      <c r="C15" s="23"/>
      <c r="D15" s="104" t="s">
        <v>53</v>
      </c>
      <c r="E15" s="6">
        <v>13614.64</v>
      </c>
      <c r="F15" s="6">
        <v>1466.92</v>
      </c>
      <c r="G15" s="30"/>
      <c r="H15" s="6">
        <f t="shared" si="2"/>
        <v>6807.32</v>
      </c>
      <c r="I15" s="6">
        <f t="shared" si="3"/>
        <v>733.46</v>
      </c>
      <c r="J15" s="6">
        <f t="shared" si="4"/>
        <v>0</v>
      </c>
      <c r="K15" s="6"/>
      <c r="L15" s="6">
        <f t="shared" si="5"/>
        <v>6073.86</v>
      </c>
      <c r="M15" s="10"/>
      <c r="N15" s="139">
        <v>43374</v>
      </c>
    </row>
    <row r="16" spans="1:14" ht="21.95" customHeight="1" x14ac:dyDescent="0.2">
      <c r="A16" s="11"/>
      <c r="D16" s="28" t="s">
        <v>6</v>
      </c>
      <c r="E16" s="29">
        <f t="shared" ref="E16:K16" si="6">SUM(E6:E15)</f>
        <v>114316.84999999999</v>
      </c>
      <c r="F16" s="29">
        <f t="shared" si="6"/>
        <v>12647.2</v>
      </c>
      <c r="G16" s="47">
        <f t="shared" si="6"/>
        <v>157.19</v>
      </c>
      <c r="H16" s="29">
        <f>SUM(H6:H15)</f>
        <v>57158.424999999996</v>
      </c>
      <c r="I16" s="29">
        <f>SUM(I6:I15)</f>
        <v>6323.6</v>
      </c>
      <c r="J16" s="29">
        <f t="shared" si="6"/>
        <v>78.594999999999999</v>
      </c>
      <c r="K16" s="29">
        <f t="shared" si="6"/>
        <v>0</v>
      </c>
      <c r="L16" s="29">
        <f>SUM(L6:L15)</f>
        <v>50913.42</v>
      </c>
    </row>
    <row r="17" spans="1:12" ht="21.95" customHeight="1" x14ac:dyDescent="0.2">
      <c r="A17" s="11"/>
      <c r="D17" s="28"/>
      <c r="E17" s="29"/>
      <c r="F17" s="29"/>
      <c r="G17" s="29"/>
      <c r="H17" s="29"/>
      <c r="I17" s="29"/>
      <c r="J17" s="29"/>
      <c r="K17" s="29"/>
      <c r="L17" s="29"/>
    </row>
    <row r="18" spans="1:12" x14ac:dyDescent="0.2">
      <c r="A18" s="11"/>
    </row>
  </sheetData>
  <sortState ref="B8:M15">
    <sortCondition ref="B8:B15"/>
  </sortState>
  <pageMargins left="0.15748031496062992" right="0.11811023622047245" top="0.74803149606299213" bottom="0.98425196850393704" header="0" footer="0"/>
  <pageSetup scale="9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P26"/>
  <sheetViews>
    <sheetView zoomScale="80" zoomScaleNormal="80" workbookViewId="0">
      <selection activeCell="N13" sqref="N13"/>
    </sheetView>
  </sheetViews>
  <sheetFormatPr baseColWidth="10" defaultRowHeight="12.75" x14ac:dyDescent="0.2"/>
  <cols>
    <col min="1" max="1" width="2" customWidth="1"/>
    <col min="2" max="2" width="37.85546875" style="11" bestFit="1" customWidth="1"/>
    <col min="3" max="3" width="4.140625" style="11" customWidth="1"/>
    <col min="4" max="4" width="15.85546875" style="11" customWidth="1"/>
    <col min="5" max="5" width="0.7109375" style="58" customWidth="1"/>
    <col min="6" max="7" width="1.28515625" style="11" customWidth="1"/>
    <col min="8" max="9" width="12" style="11" customWidth="1"/>
    <col min="10" max="10" width="10.28515625" style="11" customWidth="1"/>
    <col min="11" max="11" width="7.5703125" style="11" customWidth="1"/>
    <col min="12" max="12" width="11.5703125" style="11" customWidth="1"/>
    <col min="13" max="13" width="24.85546875" style="11" customWidth="1"/>
    <col min="14" max="14" width="20.7109375" style="11" bestFit="1" customWidth="1"/>
    <col min="15" max="15" width="1.7109375" style="11" customWidth="1"/>
    <col min="16" max="16" width="11.42578125" style="15"/>
    <col min="17" max="16384" width="11.42578125" style="11"/>
  </cols>
  <sheetData>
    <row r="1" spans="1:16" ht="18" x14ac:dyDescent="0.25">
      <c r="A1" s="11"/>
      <c r="E1" s="14" t="s">
        <v>0</v>
      </c>
      <c r="F1" s="15"/>
      <c r="G1" s="15"/>
      <c r="H1" s="15"/>
      <c r="I1" s="15"/>
      <c r="J1" s="14"/>
      <c r="K1" s="15"/>
      <c r="L1" s="15"/>
      <c r="M1" s="16" t="s">
        <v>1</v>
      </c>
      <c r="O1" s="11" t="s">
        <v>25</v>
      </c>
    </row>
    <row r="2" spans="1:16" ht="15" x14ac:dyDescent="0.25">
      <c r="A2" s="11"/>
      <c r="E2" s="17" t="s">
        <v>56</v>
      </c>
      <c r="F2" s="15"/>
      <c r="G2" s="15"/>
      <c r="H2" s="15"/>
      <c r="I2" s="15"/>
      <c r="J2" s="17"/>
      <c r="K2" s="15"/>
      <c r="L2" s="15"/>
      <c r="M2" s="18" t="str">
        <f>PRESIDENCIA!M2</f>
        <v>28 DE FEBRERO DE 2022</v>
      </c>
    </row>
    <row r="3" spans="1:16" x14ac:dyDescent="0.2">
      <c r="A3" s="11"/>
      <c r="E3" s="48" t="str">
        <f>PRESIDENCIA!E3</f>
        <v>SEGUNDA QUINCENA DE FEBRERO DE 2022</v>
      </c>
      <c r="F3" s="15"/>
      <c r="G3" s="15"/>
      <c r="H3" s="15"/>
      <c r="I3" s="15"/>
      <c r="J3" s="49"/>
      <c r="K3" s="15"/>
      <c r="L3" s="15"/>
    </row>
    <row r="4" spans="1:16" x14ac:dyDescent="0.2">
      <c r="A4" s="11"/>
      <c r="E4" s="48"/>
      <c r="F4" s="15"/>
      <c r="G4" s="15"/>
      <c r="H4" s="15"/>
      <c r="I4" s="15"/>
      <c r="J4" s="49"/>
      <c r="K4" s="15"/>
      <c r="L4" s="15"/>
    </row>
    <row r="5" spans="1:16" x14ac:dyDescent="0.2">
      <c r="A5" s="11"/>
      <c r="B5" s="19" t="s">
        <v>2</v>
      </c>
      <c r="C5" s="19"/>
      <c r="D5" s="19" t="s">
        <v>8</v>
      </c>
      <c r="E5" s="51" t="s">
        <v>3</v>
      </c>
      <c r="F5" s="50" t="s">
        <v>27</v>
      </c>
      <c r="G5" s="50"/>
      <c r="H5" s="20" t="s">
        <v>3</v>
      </c>
      <c r="I5" s="20" t="s">
        <v>27</v>
      </c>
      <c r="J5" s="51" t="s">
        <v>31</v>
      </c>
      <c r="K5" s="20" t="s">
        <v>23</v>
      </c>
      <c r="L5" s="20" t="s">
        <v>4</v>
      </c>
      <c r="M5" s="19" t="s">
        <v>5</v>
      </c>
      <c r="N5" s="131" t="s">
        <v>452</v>
      </c>
      <c r="P5" s="29"/>
    </row>
    <row r="6" spans="1:16" x14ac:dyDescent="0.2">
      <c r="A6" s="11"/>
      <c r="B6" s="13"/>
      <c r="E6" s="6"/>
      <c r="F6" s="30"/>
      <c r="G6" s="30"/>
      <c r="H6" s="6"/>
      <c r="I6" s="6"/>
      <c r="J6" s="6"/>
      <c r="L6" s="6"/>
    </row>
    <row r="7" spans="1:16" ht="24.95" customHeight="1" x14ac:dyDescent="0.2">
      <c r="A7" s="11"/>
      <c r="B7" s="13" t="s">
        <v>323</v>
      </c>
      <c r="C7" s="60"/>
      <c r="D7" s="106" t="s">
        <v>324</v>
      </c>
      <c r="E7" s="6">
        <v>23787.57</v>
      </c>
      <c r="F7" s="6">
        <v>3639.86</v>
      </c>
      <c r="G7" s="30"/>
      <c r="H7" s="6">
        <f t="shared" ref="H7:I7" si="0">E7/2</f>
        <v>11893.785</v>
      </c>
      <c r="I7" s="6">
        <f t="shared" si="0"/>
        <v>1819.93</v>
      </c>
      <c r="J7" s="6">
        <f>+G7/2</f>
        <v>0</v>
      </c>
      <c r="K7" s="6"/>
      <c r="L7" s="6">
        <f>H7-I7+J7-K7</f>
        <v>10073.855</v>
      </c>
      <c r="M7" s="10"/>
      <c r="N7" s="132">
        <v>80994</v>
      </c>
      <c r="O7" s="103"/>
      <c r="P7" s="119"/>
    </row>
    <row r="8" spans="1:16" ht="24.95" customHeight="1" x14ac:dyDescent="0.2">
      <c r="A8" s="11"/>
      <c r="B8" s="58" t="s">
        <v>326</v>
      </c>
      <c r="D8" s="110" t="s">
        <v>276</v>
      </c>
      <c r="E8" s="76">
        <v>7735.75</v>
      </c>
      <c r="F8" s="76">
        <v>567.66999999999996</v>
      </c>
      <c r="G8" s="76"/>
      <c r="H8" s="6">
        <f>E8/2</f>
        <v>3867.875</v>
      </c>
      <c r="I8" s="6">
        <f>F8/2</f>
        <v>283.83499999999998</v>
      </c>
      <c r="J8" s="6">
        <f>G8/2</f>
        <v>0</v>
      </c>
      <c r="K8" s="6"/>
      <c r="L8" s="6">
        <f>H8-I8+J8-K8</f>
        <v>3584.04</v>
      </c>
      <c r="M8" s="10"/>
      <c r="N8" s="132">
        <v>80994</v>
      </c>
      <c r="O8" s="103"/>
      <c r="P8" s="119"/>
    </row>
    <row r="9" spans="1:16" ht="39" thickBot="1" x14ac:dyDescent="0.25">
      <c r="A9" s="11"/>
      <c r="B9" s="11" t="s">
        <v>325</v>
      </c>
      <c r="C9" s="60"/>
      <c r="D9" s="110" t="s">
        <v>276</v>
      </c>
      <c r="E9" s="76">
        <v>7735.75</v>
      </c>
      <c r="F9" s="76">
        <v>567.66999999999996</v>
      </c>
      <c r="G9" s="76"/>
      <c r="H9" s="6">
        <f>E9/2</f>
        <v>3867.875</v>
      </c>
      <c r="I9" s="6">
        <f>F9/2</f>
        <v>283.83499999999998</v>
      </c>
      <c r="J9" s="6">
        <f>+G9/2</f>
        <v>0</v>
      </c>
      <c r="K9" s="6"/>
      <c r="L9" s="6">
        <f>H9-I9+J9-K9</f>
        <v>3584.04</v>
      </c>
      <c r="M9" s="10"/>
      <c r="N9" s="132">
        <v>80994</v>
      </c>
      <c r="O9" s="103"/>
      <c r="P9" s="119"/>
    </row>
    <row r="10" spans="1:16" ht="24.95" customHeight="1" thickBot="1" x14ac:dyDescent="0.25">
      <c r="A10" s="11"/>
      <c r="B10" s="13"/>
      <c r="C10" s="23"/>
      <c r="D10" s="12"/>
      <c r="E10" s="6"/>
      <c r="F10" s="30"/>
      <c r="G10" s="30"/>
      <c r="H10" s="6"/>
      <c r="I10" s="6"/>
      <c r="J10" s="6"/>
      <c r="K10" s="6"/>
      <c r="L10" s="6"/>
      <c r="M10" s="10"/>
      <c r="N10" s="27"/>
      <c r="P10" s="100"/>
    </row>
    <row r="12" spans="1:16" ht="21.95" customHeight="1" x14ac:dyDescent="0.2">
      <c r="A12" s="11"/>
      <c r="D12" s="28" t="s">
        <v>6</v>
      </c>
      <c r="E12" s="29">
        <f>SUM(E7:E10)</f>
        <v>39259.07</v>
      </c>
      <c r="F12" s="47">
        <f>SUM(F7:F10)</f>
        <v>4775.2</v>
      </c>
      <c r="G12" s="47"/>
      <c r="H12" s="29">
        <f>SUM(H7:H10)</f>
        <v>19629.535</v>
      </c>
      <c r="I12" s="29">
        <f>SUM(I7:I10)</f>
        <v>2387.6</v>
      </c>
      <c r="J12" s="29">
        <f>SUM(J7:J10)</f>
        <v>0</v>
      </c>
      <c r="K12" s="29">
        <f>SUM(K7:K10)</f>
        <v>0</v>
      </c>
      <c r="L12" s="29">
        <f>SUM(L7:L10)</f>
        <v>17241.935000000001</v>
      </c>
    </row>
    <row r="13" spans="1:16" ht="21.95" customHeight="1" x14ac:dyDescent="0.2">
      <c r="A13" s="11"/>
      <c r="B13" s="9"/>
      <c r="C13" s="9"/>
      <c r="D13" s="12"/>
      <c r="E13" s="6"/>
      <c r="J13" s="6"/>
      <c r="N13" s="27"/>
      <c r="P13" s="29"/>
    </row>
    <row r="14" spans="1:16" x14ac:dyDescent="0.2">
      <c r="A14" s="11"/>
      <c r="B14" s="9"/>
      <c r="C14" s="9"/>
      <c r="D14" s="12"/>
      <c r="E14" s="6"/>
      <c r="J14" s="6"/>
      <c r="P14" s="29"/>
    </row>
    <row r="15" spans="1:16" x14ac:dyDescent="0.2">
      <c r="A15" s="11"/>
      <c r="B15" s="9"/>
      <c r="C15" s="9"/>
      <c r="D15" s="12"/>
      <c r="E15" s="6"/>
      <c r="J15" s="6"/>
    </row>
    <row r="16" spans="1:16" x14ac:dyDescent="0.2">
      <c r="A16" s="11"/>
      <c r="B16" s="9"/>
      <c r="C16" s="23"/>
      <c r="D16" s="6"/>
      <c r="E16" s="6"/>
      <c r="F16" s="6"/>
      <c r="G16" s="6"/>
      <c r="H16" s="6"/>
      <c r="I16" s="6"/>
      <c r="J16" s="6"/>
      <c r="K16" s="6"/>
      <c r="O16" s="12"/>
    </row>
    <row r="17" spans="1:15" x14ac:dyDescent="0.2">
      <c r="A17" s="11"/>
      <c r="B17" s="9"/>
      <c r="C17" s="23"/>
      <c r="D17" s="6"/>
      <c r="E17" s="6"/>
      <c r="F17" s="6"/>
      <c r="G17" s="6"/>
      <c r="H17" s="6"/>
      <c r="I17" s="6"/>
      <c r="J17" s="6"/>
      <c r="K17" s="6"/>
      <c r="O17" s="12"/>
    </row>
    <row r="18" spans="1:15" x14ac:dyDescent="0.2">
      <c r="A18" s="11"/>
      <c r="B18" s="9"/>
      <c r="C18" s="9"/>
      <c r="D18" s="12"/>
      <c r="E18" s="6"/>
      <c r="J18" s="6"/>
    </row>
    <row r="19" spans="1:15" x14ac:dyDescent="0.2">
      <c r="A19" s="11"/>
      <c r="B19" s="9"/>
      <c r="C19" s="9"/>
      <c r="D19" s="12"/>
      <c r="E19" s="6"/>
      <c r="J19" s="6"/>
    </row>
    <row r="20" spans="1:15" x14ac:dyDescent="0.2">
      <c r="A20" s="11"/>
      <c r="B20" s="9"/>
      <c r="C20" s="9"/>
      <c r="D20" s="12"/>
      <c r="E20" s="6"/>
      <c r="J20" s="6"/>
    </row>
    <row r="21" spans="1:15" x14ac:dyDescent="0.2">
      <c r="A21" s="11"/>
      <c r="B21" s="9"/>
      <c r="C21" s="9"/>
      <c r="D21" s="12"/>
      <c r="E21" s="6"/>
      <c r="J21" s="6"/>
    </row>
    <row r="22" spans="1:15" x14ac:dyDescent="0.2">
      <c r="A22" s="11"/>
      <c r="B22" s="9"/>
      <c r="C22" s="9"/>
      <c r="D22" s="12"/>
      <c r="E22" s="6"/>
      <c r="J22" s="6"/>
    </row>
    <row r="23" spans="1:15" x14ac:dyDescent="0.2">
      <c r="A23" s="11"/>
      <c r="B23" s="9"/>
      <c r="C23" s="9"/>
      <c r="D23" s="12"/>
      <c r="E23" s="6"/>
      <c r="J23" s="6"/>
    </row>
    <row r="24" spans="1:15" x14ac:dyDescent="0.2">
      <c r="A24" s="11"/>
      <c r="B24" s="9"/>
      <c r="C24" s="9"/>
      <c r="D24" s="12"/>
      <c r="E24" s="6"/>
      <c r="J24" s="6"/>
    </row>
    <row r="26" spans="1:15" ht="18" x14ac:dyDescent="0.25">
      <c r="A26" s="11"/>
      <c r="B26" s="56"/>
    </row>
  </sheetData>
  <sortState ref="B8:M9">
    <sortCondition ref="B8:B9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B1:O24"/>
  <sheetViews>
    <sheetView topLeftCell="A13" zoomScale="80" zoomScaleNormal="80" workbookViewId="0">
      <selection activeCell="P1" sqref="P1:Y1048576"/>
    </sheetView>
  </sheetViews>
  <sheetFormatPr baseColWidth="10" defaultRowHeight="12.75" x14ac:dyDescent="0.2"/>
  <cols>
    <col min="1" max="1" width="1" style="11" customWidth="1"/>
    <col min="2" max="2" width="39.5703125" style="11" bestFit="1" customWidth="1"/>
    <col min="3" max="3" width="3.140625" style="11" customWidth="1"/>
    <col min="4" max="4" width="16.42578125" style="11" customWidth="1"/>
    <col min="5" max="5" width="1.140625" style="58" customWidth="1"/>
    <col min="6" max="6" width="1.140625" style="11" customWidth="1"/>
    <col min="7" max="7" width="1.7109375" style="11" customWidth="1"/>
    <col min="8" max="8" width="15.140625" style="11" customWidth="1"/>
    <col min="9" max="9" width="12.140625" style="11" customWidth="1"/>
    <col min="10" max="10" width="10.85546875" style="11" customWidth="1"/>
    <col min="11" max="11" width="7.5703125" style="11" customWidth="1"/>
    <col min="12" max="12" width="13.140625" style="11" bestFit="1" customWidth="1"/>
    <col min="13" max="13" width="26" style="11" customWidth="1"/>
    <col min="14" max="14" width="20.7109375" style="11" bestFit="1" customWidth="1"/>
    <col min="16" max="16384" width="11.42578125" style="11"/>
  </cols>
  <sheetData>
    <row r="1" spans="2:15" ht="18" x14ac:dyDescent="0.25">
      <c r="E1" s="14" t="s">
        <v>0</v>
      </c>
      <c r="F1" s="15"/>
      <c r="G1" s="15"/>
      <c r="H1" s="15"/>
      <c r="I1" s="15"/>
      <c r="J1" s="15"/>
      <c r="K1" s="15"/>
      <c r="L1" s="15"/>
      <c r="M1" s="16" t="s">
        <v>1</v>
      </c>
    </row>
    <row r="2" spans="2:15" ht="15" x14ac:dyDescent="0.25">
      <c r="E2" s="17" t="s">
        <v>7</v>
      </c>
      <c r="F2" s="15"/>
      <c r="G2" s="15"/>
      <c r="H2" s="15"/>
      <c r="I2" s="15"/>
      <c r="J2" s="15"/>
      <c r="K2" s="15"/>
      <c r="L2" s="15"/>
      <c r="M2" s="18" t="str">
        <f>PRESIDENCIA!M2</f>
        <v>28 DE FEBRERO DE 2022</v>
      </c>
    </row>
    <row r="3" spans="2:15" x14ac:dyDescent="0.2">
      <c r="E3" s="18" t="str">
        <f>PRESIDENCIA!E3</f>
        <v>SEGUNDA QUINCENA DE FEBRERO DE 2022</v>
      </c>
      <c r="F3" s="15"/>
      <c r="G3" s="15"/>
      <c r="H3" s="15"/>
      <c r="I3" s="15"/>
      <c r="J3" s="15"/>
      <c r="K3" s="15"/>
      <c r="L3" s="15"/>
    </row>
    <row r="4" spans="2:15" x14ac:dyDescent="0.2">
      <c r="E4" s="48"/>
      <c r="F4" s="15"/>
      <c r="G4" s="15"/>
      <c r="H4" s="15"/>
      <c r="I4" s="15"/>
      <c r="J4" s="15"/>
      <c r="K4" s="15"/>
      <c r="L4" s="15"/>
    </row>
    <row r="5" spans="2:15" x14ac:dyDescent="0.2">
      <c r="B5" s="19" t="s">
        <v>2</v>
      </c>
      <c r="C5" s="19"/>
      <c r="D5" s="19" t="s">
        <v>8</v>
      </c>
      <c r="E5" s="51" t="s">
        <v>3</v>
      </c>
      <c r="F5" s="50" t="s">
        <v>27</v>
      </c>
      <c r="G5" s="50"/>
      <c r="H5" s="20" t="s">
        <v>3</v>
      </c>
      <c r="I5" s="20" t="s">
        <v>27</v>
      </c>
      <c r="J5" s="51" t="s">
        <v>31</v>
      </c>
      <c r="K5" s="20" t="s">
        <v>23</v>
      </c>
      <c r="L5" s="20" t="s">
        <v>4</v>
      </c>
      <c r="M5" s="19" t="s">
        <v>5</v>
      </c>
      <c r="N5" s="42" t="s">
        <v>452</v>
      </c>
    </row>
    <row r="6" spans="2:15" ht="36" x14ac:dyDescent="0.2">
      <c r="B6" s="58" t="s">
        <v>189</v>
      </c>
      <c r="C6" s="60"/>
      <c r="D6" s="120" t="s">
        <v>327</v>
      </c>
      <c r="E6" s="6">
        <v>30312.959999999999</v>
      </c>
      <c r="F6" s="6">
        <v>5105.49</v>
      </c>
      <c r="G6" s="44"/>
      <c r="H6" s="6">
        <f t="shared" ref="H6" si="0">+E6/2</f>
        <v>15156.48</v>
      </c>
      <c r="I6" s="6">
        <f t="shared" ref="I6" si="1">+F6/2</f>
        <v>2552.7449999999999</v>
      </c>
      <c r="J6" s="6">
        <f t="shared" ref="J6" si="2">G6/2</f>
        <v>0</v>
      </c>
      <c r="L6" s="6">
        <f t="shared" ref="L6" si="3">H6-I6+J6-K6</f>
        <v>12603.735000000001</v>
      </c>
      <c r="M6" s="10"/>
      <c r="N6" s="139">
        <v>43374</v>
      </c>
    </row>
    <row r="7" spans="2:15" x14ac:dyDescent="0.2">
      <c r="B7" s="58" t="s">
        <v>333</v>
      </c>
      <c r="D7" s="58" t="s">
        <v>332</v>
      </c>
      <c r="E7" s="6">
        <v>5780.94</v>
      </c>
      <c r="F7" s="58">
        <v>60.34</v>
      </c>
      <c r="G7" s="30"/>
      <c r="H7" s="6">
        <f t="shared" ref="H7:H22" si="4">+E7/2</f>
        <v>2890.47</v>
      </c>
      <c r="I7" s="6">
        <f t="shared" ref="I7:J22" si="5">+F7/2</f>
        <v>30.17</v>
      </c>
      <c r="J7" s="6">
        <f t="shared" ref="J7:J22" si="6">G7/2</f>
        <v>0</v>
      </c>
      <c r="K7" s="6"/>
      <c r="L7" s="6">
        <f t="shared" ref="L7:L22" si="7">H7-I7+J7-K7</f>
        <v>2860.2999999999997</v>
      </c>
      <c r="M7" s="10"/>
      <c r="N7" s="139">
        <v>44470</v>
      </c>
    </row>
    <row r="8" spans="2:15" s="58" customFormat="1" ht="29.25" customHeight="1" x14ac:dyDescent="0.2">
      <c r="B8" s="58" t="s">
        <v>129</v>
      </c>
      <c r="C8" s="60"/>
      <c r="D8" s="120" t="s">
        <v>276</v>
      </c>
      <c r="E8" s="58">
        <v>7735.75</v>
      </c>
      <c r="F8" s="58">
        <v>567.66999999999996</v>
      </c>
      <c r="G8" s="92"/>
      <c r="H8" s="76">
        <f t="shared" si="4"/>
        <v>3867.875</v>
      </c>
      <c r="I8" s="76">
        <f t="shared" si="5"/>
        <v>283.83499999999998</v>
      </c>
      <c r="J8" s="76">
        <f t="shared" si="5"/>
        <v>0</v>
      </c>
      <c r="K8" s="76"/>
      <c r="L8" s="76">
        <f t="shared" ref="L8" si="8">+H8-I8+J8-K8</f>
        <v>3584.04</v>
      </c>
      <c r="M8" s="90"/>
      <c r="N8" s="103">
        <v>43374</v>
      </c>
      <c r="O8" s="11"/>
    </row>
    <row r="9" spans="2:15" ht="24" x14ac:dyDescent="0.2">
      <c r="B9" s="58" t="s">
        <v>193</v>
      </c>
      <c r="D9" s="120" t="s">
        <v>276</v>
      </c>
      <c r="E9" s="6">
        <v>10111.709999999999</v>
      </c>
      <c r="F9" s="6">
        <v>851.63</v>
      </c>
      <c r="H9" s="6">
        <f t="shared" si="4"/>
        <v>5055.8549999999996</v>
      </c>
      <c r="I9" s="6">
        <f t="shared" si="5"/>
        <v>425.815</v>
      </c>
      <c r="J9" s="6">
        <f t="shared" si="6"/>
        <v>0</v>
      </c>
      <c r="L9" s="6">
        <f t="shared" si="7"/>
        <v>4630.04</v>
      </c>
      <c r="M9" s="10"/>
      <c r="N9" s="139">
        <v>43374</v>
      </c>
    </row>
    <row r="10" spans="2:15" ht="36" x14ac:dyDescent="0.2">
      <c r="B10" s="58" t="s">
        <v>130</v>
      </c>
      <c r="C10" s="60"/>
      <c r="D10" s="120" t="s">
        <v>328</v>
      </c>
      <c r="E10" s="6">
        <v>10111.709999999999</v>
      </c>
      <c r="F10" s="6">
        <v>851.63</v>
      </c>
      <c r="G10" s="30"/>
      <c r="H10" s="6">
        <f t="shared" si="4"/>
        <v>5055.8549999999996</v>
      </c>
      <c r="I10" s="6">
        <f t="shared" si="5"/>
        <v>425.815</v>
      </c>
      <c r="J10" s="6">
        <f t="shared" si="6"/>
        <v>0</v>
      </c>
      <c r="K10" s="6">
        <v>0</v>
      </c>
      <c r="L10" s="6">
        <f t="shared" si="7"/>
        <v>4630.04</v>
      </c>
      <c r="M10" s="10"/>
      <c r="N10" s="139">
        <v>43374</v>
      </c>
    </row>
    <row r="11" spans="2:15" ht="33.75" x14ac:dyDescent="0.2">
      <c r="B11" s="13" t="s">
        <v>136</v>
      </c>
      <c r="C11" s="60"/>
      <c r="D11" s="98" t="s">
        <v>61</v>
      </c>
      <c r="E11" s="6">
        <v>10111.709999999999</v>
      </c>
      <c r="F11" s="6">
        <v>851.63</v>
      </c>
      <c r="G11" s="44"/>
      <c r="H11" s="6">
        <f t="shared" si="4"/>
        <v>5055.8549999999996</v>
      </c>
      <c r="I11" s="6">
        <f t="shared" si="5"/>
        <v>425.815</v>
      </c>
      <c r="J11" s="6">
        <f t="shared" si="6"/>
        <v>0</v>
      </c>
      <c r="K11" s="6"/>
      <c r="L11" s="6">
        <f t="shared" si="7"/>
        <v>4630.04</v>
      </c>
      <c r="M11" s="10"/>
      <c r="N11" s="139">
        <v>43374</v>
      </c>
    </row>
    <row r="12" spans="2:15" x14ac:dyDescent="0.2">
      <c r="B12" s="11" t="s">
        <v>335</v>
      </c>
      <c r="D12" s="105" t="s">
        <v>336</v>
      </c>
      <c r="E12" s="6">
        <v>11232.57</v>
      </c>
      <c r="F12" s="11">
        <v>1132.57</v>
      </c>
      <c r="G12" s="30"/>
      <c r="H12" s="6">
        <f t="shared" si="4"/>
        <v>5616.2849999999999</v>
      </c>
      <c r="I12" s="6">
        <f t="shared" si="5"/>
        <v>566.28499999999997</v>
      </c>
      <c r="J12" s="6">
        <f t="shared" si="6"/>
        <v>0</v>
      </c>
      <c r="K12" s="6"/>
      <c r="L12" s="6">
        <f t="shared" si="7"/>
        <v>5050</v>
      </c>
      <c r="M12" s="10"/>
      <c r="N12" s="140">
        <v>43671</v>
      </c>
      <c r="O12" s="11"/>
    </row>
    <row r="13" spans="2:15" x14ac:dyDescent="0.2">
      <c r="B13" s="11" t="s">
        <v>334</v>
      </c>
      <c r="D13" s="105" t="s">
        <v>276</v>
      </c>
      <c r="E13" s="6">
        <v>7735.75</v>
      </c>
      <c r="F13" s="58">
        <v>567.66999999999996</v>
      </c>
      <c r="G13" s="6"/>
      <c r="H13" s="6">
        <f t="shared" si="4"/>
        <v>3867.875</v>
      </c>
      <c r="I13" s="6">
        <f t="shared" si="5"/>
        <v>283.83499999999998</v>
      </c>
      <c r="J13" s="6">
        <f t="shared" si="6"/>
        <v>0</v>
      </c>
      <c r="K13" s="6"/>
      <c r="L13" s="6">
        <f t="shared" si="7"/>
        <v>3584.04</v>
      </c>
      <c r="M13" s="10"/>
      <c r="N13" s="140">
        <v>44207</v>
      </c>
    </row>
    <row r="14" spans="2:15" x14ac:dyDescent="0.2">
      <c r="B14" s="11" t="s">
        <v>473</v>
      </c>
      <c r="D14" s="105" t="s">
        <v>96</v>
      </c>
      <c r="E14" s="6">
        <v>8895.58</v>
      </c>
      <c r="F14" s="6">
        <v>693.86</v>
      </c>
      <c r="G14" s="6"/>
      <c r="H14" s="6">
        <f t="shared" ref="H14" si="9">+E14/2</f>
        <v>4447.79</v>
      </c>
      <c r="I14" s="6">
        <f t="shared" ref="I14" si="10">+F14/2</f>
        <v>346.93</v>
      </c>
      <c r="J14" s="6">
        <f t="shared" ref="J14" si="11">G14/2</f>
        <v>0</v>
      </c>
      <c r="K14" s="6"/>
      <c r="L14" s="6">
        <f t="shared" ref="L14" si="12">H14-I14+J14-K14</f>
        <v>4100.8599999999997</v>
      </c>
      <c r="M14" s="10"/>
      <c r="N14" s="140">
        <v>44516</v>
      </c>
      <c r="O14" s="11"/>
    </row>
    <row r="15" spans="2:15" ht="24" x14ac:dyDescent="0.2">
      <c r="B15" s="58" t="s">
        <v>131</v>
      </c>
      <c r="C15" s="60"/>
      <c r="D15" s="120" t="s">
        <v>276</v>
      </c>
      <c r="E15" s="58">
        <v>7735.75</v>
      </c>
      <c r="F15" s="58">
        <v>567.66999999999996</v>
      </c>
      <c r="G15" s="44"/>
      <c r="H15" s="6">
        <f t="shared" si="4"/>
        <v>3867.875</v>
      </c>
      <c r="I15" s="6">
        <f t="shared" si="5"/>
        <v>283.83499999999998</v>
      </c>
      <c r="J15" s="6">
        <f t="shared" si="6"/>
        <v>0</v>
      </c>
      <c r="K15" s="6"/>
      <c r="L15" s="6">
        <f t="shared" si="7"/>
        <v>3584.04</v>
      </c>
      <c r="M15" s="10"/>
      <c r="N15" s="139">
        <v>43374</v>
      </c>
    </row>
    <row r="16" spans="2:15" ht="36" x14ac:dyDescent="0.2">
      <c r="B16" s="58" t="s">
        <v>222</v>
      </c>
      <c r="C16" s="113"/>
      <c r="D16" s="120" t="s">
        <v>286</v>
      </c>
      <c r="E16" s="6">
        <v>10111.709999999999</v>
      </c>
      <c r="F16" s="6">
        <v>851.63</v>
      </c>
      <c r="G16" s="44"/>
      <c r="H16" s="6">
        <f t="shared" si="4"/>
        <v>5055.8549999999996</v>
      </c>
      <c r="I16" s="6">
        <f t="shared" si="5"/>
        <v>425.815</v>
      </c>
      <c r="J16" s="6">
        <f t="shared" si="6"/>
        <v>0</v>
      </c>
      <c r="K16" s="6"/>
      <c r="L16" s="6">
        <f t="shared" si="7"/>
        <v>4630.04</v>
      </c>
      <c r="M16" s="10"/>
      <c r="N16" s="139">
        <v>43374</v>
      </c>
    </row>
    <row r="17" spans="2:14" ht="39" customHeight="1" x14ac:dyDescent="0.2">
      <c r="B17" s="58" t="s">
        <v>132</v>
      </c>
      <c r="C17" s="60"/>
      <c r="D17" s="120" t="s">
        <v>288</v>
      </c>
      <c r="E17" s="6">
        <v>13614.64</v>
      </c>
      <c r="F17" s="6">
        <v>1466.92</v>
      </c>
      <c r="G17" s="44"/>
      <c r="H17" s="6">
        <f t="shared" si="4"/>
        <v>6807.32</v>
      </c>
      <c r="I17" s="6">
        <f t="shared" si="5"/>
        <v>733.46</v>
      </c>
      <c r="J17" s="6">
        <f t="shared" si="6"/>
        <v>0</v>
      </c>
      <c r="K17" s="6"/>
      <c r="L17" s="6">
        <f t="shared" si="7"/>
        <v>6073.86</v>
      </c>
      <c r="M17" s="10"/>
      <c r="N17" s="139">
        <v>43374</v>
      </c>
    </row>
    <row r="18" spans="2:14" x14ac:dyDescent="0.2">
      <c r="B18" s="13" t="s">
        <v>120</v>
      </c>
      <c r="C18" s="60"/>
      <c r="D18" s="58" t="s">
        <v>96</v>
      </c>
      <c r="E18" s="6">
        <v>8895.58</v>
      </c>
      <c r="F18" s="6">
        <v>693.86</v>
      </c>
      <c r="G18" s="30"/>
      <c r="H18" s="6">
        <f t="shared" si="4"/>
        <v>4447.79</v>
      </c>
      <c r="I18" s="6">
        <f t="shared" si="5"/>
        <v>346.93</v>
      </c>
      <c r="J18" s="6">
        <f t="shared" si="6"/>
        <v>0</v>
      </c>
      <c r="K18" s="6"/>
      <c r="L18" s="6">
        <f t="shared" si="7"/>
        <v>4100.8599999999997</v>
      </c>
      <c r="M18" s="10"/>
      <c r="N18" s="139">
        <v>43374</v>
      </c>
    </row>
    <row r="19" spans="2:14" s="58" customFormat="1" ht="36" customHeight="1" x14ac:dyDescent="0.2">
      <c r="B19" s="13" t="s">
        <v>133</v>
      </c>
      <c r="C19" s="60"/>
      <c r="D19" s="120" t="s">
        <v>58</v>
      </c>
      <c r="E19" s="6">
        <v>15361.5</v>
      </c>
      <c r="F19" s="6">
        <v>1840.05</v>
      </c>
      <c r="G19" s="30"/>
      <c r="H19" s="6">
        <f t="shared" si="4"/>
        <v>7680.75</v>
      </c>
      <c r="I19" s="6">
        <f t="shared" si="5"/>
        <v>920.02499999999998</v>
      </c>
      <c r="J19" s="6">
        <f t="shared" si="6"/>
        <v>0</v>
      </c>
      <c r="K19" s="6"/>
      <c r="L19" s="6">
        <f t="shared" si="7"/>
        <v>6760.7250000000004</v>
      </c>
      <c r="M19" s="10"/>
      <c r="N19" s="103">
        <v>35065</v>
      </c>
    </row>
    <row r="20" spans="2:14" x14ac:dyDescent="0.2">
      <c r="B20" s="13" t="s">
        <v>121</v>
      </c>
      <c r="C20" s="60"/>
      <c r="D20" s="111" t="s">
        <v>97</v>
      </c>
      <c r="E20" s="6">
        <v>5780.94</v>
      </c>
      <c r="F20" s="6">
        <v>60.34</v>
      </c>
      <c r="G20" s="30"/>
      <c r="H20" s="6">
        <f t="shared" si="4"/>
        <v>2890.47</v>
      </c>
      <c r="I20" s="6">
        <f t="shared" si="5"/>
        <v>30.17</v>
      </c>
      <c r="J20" s="6">
        <f t="shared" si="6"/>
        <v>0</v>
      </c>
      <c r="K20" s="24"/>
      <c r="L20" s="6">
        <f t="shared" si="7"/>
        <v>2860.2999999999997</v>
      </c>
      <c r="M20" s="10"/>
      <c r="N20" s="103">
        <v>42278</v>
      </c>
    </row>
    <row r="21" spans="2:14" ht="24.95" customHeight="1" x14ac:dyDescent="0.2">
      <c r="B21" s="11" t="s">
        <v>329</v>
      </c>
      <c r="D21" s="105" t="s">
        <v>286</v>
      </c>
      <c r="E21" s="6">
        <v>10111.709999999999</v>
      </c>
      <c r="F21" s="58">
        <v>851.63</v>
      </c>
      <c r="G21" s="44"/>
      <c r="H21" s="6">
        <f t="shared" si="4"/>
        <v>5055.8549999999996</v>
      </c>
      <c r="I21" s="6">
        <f t="shared" si="5"/>
        <v>425.815</v>
      </c>
      <c r="J21" s="6">
        <f t="shared" si="6"/>
        <v>0</v>
      </c>
      <c r="K21" s="6"/>
      <c r="L21" s="6">
        <f t="shared" si="7"/>
        <v>4630.04</v>
      </c>
      <c r="M21" s="10"/>
      <c r="N21" s="140">
        <v>43843</v>
      </c>
    </row>
    <row r="22" spans="2:14" x14ac:dyDescent="0.2">
      <c r="B22" s="11" t="s">
        <v>330</v>
      </c>
      <c r="D22" s="11" t="s">
        <v>278</v>
      </c>
      <c r="E22" s="6">
        <v>6879</v>
      </c>
      <c r="F22" s="58">
        <v>220.92</v>
      </c>
      <c r="G22" s="44"/>
      <c r="H22" s="6">
        <f t="shared" si="4"/>
        <v>3439.5</v>
      </c>
      <c r="I22" s="6">
        <f t="shared" si="5"/>
        <v>110.46</v>
      </c>
      <c r="J22" s="6">
        <f t="shared" si="6"/>
        <v>0</v>
      </c>
      <c r="K22" s="6"/>
      <c r="L22" s="6">
        <f t="shared" si="7"/>
        <v>3329.04</v>
      </c>
      <c r="M22" s="10"/>
      <c r="N22" s="139">
        <v>44470</v>
      </c>
    </row>
    <row r="23" spans="2:14" ht="21.95" customHeight="1" x14ac:dyDescent="0.2">
      <c r="D23" s="28" t="s">
        <v>6</v>
      </c>
      <c r="E23" s="29">
        <f>SUM(E9:E22)</f>
        <v>136689.85999999999</v>
      </c>
      <c r="F23" s="47">
        <f>SUM(F9:F22)</f>
        <v>11502.009999999998</v>
      </c>
      <c r="G23" s="47"/>
      <c r="H23" s="29">
        <f>SUM(H6:H22)</f>
        <v>90259.755000000005</v>
      </c>
      <c r="I23" s="29">
        <f t="shared" ref="I23:L23" si="13">SUM(I6:I22)</f>
        <v>8617.7549999999992</v>
      </c>
      <c r="J23" s="29">
        <f t="shared" si="13"/>
        <v>0</v>
      </c>
      <c r="K23" s="29">
        <f t="shared" si="13"/>
        <v>0</v>
      </c>
      <c r="L23" s="29">
        <f t="shared" si="13"/>
        <v>81642</v>
      </c>
      <c r="N23" s="103"/>
    </row>
    <row r="24" spans="2:14" ht="21.95" customHeight="1" x14ac:dyDescent="0.2">
      <c r="N24" s="103"/>
    </row>
  </sheetData>
  <sortState ref="B7:M22">
    <sortCondition ref="B7:B22"/>
  </sortState>
  <phoneticPr fontId="0" type="noConversion"/>
  <pageMargins left="0.11811023622047245" right="0.11811023622047245" top="0.98425196850393704" bottom="0.98425196850393704" header="0" footer="0"/>
  <pageSetup scale="8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S79"/>
  <sheetViews>
    <sheetView topLeftCell="A13" zoomScale="80" zoomScaleNormal="80" workbookViewId="0">
      <selection activeCell="L66" sqref="L66"/>
    </sheetView>
  </sheetViews>
  <sheetFormatPr baseColWidth="10" defaultRowHeight="12.75" x14ac:dyDescent="0.2"/>
  <cols>
    <col min="1" max="1" width="1.7109375" style="11" customWidth="1"/>
    <col min="2" max="2" width="40.28515625" style="11" bestFit="1" customWidth="1"/>
    <col min="3" max="3" width="5.140625" style="11" customWidth="1"/>
    <col min="4" max="4" width="16.42578125" style="11" customWidth="1"/>
    <col min="5" max="6" width="1.7109375" style="11" customWidth="1"/>
    <col min="7" max="7" width="1.140625" style="11" customWidth="1"/>
    <col min="8" max="8" width="12.28515625" style="11" bestFit="1" customWidth="1"/>
    <col min="9" max="9" width="10.85546875" style="11" customWidth="1"/>
    <col min="10" max="10" width="11" style="11" bestFit="1" customWidth="1"/>
    <col min="11" max="11" width="7" style="11" customWidth="1"/>
    <col min="12" max="12" width="12.28515625" style="11" bestFit="1" customWidth="1"/>
    <col min="13" max="14" width="29.28515625" style="11" customWidth="1"/>
    <col min="15" max="18" width="11.42578125" style="11"/>
    <col min="19" max="19" width="12.28515625" style="11" bestFit="1" customWidth="1"/>
    <col min="20" max="16384" width="11.42578125" style="11"/>
  </cols>
  <sheetData>
    <row r="1" spans="2:14" ht="18" x14ac:dyDescent="0.25">
      <c r="E1" s="14" t="s">
        <v>0</v>
      </c>
      <c r="F1" s="15"/>
      <c r="G1" s="15"/>
      <c r="H1" s="15"/>
      <c r="I1" s="15"/>
      <c r="J1" s="15"/>
      <c r="K1" s="15"/>
      <c r="L1" s="15"/>
      <c r="M1" s="16" t="s">
        <v>1</v>
      </c>
      <c r="N1" s="16"/>
    </row>
    <row r="2" spans="2:14" ht="15" x14ac:dyDescent="0.25">
      <c r="E2" s="17" t="s">
        <v>60</v>
      </c>
      <c r="F2" s="15"/>
      <c r="G2" s="15"/>
      <c r="H2" s="15"/>
      <c r="I2" s="15"/>
      <c r="J2" s="15"/>
      <c r="K2" s="15"/>
      <c r="L2" s="15"/>
      <c r="M2" s="18" t="str">
        <f>+H.MPAL!M2</f>
        <v>28 DE FEBRERO DE 2022</v>
      </c>
      <c r="N2" s="18"/>
    </row>
    <row r="3" spans="2:14" x14ac:dyDescent="0.2">
      <c r="E3" s="18" t="str">
        <f>PRESIDENCIA!E3</f>
        <v>SEGUNDA QUINCENA DE FEBRERO DE 2022</v>
      </c>
      <c r="F3" s="15"/>
      <c r="G3" s="15"/>
      <c r="H3" s="15"/>
      <c r="I3" s="15"/>
      <c r="J3" s="15"/>
      <c r="K3" s="15"/>
      <c r="L3" s="15"/>
    </row>
    <row r="4" spans="2:14" x14ac:dyDescent="0.2">
      <c r="B4" s="19" t="s">
        <v>2</v>
      </c>
      <c r="C4" s="19"/>
      <c r="D4" s="19" t="s">
        <v>8</v>
      </c>
      <c r="E4" s="50" t="s">
        <v>3</v>
      </c>
      <c r="F4" s="50" t="s">
        <v>27</v>
      </c>
      <c r="G4" s="43" t="s">
        <v>31</v>
      </c>
      <c r="H4" s="20" t="s">
        <v>3</v>
      </c>
      <c r="I4" s="20" t="s">
        <v>27</v>
      </c>
      <c r="J4" s="21" t="s">
        <v>31</v>
      </c>
      <c r="K4" s="22" t="s">
        <v>23</v>
      </c>
      <c r="L4" s="20" t="s">
        <v>4</v>
      </c>
      <c r="M4" s="19" t="s">
        <v>5</v>
      </c>
      <c r="N4" s="42" t="s">
        <v>452</v>
      </c>
    </row>
    <row r="5" spans="2:14" ht="36" x14ac:dyDescent="0.2">
      <c r="B5" s="58" t="s">
        <v>116</v>
      </c>
      <c r="C5" s="13"/>
      <c r="D5" s="104" t="s">
        <v>344</v>
      </c>
      <c r="E5" s="6">
        <v>23787.57</v>
      </c>
      <c r="F5" s="6">
        <v>3639.86</v>
      </c>
      <c r="G5" s="58"/>
      <c r="H5" s="6">
        <f>+E5/2</f>
        <v>11893.785</v>
      </c>
      <c r="I5" s="6">
        <f>+F5/2</f>
        <v>1819.93</v>
      </c>
      <c r="J5" s="6">
        <f>+G5/2</f>
        <v>0</v>
      </c>
      <c r="K5" s="24"/>
      <c r="L5" s="6">
        <f>H5-I5+J5-K5</f>
        <v>10073.855</v>
      </c>
      <c r="M5" s="10"/>
      <c r="N5" s="139">
        <v>43374</v>
      </c>
    </row>
    <row r="6" spans="2:14" ht="22.5" x14ac:dyDescent="0.2">
      <c r="B6" s="9" t="s">
        <v>283</v>
      </c>
      <c r="C6" s="55"/>
      <c r="D6" s="98" t="s">
        <v>65</v>
      </c>
      <c r="E6" s="6">
        <v>14123.28</v>
      </c>
      <c r="F6" s="6">
        <v>1575.57</v>
      </c>
      <c r="G6" s="6"/>
      <c r="H6" s="6">
        <f t="shared" ref="H6:H70" si="0">+E6/2</f>
        <v>7061.64</v>
      </c>
      <c r="I6" s="6">
        <f t="shared" ref="I6:I70" si="1">+F6/2</f>
        <v>787.78499999999997</v>
      </c>
      <c r="J6" s="6">
        <f t="shared" ref="J6:J70" si="2">+G6/2</f>
        <v>0</v>
      </c>
      <c r="K6" s="24"/>
      <c r="L6" s="6">
        <f t="shared" ref="L6:L73" si="3">H6-I6+J6-K6</f>
        <v>6273.8550000000005</v>
      </c>
      <c r="M6" s="10"/>
      <c r="N6" s="103">
        <v>38384</v>
      </c>
    </row>
    <row r="7" spans="2:14" ht="22.5" x14ac:dyDescent="0.2">
      <c r="B7" s="13" t="s">
        <v>137</v>
      </c>
      <c r="C7" s="60"/>
      <c r="D7" s="98" t="s">
        <v>62</v>
      </c>
      <c r="E7" s="6">
        <v>8895.58</v>
      </c>
      <c r="F7" s="6">
        <v>693.86</v>
      </c>
      <c r="G7" s="6"/>
      <c r="H7" s="6">
        <f t="shared" si="0"/>
        <v>4447.79</v>
      </c>
      <c r="I7" s="6">
        <f t="shared" si="1"/>
        <v>346.93</v>
      </c>
      <c r="J7" s="6">
        <f t="shared" si="2"/>
        <v>0</v>
      </c>
      <c r="K7" s="24"/>
      <c r="L7" s="6">
        <f t="shared" si="3"/>
        <v>4100.8599999999997</v>
      </c>
      <c r="M7" s="10"/>
      <c r="N7" s="139">
        <v>43374</v>
      </c>
    </row>
    <row r="8" spans="2:14" ht="33.75" x14ac:dyDescent="0.2">
      <c r="B8" s="9" t="s">
        <v>195</v>
      </c>
      <c r="C8" s="55"/>
      <c r="D8" s="66" t="s">
        <v>386</v>
      </c>
      <c r="E8" s="127">
        <v>7735.75</v>
      </c>
      <c r="F8" s="24">
        <v>567.66999999999996</v>
      </c>
      <c r="G8" s="6"/>
      <c r="H8" s="6">
        <f t="shared" si="0"/>
        <v>3867.875</v>
      </c>
      <c r="I8" s="6">
        <f t="shared" si="1"/>
        <v>283.83499999999998</v>
      </c>
      <c r="J8" s="6">
        <f t="shared" si="2"/>
        <v>0</v>
      </c>
      <c r="K8" s="24"/>
      <c r="L8" s="6">
        <f t="shared" si="3"/>
        <v>3584.04</v>
      </c>
      <c r="M8" s="10"/>
      <c r="N8" s="103">
        <v>43396</v>
      </c>
    </row>
    <row r="9" spans="2:14" x14ac:dyDescent="0.2">
      <c r="B9" s="11" t="s">
        <v>346</v>
      </c>
      <c r="D9" s="98" t="s">
        <v>266</v>
      </c>
      <c r="E9" s="6">
        <v>7735.75</v>
      </c>
      <c r="F9" s="6">
        <v>567.66999999999996</v>
      </c>
      <c r="G9" s="58"/>
      <c r="H9" s="6">
        <f t="shared" si="0"/>
        <v>3867.875</v>
      </c>
      <c r="I9" s="6">
        <f t="shared" si="1"/>
        <v>283.83499999999998</v>
      </c>
      <c r="J9" s="6">
        <f t="shared" si="2"/>
        <v>0</v>
      </c>
      <c r="K9" s="24"/>
      <c r="L9" s="6">
        <f t="shared" si="3"/>
        <v>3584.04</v>
      </c>
      <c r="M9" s="10"/>
      <c r="N9" s="141">
        <v>43511</v>
      </c>
    </row>
    <row r="10" spans="2:14" ht="33.75" x14ac:dyDescent="0.2">
      <c r="B10" s="11" t="s">
        <v>362</v>
      </c>
      <c r="C10" s="105"/>
      <c r="D10" s="118" t="s">
        <v>496</v>
      </c>
      <c r="E10" s="6">
        <v>13614.64</v>
      </c>
      <c r="F10" s="6">
        <v>1466.92</v>
      </c>
      <c r="G10" s="58"/>
      <c r="H10" s="6">
        <f t="shared" si="0"/>
        <v>6807.32</v>
      </c>
      <c r="I10" s="6">
        <f t="shared" si="1"/>
        <v>733.46</v>
      </c>
      <c r="J10" s="6">
        <f t="shared" si="2"/>
        <v>0</v>
      </c>
      <c r="K10" s="24"/>
      <c r="L10" s="6">
        <f t="shared" si="3"/>
        <v>6073.86</v>
      </c>
      <c r="M10" s="10"/>
      <c r="N10" s="140">
        <v>43481</v>
      </c>
    </row>
    <row r="11" spans="2:14" x14ac:dyDescent="0.2">
      <c r="B11" s="9" t="s">
        <v>172</v>
      </c>
      <c r="C11" s="58"/>
      <c r="D11" s="118" t="s">
        <v>446</v>
      </c>
      <c r="E11" s="6">
        <v>10745.24</v>
      </c>
      <c r="F11" s="6">
        <v>952.99</v>
      </c>
      <c r="G11" s="6"/>
      <c r="H11" s="6">
        <f t="shared" si="0"/>
        <v>5372.62</v>
      </c>
      <c r="I11" s="6">
        <f t="shared" si="1"/>
        <v>476.495</v>
      </c>
      <c r="J11" s="6">
        <f t="shared" si="2"/>
        <v>0</v>
      </c>
      <c r="K11" s="24"/>
      <c r="L11" s="6">
        <f t="shared" si="3"/>
        <v>4896.125</v>
      </c>
      <c r="M11" s="10"/>
      <c r="N11" s="103">
        <v>41183</v>
      </c>
    </row>
    <row r="12" spans="2:14" ht="22.5" x14ac:dyDescent="0.2">
      <c r="B12" s="13" t="s">
        <v>164</v>
      </c>
      <c r="C12" s="13"/>
      <c r="D12" s="98" t="s">
        <v>71</v>
      </c>
      <c r="E12" s="58">
        <v>7735.75</v>
      </c>
      <c r="F12" s="58">
        <v>567.66999999999996</v>
      </c>
      <c r="G12" s="6"/>
      <c r="H12" s="6">
        <f t="shared" si="0"/>
        <v>3867.875</v>
      </c>
      <c r="I12" s="6">
        <f t="shared" si="1"/>
        <v>283.83499999999998</v>
      </c>
      <c r="J12" s="6">
        <f t="shared" si="2"/>
        <v>0</v>
      </c>
      <c r="K12" s="24"/>
      <c r="L12" s="6">
        <f t="shared" si="3"/>
        <v>3584.04</v>
      </c>
      <c r="M12" s="10"/>
      <c r="N12" s="139">
        <v>36312</v>
      </c>
    </row>
    <row r="13" spans="2:14" x14ac:dyDescent="0.2">
      <c r="B13" s="9" t="s">
        <v>188</v>
      </c>
      <c r="C13" s="58"/>
      <c r="D13" s="105" t="s">
        <v>444</v>
      </c>
      <c r="E13" s="58">
        <v>6879</v>
      </c>
      <c r="F13" s="58">
        <v>220.92</v>
      </c>
      <c r="G13" s="92"/>
      <c r="H13" s="6">
        <f t="shared" si="0"/>
        <v>3439.5</v>
      </c>
      <c r="I13" s="6">
        <f t="shared" si="1"/>
        <v>110.46</v>
      </c>
      <c r="J13" s="6">
        <f t="shared" si="2"/>
        <v>0</v>
      </c>
      <c r="K13" s="24"/>
      <c r="L13" s="6">
        <f t="shared" si="3"/>
        <v>3329.04</v>
      </c>
      <c r="M13" s="10"/>
      <c r="N13" s="139">
        <v>43374</v>
      </c>
    </row>
    <row r="14" spans="2:14" x14ac:dyDescent="0.2">
      <c r="B14" s="9" t="s">
        <v>471</v>
      </c>
      <c r="C14" s="58"/>
      <c r="D14" s="105" t="s">
        <v>102</v>
      </c>
      <c r="E14" s="58">
        <v>6879</v>
      </c>
      <c r="F14" s="58">
        <v>220.92</v>
      </c>
      <c r="G14" s="92"/>
      <c r="H14" s="6">
        <f t="shared" si="0"/>
        <v>3439.5</v>
      </c>
      <c r="I14" s="6">
        <f t="shared" si="1"/>
        <v>110.46</v>
      </c>
      <c r="J14" s="6">
        <f t="shared" si="2"/>
        <v>0</v>
      </c>
      <c r="K14" s="24"/>
      <c r="L14" s="6">
        <f t="shared" ref="L14" si="4">H14-I14+J14-K14</f>
        <v>3329.04</v>
      </c>
      <c r="M14" s="10"/>
      <c r="N14" s="139">
        <v>44516</v>
      </c>
    </row>
    <row r="15" spans="2:14" ht="22.5" x14ac:dyDescent="0.2">
      <c r="B15" s="9" t="s">
        <v>194</v>
      </c>
      <c r="C15" s="55"/>
      <c r="D15" s="61" t="s">
        <v>276</v>
      </c>
      <c r="E15" s="6">
        <v>7735.75</v>
      </c>
      <c r="F15" s="6">
        <v>567.66999999999996</v>
      </c>
      <c r="G15" s="6"/>
      <c r="H15" s="6">
        <f t="shared" si="0"/>
        <v>3867.875</v>
      </c>
      <c r="I15" s="6">
        <f t="shared" si="1"/>
        <v>283.83499999999998</v>
      </c>
      <c r="J15" s="6">
        <f t="shared" si="2"/>
        <v>0</v>
      </c>
      <c r="K15" s="24"/>
      <c r="L15" s="6">
        <f t="shared" si="3"/>
        <v>3584.04</v>
      </c>
      <c r="M15" s="10"/>
      <c r="N15" s="139">
        <v>43374</v>
      </c>
    </row>
    <row r="16" spans="2:14" ht="22.5" x14ac:dyDescent="0.2">
      <c r="B16" s="9" t="s">
        <v>439</v>
      </c>
      <c r="C16" s="55"/>
      <c r="D16" s="61" t="s">
        <v>454</v>
      </c>
      <c r="E16" s="6">
        <v>1749</v>
      </c>
      <c r="F16" s="6"/>
      <c r="G16" s="6">
        <v>323.95999999999998</v>
      </c>
      <c r="H16" s="6">
        <f t="shared" si="0"/>
        <v>874.5</v>
      </c>
      <c r="I16" s="6">
        <f t="shared" si="1"/>
        <v>0</v>
      </c>
      <c r="J16" s="6">
        <f t="shared" si="2"/>
        <v>161.97999999999999</v>
      </c>
      <c r="K16" s="24"/>
      <c r="L16" s="6">
        <f t="shared" si="3"/>
        <v>1036.48</v>
      </c>
      <c r="M16" s="10"/>
      <c r="N16" s="103">
        <v>43739</v>
      </c>
    </row>
    <row r="17" spans="2:14" ht="22.5" x14ac:dyDescent="0.2">
      <c r="B17" s="9" t="s">
        <v>185</v>
      </c>
      <c r="C17" s="55"/>
      <c r="D17" s="98" t="s">
        <v>96</v>
      </c>
      <c r="E17" s="6">
        <v>8895.58</v>
      </c>
      <c r="F17" s="6">
        <v>693.86</v>
      </c>
      <c r="G17" s="6"/>
      <c r="H17" s="6">
        <f t="shared" si="0"/>
        <v>4447.79</v>
      </c>
      <c r="I17" s="6">
        <f t="shared" si="1"/>
        <v>346.93</v>
      </c>
      <c r="J17" s="6">
        <f t="shared" si="2"/>
        <v>0</v>
      </c>
      <c r="K17" s="24"/>
      <c r="L17" s="6">
        <f t="shared" si="3"/>
        <v>4100.8599999999997</v>
      </c>
      <c r="M17" s="10"/>
      <c r="N17" s="103">
        <v>43388</v>
      </c>
    </row>
    <row r="18" spans="2:14" x14ac:dyDescent="0.2">
      <c r="B18" s="9" t="s">
        <v>178</v>
      </c>
      <c r="C18" s="55"/>
      <c r="D18" s="98" t="s">
        <v>337</v>
      </c>
      <c r="E18" s="6">
        <v>2419.12</v>
      </c>
      <c r="F18" s="6"/>
      <c r="G18" s="6">
        <v>280.88</v>
      </c>
      <c r="H18" s="6">
        <f t="shared" si="0"/>
        <v>1209.56</v>
      </c>
      <c r="I18" s="6">
        <f t="shared" si="1"/>
        <v>0</v>
      </c>
      <c r="J18" s="6">
        <f t="shared" si="2"/>
        <v>140.44</v>
      </c>
      <c r="K18" s="24"/>
      <c r="L18" s="6">
        <f t="shared" si="3"/>
        <v>1350</v>
      </c>
      <c r="M18" s="10"/>
      <c r="N18" s="103">
        <v>36130</v>
      </c>
    </row>
    <row r="19" spans="2:14" x14ac:dyDescent="0.2">
      <c r="B19" s="9" t="s">
        <v>176</v>
      </c>
      <c r="C19" s="55"/>
      <c r="D19" s="61" t="s">
        <v>12</v>
      </c>
      <c r="E19" s="6">
        <v>2500</v>
      </c>
      <c r="F19" s="6"/>
      <c r="G19" s="6">
        <v>275.7</v>
      </c>
      <c r="H19" s="6">
        <f t="shared" si="0"/>
        <v>1250</v>
      </c>
      <c r="I19" s="6">
        <f t="shared" si="1"/>
        <v>0</v>
      </c>
      <c r="J19" s="6">
        <f t="shared" si="2"/>
        <v>137.85</v>
      </c>
      <c r="K19" s="24"/>
      <c r="L19" s="6">
        <f t="shared" si="3"/>
        <v>1387.85</v>
      </c>
      <c r="M19" s="10"/>
      <c r="N19" s="103">
        <v>36938</v>
      </c>
    </row>
    <row r="20" spans="2:14" ht="22.5" x14ac:dyDescent="0.2">
      <c r="B20" s="11" t="s">
        <v>354</v>
      </c>
      <c r="C20" s="105"/>
      <c r="D20" s="118" t="s">
        <v>96</v>
      </c>
      <c r="E20" s="6">
        <v>8895.58</v>
      </c>
      <c r="F20" s="6">
        <v>693.86</v>
      </c>
      <c r="G20" s="58"/>
      <c r="H20" s="6">
        <f t="shared" si="0"/>
        <v>4447.79</v>
      </c>
      <c r="I20" s="6">
        <f t="shared" si="1"/>
        <v>346.93</v>
      </c>
      <c r="J20" s="6">
        <f t="shared" si="2"/>
        <v>0</v>
      </c>
      <c r="K20" s="24"/>
      <c r="L20" s="6">
        <f t="shared" si="3"/>
        <v>4100.8599999999997</v>
      </c>
      <c r="M20" s="10"/>
      <c r="N20" s="140">
        <v>43712</v>
      </c>
    </row>
    <row r="21" spans="2:14" ht="22.5" x14ac:dyDescent="0.2">
      <c r="B21" s="9" t="s">
        <v>440</v>
      </c>
      <c r="C21" s="105"/>
      <c r="D21" s="118" t="s">
        <v>340</v>
      </c>
      <c r="E21" s="6">
        <v>3971</v>
      </c>
      <c r="F21" s="6"/>
      <c r="G21" s="58">
        <v>157.19</v>
      </c>
      <c r="H21" s="6">
        <f t="shared" si="0"/>
        <v>1985.5</v>
      </c>
      <c r="I21" s="6">
        <f t="shared" si="1"/>
        <v>0</v>
      </c>
      <c r="J21" s="6">
        <f t="shared" si="2"/>
        <v>78.594999999999999</v>
      </c>
      <c r="K21" s="24"/>
      <c r="L21" s="6">
        <f t="shared" si="3"/>
        <v>2064.0949999999998</v>
      </c>
      <c r="M21" s="10"/>
      <c r="N21" s="103">
        <v>43973</v>
      </c>
    </row>
    <row r="22" spans="2:14" x14ac:dyDescent="0.2">
      <c r="B22" s="11" t="s">
        <v>341</v>
      </c>
      <c r="D22" s="118" t="s">
        <v>342</v>
      </c>
      <c r="E22" s="6">
        <v>6879</v>
      </c>
      <c r="F22" s="6">
        <v>220.92</v>
      </c>
      <c r="G22" s="58"/>
      <c r="H22" s="6">
        <f t="shared" si="0"/>
        <v>3439.5</v>
      </c>
      <c r="I22" s="6">
        <f t="shared" si="1"/>
        <v>110.46</v>
      </c>
      <c r="J22" s="6">
        <f t="shared" si="2"/>
        <v>0</v>
      </c>
      <c r="K22" s="24"/>
      <c r="L22" s="6">
        <f t="shared" si="3"/>
        <v>3329.04</v>
      </c>
      <c r="M22" s="10"/>
      <c r="N22" s="140">
        <v>44204</v>
      </c>
    </row>
    <row r="23" spans="2:14" ht="25.5" x14ac:dyDescent="0.2">
      <c r="B23" s="58" t="s">
        <v>343</v>
      </c>
      <c r="D23" s="111" t="s">
        <v>342</v>
      </c>
      <c r="E23" s="6">
        <v>6879</v>
      </c>
      <c r="F23" s="6">
        <v>220.92</v>
      </c>
      <c r="G23" s="58"/>
      <c r="H23" s="6">
        <f t="shared" si="0"/>
        <v>3439.5</v>
      </c>
      <c r="I23" s="6">
        <f t="shared" si="1"/>
        <v>110.46</v>
      </c>
      <c r="J23" s="6">
        <f t="shared" si="2"/>
        <v>0</v>
      </c>
      <c r="K23" s="24"/>
      <c r="L23" s="6">
        <f t="shared" si="3"/>
        <v>3329.04</v>
      </c>
      <c r="M23" s="10"/>
      <c r="N23" s="103">
        <v>42278</v>
      </c>
    </row>
    <row r="24" spans="2:14" ht="22.5" x14ac:dyDescent="0.2">
      <c r="B24" s="11" t="s">
        <v>360</v>
      </c>
      <c r="D24" s="118" t="s">
        <v>361</v>
      </c>
      <c r="E24" s="6">
        <v>10111.709999999999</v>
      </c>
      <c r="F24" s="6">
        <v>851.63</v>
      </c>
      <c r="G24" s="58"/>
      <c r="H24" s="6">
        <f t="shared" si="0"/>
        <v>5055.8549999999996</v>
      </c>
      <c r="I24" s="6">
        <f t="shared" si="1"/>
        <v>425.815</v>
      </c>
      <c r="J24" s="6">
        <f t="shared" si="2"/>
        <v>0</v>
      </c>
      <c r="K24" s="24"/>
      <c r="L24" s="6">
        <f t="shared" si="3"/>
        <v>4630.04</v>
      </c>
      <c r="M24" s="10"/>
      <c r="N24" s="139">
        <v>44470</v>
      </c>
    </row>
    <row r="25" spans="2:14" x14ac:dyDescent="0.2">
      <c r="B25" s="11" t="s">
        <v>495</v>
      </c>
      <c r="D25" s="118" t="s">
        <v>266</v>
      </c>
      <c r="E25" s="6">
        <v>7735.75</v>
      </c>
      <c r="F25" s="6">
        <v>567.66999999999996</v>
      </c>
      <c r="G25" s="58"/>
      <c r="H25" s="6">
        <f t="shared" ref="H25" si="5">+E25/2</f>
        <v>3867.875</v>
      </c>
      <c r="I25" s="6">
        <f t="shared" ref="I25" si="6">+F25/2</f>
        <v>283.83499999999998</v>
      </c>
      <c r="J25" s="6">
        <f t="shared" ref="J25" si="7">+G25/2</f>
        <v>0</v>
      </c>
      <c r="K25" s="24"/>
      <c r="L25" s="6">
        <f t="shared" ref="L25" si="8">H25-I25+J25-K25</f>
        <v>3584.04</v>
      </c>
      <c r="M25" s="10"/>
      <c r="N25" s="139">
        <v>44593</v>
      </c>
    </row>
    <row r="26" spans="2:14" ht="22.5" x14ac:dyDescent="0.2">
      <c r="B26" s="13" t="s">
        <v>153</v>
      </c>
      <c r="C26" s="60"/>
      <c r="D26" s="98" t="s">
        <v>67</v>
      </c>
      <c r="E26" s="6">
        <v>5780.94</v>
      </c>
      <c r="F26" s="6">
        <v>60.36</v>
      </c>
      <c r="G26" s="6"/>
      <c r="H26" s="6">
        <f t="shared" si="0"/>
        <v>2890.47</v>
      </c>
      <c r="I26" s="6">
        <f t="shared" si="1"/>
        <v>30.18</v>
      </c>
      <c r="J26" s="6">
        <f t="shared" si="2"/>
        <v>0</v>
      </c>
      <c r="K26" s="24"/>
      <c r="L26" s="6">
        <f t="shared" si="3"/>
        <v>2860.29</v>
      </c>
      <c r="M26" s="10"/>
      <c r="N26" s="103">
        <v>43374</v>
      </c>
    </row>
    <row r="27" spans="2:14" ht="33.75" x14ac:dyDescent="0.2">
      <c r="B27" s="11" t="s">
        <v>352</v>
      </c>
      <c r="D27" s="118" t="s">
        <v>353</v>
      </c>
      <c r="E27" s="6">
        <v>7735.75</v>
      </c>
      <c r="F27" s="6">
        <v>567.66999999999996</v>
      </c>
      <c r="G27" s="58"/>
      <c r="H27" s="6">
        <f t="shared" si="0"/>
        <v>3867.875</v>
      </c>
      <c r="I27" s="6">
        <f t="shared" si="1"/>
        <v>283.83499999999998</v>
      </c>
      <c r="J27" s="6">
        <f t="shared" si="2"/>
        <v>0</v>
      </c>
      <c r="K27" s="24"/>
      <c r="L27" s="6">
        <f t="shared" si="3"/>
        <v>3584.04</v>
      </c>
      <c r="M27" s="10"/>
      <c r="N27" s="139">
        <v>44470</v>
      </c>
    </row>
    <row r="28" spans="2:14" ht="22.5" x14ac:dyDescent="0.2">
      <c r="B28" s="9" t="s">
        <v>184</v>
      </c>
      <c r="C28" s="55"/>
      <c r="D28" s="98" t="s">
        <v>102</v>
      </c>
      <c r="E28" s="6">
        <v>6879</v>
      </c>
      <c r="F28" s="6">
        <v>220.92</v>
      </c>
      <c r="G28" s="6"/>
      <c r="H28" s="6">
        <f t="shared" si="0"/>
        <v>3439.5</v>
      </c>
      <c r="I28" s="6">
        <f t="shared" si="1"/>
        <v>110.46</v>
      </c>
      <c r="J28" s="6">
        <f t="shared" si="2"/>
        <v>0</v>
      </c>
      <c r="K28" s="24"/>
      <c r="L28" s="6">
        <f t="shared" si="3"/>
        <v>3329.04</v>
      </c>
      <c r="M28" s="10"/>
      <c r="N28" s="103">
        <v>43381</v>
      </c>
    </row>
    <row r="29" spans="2:14" ht="22.5" x14ac:dyDescent="0.2">
      <c r="B29" s="9" t="s">
        <v>485</v>
      </c>
      <c r="C29" s="55"/>
      <c r="D29" s="118" t="s">
        <v>492</v>
      </c>
      <c r="E29" s="6">
        <v>12088.69</v>
      </c>
      <c r="F29" s="6">
        <v>1185.45</v>
      </c>
      <c r="G29" s="58"/>
      <c r="H29" s="6">
        <f t="shared" si="0"/>
        <v>6044.3450000000003</v>
      </c>
      <c r="I29" s="6">
        <f t="shared" si="1"/>
        <v>592.72500000000002</v>
      </c>
      <c r="J29" s="6">
        <f t="shared" si="2"/>
        <v>0</v>
      </c>
      <c r="K29" s="24"/>
      <c r="L29" s="6">
        <f t="shared" ref="L29" si="9">H29-I29+J29-K29</f>
        <v>5451.62</v>
      </c>
      <c r="M29" s="10"/>
      <c r="N29" s="139">
        <v>44470</v>
      </c>
    </row>
    <row r="30" spans="2:14" x14ac:dyDescent="0.2">
      <c r="B30" s="11" t="s">
        <v>363</v>
      </c>
      <c r="D30" s="118" t="s">
        <v>278</v>
      </c>
      <c r="E30" s="6">
        <v>6879</v>
      </c>
      <c r="F30" s="6">
        <v>220.92</v>
      </c>
      <c r="G30" s="58"/>
      <c r="H30" s="6">
        <f t="shared" si="0"/>
        <v>3439.5</v>
      </c>
      <c r="I30" s="6">
        <f t="shared" si="1"/>
        <v>110.46</v>
      </c>
      <c r="J30" s="6">
        <f t="shared" si="2"/>
        <v>0</v>
      </c>
      <c r="K30" s="24"/>
      <c r="L30" s="6">
        <f t="shared" si="3"/>
        <v>3329.04</v>
      </c>
      <c r="M30" s="10"/>
      <c r="N30" s="139">
        <v>44470</v>
      </c>
    </row>
    <row r="31" spans="2:14" ht="36" x14ac:dyDescent="0.2">
      <c r="B31" s="13" t="s">
        <v>211</v>
      </c>
      <c r="C31" s="60"/>
      <c r="D31" s="104" t="s">
        <v>88</v>
      </c>
      <c r="E31" s="6">
        <v>12088.69</v>
      </c>
      <c r="F31" s="6">
        <v>1185.45</v>
      </c>
      <c r="G31" s="58"/>
      <c r="H31" s="6">
        <f t="shared" si="0"/>
        <v>6044.3450000000003</v>
      </c>
      <c r="I31" s="6">
        <f t="shared" si="1"/>
        <v>592.72500000000002</v>
      </c>
      <c r="J31" s="6">
        <f t="shared" si="2"/>
        <v>0</v>
      </c>
      <c r="K31" s="24"/>
      <c r="L31" s="6">
        <f t="shared" si="3"/>
        <v>5451.62</v>
      </c>
      <c r="M31" s="10"/>
      <c r="N31" s="103">
        <v>40179</v>
      </c>
    </row>
    <row r="32" spans="2:14" ht="45" x14ac:dyDescent="0.2">
      <c r="B32" s="13" t="s">
        <v>141</v>
      </c>
      <c r="C32" s="60"/>
      <c r="D32" s="98" t="s">
        <v>63</v>
      </c>
      <c r="E32" s="6">
        <v>7676.71</v>
      </c>
      <c r="F32" s="6">
        <v>561.25</v>
      </c>
      <c r="G32" s="6"/>
      <c r="H32" s="6">
        <f t="shared" si="0"/>
        <v>3838.355</v>
      </c>
      <c r="I32" s="6">
        <f t="shared" si="1"/>
        <v>280.625</v>
      </c>
      <c r="J32" s="6">
        <f t="shared" si="2"/>
        <v>0</v>
      </c>
      <c r="K32" s="24"/>
      <c r="L32" s="6">
        <f t="shared" si="3"/>
        <v>3557.73</v>
      </c>
      <c r="M32" s="10"/>
      <c r="N32" s="103">
        <v>38353</v>
      </c>
    </row>
    <row r="33" spans="1:19" x14ac:dyDescent="0.2">
      <c r="B33" s="9" t="s">
        <v>175</v>
      </c>
      <c r="C33" s="55"/>
      <c r="D33" s="66" t="s">
        <v>21</v>
      </c>
      <c r="E33" s="6">
        <v>8895.58</v>
      </c>
      <c r="F33" s="6">
        <v>693.86</v>
      </c>
      <c r="G33" s="6"/>
      <c r="H33" s="6">
        <f t="shared" si="0"/>
        <v>4447.79</v>
      </c>
      <c r="I33" s="6">
        <f t="shared" si="1"/>
        <v>346.93</v>
      </c>
      <c r="J33" s="6">
        <f t="shared" si="2"/>
        <v>0</v>
      </c>
      <c r="K33" s="24"/>
      <c r="L33" s="6">
        <f t="shared" si="3"/>
        <v>4100.8599999999997</v>
      </c>
      <c r="M33" s="10"/>
      <c r="N33" s="103">
        <v>41183</v>
      </c>
    </row>
    <row r="34" spans="1:19" ht="22.5" x14ac:dyDescent="0.2">
      <c r="B34" s="9" t="s">
        <v>500</v>
      </c>
      <c r="C34" s="55"/>
      <c r="D34" s="66" t="s">
        <v>348</v>
      </c>
      <c r="E34" s="6">
        <v>6125.98</v>
      </c>
      <c r="F34" s="6">
        <v>97.9</v>
      </c>
      <c r="G34" s="6"/>
      <c r="H34" s="6">
        <f t="shared" si="0"/>
        <v>3062.99</v>
      </c>
      <c r="I34" s="6">
        <f t="shared" si="1"/>
        <v>48.95</v>
      </c>
      <c r="J34" s="6"/>
      <c r="K34" s="24"/>
      <c r="L34" s="6">
        <f t="shared" si="3"/>
        <v>3014.04</v>
      </c>
      <c r="M34" s="10"/>
      <c r="N34" s="103">
        <v>44602</v>
      </c>
    </row>
    <row r="35" spans="1:19" ht="22.5" x14ac:dyDescent="0.2">
      <c r="B35" s="9" t="s">
        <v>155</v>
      </c>
      <c r="C35" s="55"/>
      <c r="D35" s="98" t="s">
        <v>96</v>
      </c>
      <c r="E35" s="6">
        <v>8895.58</v>
      </c>
      <c r="F35" s="6">
        <v>693.86</v>
      </c>
      <c r="G35" s="6"/>
      <c r="H35" s="6">
        <f t="shared" si="0"/>
        <v>4447.79</v>
      </c>
      <c r="I35" s="6">
        <f t="shared" si="1"/>
        <v>346.93</v>
      </c>
      <c r="J35" s="6">
        <f t="shared" si="2"/>
        <v>0</v>
      </c>
      <c r="K35" s="24"/>
      <c r="L35" s="6">
        <f t="shared" si="3"/>
        <v>4100.8599999999997</v>
      </c>
      <c r="M35" s="10"/>
      <c r="N35" s="103">
        <v>43374</v>
      </c>
    </row>
    <row r="36" spans="1:19" ht="22.5" x14ac:dyDescent="0.2">
      <c r="B36" s="58" t="s">
        <v>139</v>
      </c>
      <c r="C36" s="60"/>
      <c r="D36" s="98" t="s">
        <v>338</v>
      </c>
      <c r="E36" s="6">
        <v>12343.01</v>
      </c>
      <c r="F36" s="6">
        <v>1231.03</v>
      </c>
      <c r="G36" s="6"/>
      <c r="H36" s="6">
        <f t="shared" si="0"/>
        <v>6171.5050000000001</v>
      </c>
      <c r="I36" s="6">
        <f t="shared" si="1"/>
        <v>615.51499999999999</v>
      </c>
      <c r="J36" s="6">
        <f t="shared" si="2"/>
        <v>0</v>
      </c>
      <c r="K36" s="24"/>
      <c r="L36" s="6">
        <f t="shared" si="3"/>
        <v>5555.99</v>
      </c>
      <c r="M36" s="10"/>
      <c r="N36" s="103">
        <v>42278</v>
      </c>
    </row>
    <row r="37" spans="1:19" x14ac:dyDescent="0.2">
      <c r="B37" s="13" t="s">
        <v>163</v>
      </c>
      <c r="C37" s="60"/>
      <c r="D37" s="98" t="s">
        <v>271</v>
      </c>
      <c r="E37" s="6">
        <v>6879</v>
      </c>
      <c r="F37" s="6">
        <v>220.92</v>
      </c>
      <c r="G37" s="6"/>
      <c r="H37" s="6">
        <f t="shared" si="0"/>
        <v>3439.5</v>
      </c>
      <c r="I37" s="6">
        <f t="shared" si="1"/>
        <v>110.46</v>
      </c>
      <c r="J37" s="6">
        <f t="shared" si="2"/>
        <v>0</v>
      </c>
      <c r="K37" s="24"/>
      <c r="L37" s="6">
        <f t="shared" si="3"/>
        <v>3329.04</v>
      </c>
      <c r="M37" s="10"/>
      <c r="N37" s="103">
        <v>41764</v>
      </c>
    </row>
    <row r="38" spans="1:19" x14ac:dyDescent="0.2">
      <c r="B38" s="9" t="s">
        <v>161</v>
      </c>
      <c r="C38" s="55"/>
      <c r="D38" s="98" t="s">
        <v>271</v>
      </c>
      <c r="E38" s="6">
        <v>10423.4</v>
      </c>
      <c r="F38" s="6">
        <v>901.5</v>
      </c>
      <c r="G38" s="58"/>
      <c r="H38" s="6">
        <f t="shared" si="0"/>
        <v>5211.7</v>
      </c>
      <c r="I38" s="6">
        <f t="shared" si="1"/>
        <v>450.75</v>
      </c>
      <c r="J38" s="6">
        <f t="shared" si="2"/>
        <v>0</v>
      </c>
      <c r="K38" s="24"/>
      <c r="L38" s="6">
        <f t="shared" si="3"/>
        <v>4760.95</v>
      </c>
      <c r="M38" s="10"/>
      <c r="N38" s="103">
        <v>38353</v>
      </c>
    </row>
    <row r="39" spans="1:19" ht="22.5" x14ac:dyDescent="0.2">
      <c r="B39" s="9" t="s">
        <v>143</v>
      </c>
      <c r="C39" s="13"/>
      <c r="D39" s="66" t="s">
        <v>96</v>
      </c>
      <c r="E39" s="6">
        <v>8895.58</v>
      </c>
      <c r="F39" s="6">
        <v>693.86</v>
      </c>
      <c r="G39" s="58"/>
      <c r="H39" s="6">
        <f t="shared" ref="H39" si="10">+E39/2</f>
        <v>4447.79</v>
      </c>
      <c r="I39" s="6">
        <f t="shared" ref="I39" si="11">+F39/2</f>
        <v>346.93</v>
      </c>
      <c r="J39" s="6">
        <f t="shared" ref="J39" si="12">+G39/2</f>
        <v>0</v>
      </c>
      <c r="K39" s="24"/>
      <c r="L39" s="6">
        <f t="shared" si="3"/>
        <v>4100.8599999999997</v>
      </c>
      <c r="M39" s="10"/>
      <c r="N39" s="103">
        <v>38749</v>
      </c>
    </row>
    <row r="40" spans="1:19" ht="22.5" x14ac:dyDescent="0.2">
      <c r="B40" s="11" t="s">
        <v>350</v>
      </c>
      <c r="D40" s="118" t="s">
        <v>351</v>
      </c>
      <c r="E40" s="6">
        <v>4157.72</v>
      </c>
      <c r="F40" s="58"/>
      <c r="G40" s="58">
        <v>145.24</v>
      </c>
      <c r="H40" s="6">
        <f t="shared" si="0"/>
        <v>2078.86</v>
      </c>
      <c r="I40" s="6">
        <f t="shared" si="1"/>
        <v>0</v>
      </c>
      <c r="J40" s="6">
        <f t="shared" si="2"/>
        <v>72.62</v>
      </c>
      <c r="K40" s="24"/>
      <c r="L40" s="6">
        <f t="shared" si="3"/>
        <v>2151.48</v>
      </c>
      <c r="M40" s="10"/>
      <c r="N40" s="140">
        <v>43770</v>
      </c>
    </row>
    <row r="41" spans="1:19" ht="22.5" x14ac:dyDescent="0.2">
      <c r="B41" s="9" t="s">
        <v>145</v>
      </c>
      <c r="C41" s="55"/>
      <c r="D41" s="98" t="s">
        <v>65</v>
      </c>
      <c r="E41" s="6">
        <v>14210.7</v>
      </c>
      <c r="F41" s="6">
        <v>1594.24</v>
      </c>
      <c r="G41" s="58"/>
      <c r="H41" s="6">
        <f t="shared" si="0"/>
        <v>7105.35</v>
      </c>
      <c r="I41" s="6">
        <f t="shared" si="1"/>
        <v>797.12</v>
      </c>
      <c r="J41" s="6">
        <f t="shared" si="2"/>
        <v>0</v>
      </c>
      <c r="K41" s="24"/>
      <c r="L41" s="6">
        <f t="shared" si="3"/>
        <v>6308.2300000000005</v>
      </c>
      <c r="M41" s="10"/>
      <c r="N41" s="103">
        <v>38353</v>
      </c>
    </row>
    <row r="42" spans="1:19" ht="33.75" x14ac:dyDescent="0.2">
      <c r="B42" s="13" t="s">
        <v>168</v>
      </c>
      <c r="C42" s="60"/>
      <c r="D42" s="98" t="s">
        <v>339</v>
      </c>
      <c r="E42" s="6">
        <v>12724.5</v>
      </c>
      <c r="F42" s="6">
        <v>1299.3900000000001</v>
      </c>
      <c r="G42" s="58"/>
      <c r="H42" s="6">
        <f t="shared" si="0"/>
        <v>6362.25</v>
      </c>
      <c r="I42" s="6">
        <f t="shared" si="1"/>
        <v>649.69500000000005</v>
      </c>
      <c r="J42" s="6">
        <f t="shared" si="2"/>
        <v>0</v>
      </c>
      <c r="K42" s="24"/>
      <c r="L42" s="6">
        <f t="shared" si="3"/>
        <v>5712.5550000000003</v>
      </c>
      <c r="M42" s="10"/>
      <c r="N42" s="103">
        <v>43374</v>
      </c>
    </row>
    <row r="43" spans="1:19" ht="22.5" x14ac:dyDescent="0.2">
      <c r="B43" s="13" t="s">
        <v>491</v>
      </c>
      <c r="C43" s="60"/>
      <c r="D43" s="98" t="s">
        <v>96</v>
      </c>
      <c r="E43" s="6">
        <v>8895.58</v>
      </c>
      <c r="F43" s="6">
        <v>693.86</v>
      </c>
      <c r="G43" s="58"/>
      <c r="H43" s="6">
        <f t="shared" si="0"/>
        <v>4447.79</v>
      </c>
      <c r="I43" s="6">
        <f t="shared" si="1"/>
        <v>346.93</v>
      </c>
      <c r="J43" s="6">
        <f t="shared" si="2"/>
        <v>0</v>
      </c>
      <c r="K43" s="24"/>
      <c r="L43" s="6">
        <f t="shared" ref="L43" si="13">H43-I43+J43-K43</f>
        <v>4100.8599999999997</v>
      </c>
      <c r="M43" s="10"/>
      <c r="N43" s="103">
        <v>44578</v>
      </c>
    </row>
    <row r="44" spans="1:19" x14ac:dyDescent="0.2">
      <c r="B44" s="11" t="s">
        <v>364</v>
      </c>
      <c r="C44" s="105"/>
      <c r="D44" s="118" t="s">
        <v>91</v>
      </c>
      <c r="E44" s="6">
        <v>23787.57</v>
      </c>
      <c r="F44" s="6">
        <v>3639.86</v>
      </c>
      <c r="G44" s="58"/>
      <c r="H44" s="6">
        <f t="shared" si="0"/>
        <v>11893.785</v>
      </c>
      <c r="I44" s="6">
        <f t="shared" si="1"/>
        <v>1819.93</v>
      </c>
      <c r="J44" s="6">
        <f t="shared" si="2"/>
        <v>0</v>
      </c>
      <c r="K44" s="24"/>
      <c r="L44" s="6">
        <f t="shared" si="3"/>
        <v>10073.855</v>
      </c>
      <c r="M44" s="10"/>
      <c r="N44" s="140">
        <v>44393</v>
      </c>
    </row>
    <row r="45" spans="1:19" s="58" customFormat="1" x14ac:dyDescent="0.2">
      <c r="A45" s="11"/>
      <c r="B45" s="11" t="s">
        <v>356</v>
      </c>
      <c r="C45" s="11"/>
      <c r="D45" s="118" t="s">
        <v>357</v>
      </c>
      <c r="E45" s="6">
        <v>6125.98</v>
      </c>
      <c r="F45" s="6">
        <v>97.9</v>
      </c>
      <c r="H45" s="6">
        <f t="shared" si="0"/>
        <v>3062.99</v>
      </c>
      <c r="I45" s="6">
        <f t="shared" si="1"/>
        <v>48.95</v>
      </c>
      <c r="J45" s="6">
        <f t="shared" si="2"/>
        <v>0</v>
      </c>
      <c r="K45" s="24"/>
      <c r="L45" s="6">
        <f t="shared" si="3"/>
        <v>3014.04</v>
      </c>
      <c r="M45" s="10"/>
      <c r="N45" s="140">
        <v>43675</v>
      </c>
      <c r="O45" s="11"/>
      <c r="P45" s="11"/>
      <c r="Q45" s="11"/>
      <c r="R45" s="11"/>
      <c r="S45" s="11"/>
    </row>
    <row r="46" spans="1:19" s="58" customFormat="1" ht="33.75" x14ac:dyDescent="0.2">
      <c r="A46" s="11"/>
      <c r="B46" s="11" t="s">
        <v>169</v>
      </c>
      <c r="C46" s="60"/>
      <c r="D46" s="98" t="s">
        <v>72</v>
      </c>
      <c r="E46" s="6">
        <v>8652.7099999999991</v>
      </c>
      <c r="F46" s="6">
        <v>667.44</v>
      </c>
      <c r="H46" s="6">
        <f t="shared" si="0"/>
        <v>4326.3549999999996</v>
      </c>
      <c r="I46" s="6">
        <f t="shared" si="1"/>
        <v>333.72</v>
      </c>
      <c r="J46" s="6">
        <f t="shared" si="2"/>
        <v>0</v>
      </c>
      <c r="K46" s="24"/>
      <c r="L46" s="6">
        <f t="shared" si="3"/>
        <v>3992.6349999999993</v>
      </c>
      <c r="M46" s="10"/>
      <c r="N46" s="103">
        <v>40179</v>
      </c>
      <c r="O46" s="11"/>
      <c r="P46" s="11"/>
      <c r="Q46" s="11"/>
      <c r="R46" s="11"/>
      <c r="S46" s="11"/>
    </row>
    <row r="47" spans="1:19" ht="22.5" x14ac:dyDescent="0.2">
      <c r="B47" s="11" t="s">
        <v>355</v>
      </c>
      <c r="C47" s="105"/>
      <c r="D47" s="118" t="s">
        <v>276</v>
      </c>
      <c r="E47" s="6">
        <v>7735.75</v>
      </c>
      <c r="F47" s="6">
        <v>567.66999999999996</v>
      </c>
      <c r="G47" s="6"/>
      <c r="H47" s="6">
        <f t="shared" si="0"/>
        <v>3867.875</v>
      </c>
      <c r="I47" s="6">
        <f t="shared" si="1"/>
        <v>283.83499999999998</v>
      </c>
      <c r="J47" s="6">
        <f t="shared" si="2"/>
        <v>0</v>
      </c>
      <c r="K47" s="24"/>
      <c r="L47" s="6">
        <f t="shared" si="3"/>
        <v>3584.04</v>
      </c>
      <c r="M47" s="10"/>
      <c r="N47" s="140">
        <v>43482</v>
      </c>
      <c r="O47" s="58"/>
      <c r="P47" s="58"/>
      <c r="Q47" s="58"/>
      <c r="R47" s="58"/>
      <c r="S47" s="58"/>
    </row>
    <row r="48" spans="1:19" x14ac:dyDescent="0.2">
      <c r="B48" s="11" t="s">
        <v>465</v>
      </c>
      <c r="C48" s="105"/>
      <c r="D48" s="118" t="s">
        <v>337</v>
      </c>
      <c r="E48" s="6">
        <v>2419.12</v>
      </c>
      <c r="F48" s="6"/>
      <c r="G48" s="6">
        <v>280.88</v>
      </c>
      <c r="H48" s="6">
        <f t="shared" si="0"/>
        <v>1209.56</v>
      </c>
      <c r="I48" s="6">
        <f t="shared" si="1"/>
        <v>0</v>
      </c>
      <c r="J48" s="6">
        <f t="shared" si="2"/>
        <v>140.44</v>
      </c>
      <c r="K48" s="24"/>
      <c r="L48" s="6">
        <f t="shared" si="3"/>
        <v>1350</v>
      </c>
      <c r="M48" s="10"/>
      <c r="N48" s="140">
        <v>44470</v>
      </c>
      <c r="O48" s="58"/>
      <c r="P48" s="58"/>
      <c r="Q48" s="58"/>
      <c r="R48" s="58"/>
      <c r="S48" s="58"/>
    </row>
    <row r="49" spans="1:19" x14ac:dyDescent="0.2">
      <c r="B49" s="11" t="s">
        <v>490</v>
      </c>
      <c r="C49" s="105"/>
      <c r="D49" s="118" t="s">
        <v>337</v>
      </c>
      <c r="E49" s="6">
        <v>2419.12</v>
      </c>
      <c r="F49" s="6"/>
      <c r="G49" s="6">
        <v>280.88</v>
      </c>
      <c r="H49" s="6">
        <f t="shared" si="0"/>
        <v>1209.56</v>
      </c>
      <c r="I49" s="6">
        <f t="shared" si="1"/>
        <v>0</v>
      </c>
      <c r="J49" s="6">
        <f t="shared" si="2"/>
        <v>140.44</v>
      </c>
      <c r="K49" s="24"/>
      <c r="L49" s="6">
        <f t="shared" ref="L49:L50" si="14">H49-I49+J49-K49</f>
        <v>1350</v>
      </c>
      <c r="M49" s="10"/>
      <c r="N49" s="140">
        <v>44562</v>
      </c>
      <c r="O49" s="58"/>
      <c r="P49" s="58"/>
      <c r="Q49" s="58"/>
      <c r="R49" s="58"/>
      <c r="S49" s="58"/>
    </row>
    <row r="50" spans="1:19" ht="22.5" x14ac:dyDescent="0.2">
      <c r="B50" s="11" t="s">
        <v>501</v>
      </c>
      <c r="C50" s="105"/>
      <c r="D50" s="118" t="s">
        <v>469</v>
      </c>
      <c r="E50" s="6">
        <v>6879</v>
      </c>
      <c r="F50" s="6">
        <v>220.92</v>
      </c>
      <c r="G50" s="6"/>
      <c r="H50" s="6">
        <f t="shared" si="0"/>
        <v>3439.5</v>
      </c>
      <c r="I50" s="6">
        <f t="shared" si="1"/>
        <v>110.46</v>
      </c>
      <c r="J50" s="6"/>
      <c r="K50" s="24"/>
      <c r="L50" s="6">
        <f t="shared" si="14"/>
        <v>3329.04</v>
      </c>
      <c r="M50" s="10"/>
      <c r="N50" s="140">
        <v>44608</v>
      </c>
      <c r="O50" s="58"/>
      <c r="P50" s="58"/>
      <c r="Q50" s="58"/>
      <c r="R50" s="58"/>
      <c r="S50" s="58"/>
    </row>
    <row r="51" spans="1:19" x14ac:dyDescent="0.2">
      <c r="A51" s="103">
        <v>43739</v>
      </c>
      <c r="B51" s="9" t="s">
        <v>177</v>
      </c>
      <c r="C51" s="55"/>
      <c r="D51" s="98" t="s">
        <v>12</v>
      </c>
      <c r="E51" s="6">
        <v>2506</v>
      </c>
      <c r="F51" s="6"/>
      <c r="G51" s="58">
        <v>275.32</v>
      </c>
      <c r="H51" s="6">
        <f t="shared" si="0"/>
        <v>1253</v>
      </c>
      <c r="I51" s="6">
        <f t="shared" si="1"/>
        <v>0</v>
      </c>
      <c r="J51" s="6">
        <f t="shared" si="2"/>
        <v>137.66</v>
      </c>
      <c r="K51" s="24"/>
      <c r="L51" s="6">
        <f t="shared" si="3"/>
        <v>1390.66</v>
      </c>
      <c r="M51" s="10"/>
      <c r="N51" s="103">
        <v>34864</v>
      </c>
    </row>
    <row r="52" spans="1:19" ht="22.5" x14ac:dyDescent="0.2">
      <c r="A52" s="103"/>
      <c r="B52" s="9" t="s">
        <v>486</v>
      </c>
      <c r="C52" s="55"/>
      <c r="D52" s="98" t="s">
        <v>469</v>
      </c>
      <c r="E52" s="6">
        <v>6879</v>
      </c>
      <c r="F52" s="6">
        <v>220.92</v>
      </c>
      <c r="G52" s="6"/>
      <c r="H52" s="6">
        <f t="shared" si="0"/>
        <v>3439.5</v>
      </c>
      <c r="I52" s="6">
        <f t="shared" si="1"/>
        <v>110.46</v>
      </c>
      <c r="J52" s="6">
        <f t="shared" si="2"/>
        <v>0</v>
      </c>
      <c r="K52" s="24"/>
      <c r="L52" s="6">
        <f t="shared" ref="L52" si="15">H52-I52+J52-K52</f>
        <v>3329.04</v>
      </c>
      <c r="M52" s="10"/>
      <c r="N52" s="103">
        <v>44554</v>
      </c>
    </row>
    <row r="53" spans="1:19" ht="22.5" x14ac:dyDescent="0.2">
      <c r="A53" s="103"/>
      <c r="B53" s="9" t="s">
        <v>441</v>
      </c>
      <c r="C53" s="55"/>
      <c r="D53" s="98" t="s">
        <v>67</v>
      </c>
      <c r="E53" s="6">
        <v>5780.94</v>
      </c>
      <c r="F53" s="6">
        <v>60.34</v>
      </c>
      <c r="G53" s="58"/>
      <c r="H53" s="6">
        <f t="shared" si="0"/>
        <v>2890.47</v>
      </c>
      <c r="I53" s="6">
        <f t="shared" si="1"/>
        <v>30.17</v>
      </c>
      <c r="J53" s="6">
        <f t="shared" si="2"/>
        <v>0</v>
      </c>
      <c r="K53" s="24"/>
      <c r="L53" s="6">
        <f t="shared" ref="L53" si="16">H53-I53+J53-K53</f>
        <v>2860.2999999999997</v>
      </c>
      <c r="M53" s="10"/>
      <c r="N53" s="103"/>
    </row>
    <row r="54" spans="1:19" x14ac:dyDescent="0.2">
      <c r="B54" s="11" t="s">
        <v>428</v>
      </c>
      <c r="D54" s="118" t="s">
        <v>429</v>
      </c>
      <c r="E54" s="6">
        <v>3971</v>
      </c>
      <c r="F54" s="58"/>
      <c r="G54" s="58">
        <v>157.19</v>
      </c>
      <c r="H54" s="6">
        <f t="shared" si="0"/>
        <v>1985.5</v>
      </c>
      <c r="I54" s="6">
        <f t="shared" si="1"/>
        <v>0</v>
      </c>
      <c r="J54" s="6">
        <f t="shared" si="2"/>
        <v>78.594999999999999</v>
      </c>
      <c r="K54" s="24"/>
      <c r="L54" s="6">
        <f t="shared" si="3"/>
        <v>2064.0949999999998</v>
      </c>
      <c r="M54" s="10"/>
      <c r="N54" s="140">
        <v>44081</v>
      </c>
    </row>
    <row r="55" spans="1:19" ht="22.5" x14ac:dyDescent="0.2">
      <c r="B55" s="11" t="s">
        <v>466</v>
      </c>
      <c r="D55" s="118" t="s">
        <v>340</v>
      </c>
      <c r="E55" s="6">
        <v>3971</v>
      </c>
      <c r="F55" s="58"/>
      <c r="G55" s="58">
        <v>157.19</v>
      </c>
      <c r="H55" s="6">
        <f t="shared" si="0"/>
        <v>1985.5</v>
      </c>
      <c r="I55" s="6">
        <f t="shared" si="1"/>
        <v>0</v>
      </c>
      <c r="J55" s="6">
        <f t="shared" si="2"/>
        <v>78.594999999999999</v>
      </c>
      <c r="K55" s="24"/>
      <c r="L55" s="6">
        <f t="shared" si="3"/>
        <v>2064.0949999999998</v>
      </c>
      <c r="M55" s="10"/>
      <c r="N55" s="140">
        <v>44501</v>
      </c>
    </row>
    <row r="56" spans="1:19" ht="22.5" x14ac:dyDescent="0.2">
      <c r="A56" s="103">
        <v>43600</v>
      </c>
      <c r="B56" s="9" t="s">
        <v>186</v>
      </c>
      <c r="C56" s="55"/>
      <c r="D56" s="98" t="s">
        <v>340</v>
      </c>
      <c r="E56" s="6">
        <v>3971</v>
      </c>
      <c r="F56" s="6"/>
      <c r="G56" s="6">
        <v>157.19</v>
      </c>
      <c r="H56" s="6">
        <f t="shared" si="0"/>
        <v>1985.5</v>
      </c>
      <c r="I56" s="6">
        <f t="shared" si="1"/>
        <v>0</v>
      </c>
      <c r="J56" s="6">
        <f t="shared" si="2"/>
        <v>78.594999999999999</v>
      </c>
      <c r="K56" s="24"/>
      <c r="L56" s="6">
        <f t="shared" si="3"/>
        <v>2064.0949999999998</v>
      </c>
      <c r="M56" s="10"/>
      <c r="N56" s="103">
        <v>43389</v>
      </c>
    </row>
    <row r="57" spans="1:19" ht="24.75" customHeight="1" x14ac:dyDescent="0.2">
      <c r="B57" s="58" t="s">
        <v>377</v>
      </c>
      <c r="C57" s="58"/>
      <c r="D57" s="118" t="s">
        <v>446</v>
      </c>
      <c r="E57" s="6">
        <v>10745.24</v>
      </c>
      <c r="F57" s="6">
        <v>952.99</v>
      </c>
      <c r="G57" s="6"/>
      <c r="H57" s="6">
        <f t="shared" si="0"/>
        <v>5372.62</v>
      </c>
      <c r="I57" s="6">
        <f t="shared" si="1"/>
        <v>476.495</v>
      </c>
      <c r="J57" s="6">
        <f t="shared" si="2"/>
        <v>0</v>
      </c>
      <c r="K57" s="24"/>
      <c r="L57" s="6">
        <f t="shared" ref="L57:L58" si="17">H57-I57+J57-K57</f>
        <v>4896.125</v>
      </c>
      <c r="M57" s="10"/>
      <c r="N57" s="140">
        <v>43525</v>
      </c>
    </row>
    <row r="58" spans="1:19" x14ac:dyDescent="0.2">
      <c r="B58" s="58" t="s">
        <v>331</v>
      </c>
      <c r="D58" s="58" t="s">
        <v>97</v>
      </c>
      <c r="E58" s="6">
        <v>5780.94</v>
      </c>
      <c r="F58" s="58">
        <v>60.34</v>
      </c>
      <c r="G58" s="30"/>
      <c r="H58" s="6">
        <f t="shared" si="0"/>
        <v>2890.47</v>
      </c>
      <c r="I58" s="6">
        <f t="shared" si="1"/>
        <v>30.17</v>
      </c>
      <c r="J58" s="6">
        <f t="shared" si="2"/>
        <v>0</v>
      </c>
      <c r="K58" s="76"/>
      <c r="L58" s="6">
        <f t="shared" si="17"/>
        <v>2860.2999999999997</v>
      </c>
      <c r="M58" s="10"/>
      <c r="N58" s="139">
        <v>44470</v>
      </c>
      <c r="O58" s="15"/>
    </row>
    <row r="59" spans="1:19" ht="23.25" x14ac:dyDescent="0.25">
      <c r="A59" s="122">
        <v>43511</v>
      </c>
      <c r="B59" s="11" t="s">
        <v>349</v>
      </c>
      <c r="D59" s="118" t="s">
        <v>292</v>
      </c>
      <c r="E59" s="6">
        <v>5780.94</v>
      </c>
      <c r="F59" s="6">
        <v>60.34</v>
      </c>
      <c r="G59" s="58"/>
      <c r="H59" s="6">
        <f t="shared" si="0"/>
        <v>2890.47</v>
      </c>
      <c r="I59" s="6">
        <f t="shared" si="1"/>
        <v>30.17</v>
      </c>
      <c r="J59" s="6">
        <f t="shared" si="2"/>
        <v>0</v>
      </c>
      <c r="K59" s="24"/>
      <c r="L59" s="6">
        <f t="shared" si="3"/>
        <v>2860.2999999999997</v>
      </c>
      <c r="M59" s="10"/>
      <c r="N59" s="139">
        <v>43374</v>
      </c>
    </row>
    <row r="60" spans="1:19" x14ac:dyDescent="0.2">
      <c r="A60" s="103">
        <v>44288</v>
      </c>
      <c r="B60" s="13" t="s">
        <v>378</v>
      </c>
      <c r="C60" s="13"/>
      <c r="D60" s="104" t="s">
        <v>379</v>
      </c>
      <c r="E60" s="6">
        <v>6879</v>
      </c>
      <c r="F60" s="6">
        <v>220.92</v>
      </c>
      <c r="G60" s="6"/>
      <c r="H60" s="6">
        <f t="shared" si="0"/>
        <v>3439.5</v>
      </c>
      <c r="I60" s="6">
        <f t="shared" si="1"/>
        <v>110.46</v>
      </c>
      <c r="J60" s="6">
        <f t="shared" si="2"/>
        <v>0</v>
      </c>
      <c r="K60" s="24"/>
      <c r="L60" s="6">
        <f t="shared" si="3"/>
        <v>3329.04</v>
      </c>
      <c r="M60" s="10"/>
      <c r="N60" s="139">
        <v>44470</v>
      </c>
    </row>
    <row r="61" spans="1:19" ht="22.5" x14ac:dyDescent="0.2">
      <c r="A61" s="103">
        <v>44329</v>
      </c>
      <c r="B61" s="13" t="s">
        <v>140</v>
      </c>
      <c r="C61" s="60"/>
      <c r="D61" s="98" t="s">
        <v>64</v>
      </c>
      <c r="E61" s="6">
        <v>9792.4599999999991</v>
      </c>
      <c r="F61" s="6">
        <v>800.55</v>
      </c>
      <c r="G61" s="6"/>
      <c r="H61" s="6">
        <f t="shared" si="0"/>
        <v>4896.2299999999996</v>
      </c>
      <c r="I61" s="6">
        <f t="shared" si="1"/>
        <v>400.27499999999998</v>
      </c>
      <c r="J61" s="6">
        <f t="shared" si="2"/>
        <v>0</v>
      </c>
      <c r="K61" s="24"/>
      <c r="L61" s="6">
        <f t="shared" si="3"/>
        <v>4495.9549999999999</v>
      </c>
      <c r="M61" s="10"/>
      <c r="N61" s="103">
        <v>34865</v>
      </c>
    </row>
    <row r="62" spans="1:19" ht="22.5" x14ac:dyDescent="0.2">
      <c r="B62" s="58" t="s">
        <v>151</v>
      </c>
      <c r="C62" s="13"/>
      <c r="D62" s="98" t="s">
        <v>62</v>
      </c>
      <c r="E62" s="6">
        <v>8895.58</v>
      </c>
      <c r="F62" s="6">
        <v>693.86</v>
      </c>
      <c r="G62" s="6"/>
      <c r="H62" s="6">
        <f t="shared" si="0"/>
        <v>4447.79</v>
      </c>
      <c r="I62" s="6">
        <f t="shared" si="1"/>
        <v>346.93</v>
      </c>
      <c r="J62" s="6">
        <f t="shared" si="2"/>
        <v>0</v>
      </c>
      <c r="K62" s="24"/>
      <c r="L62" s="6">
        <f t="shared" si="3"/>
        <v>4100.8599999999997</v>
      </c>
      <c r="M62" s="10"/>
      <c r="N62" s="103">
        <v>43374</v>
      </c>
    </row>
    <row r="63" spans="1:19" ht="22.5" x14ac:dyDescent="0.2">
      <c r="A63" s="103">
        <v>43770</v>
      </c>
      <c r="B63" s="11" t="s">
        <v>347</v>
      </c>
      <c r="D63" s="118" t="s">
        <v>276</v>
      </c>
      <c r="E63" s="6">
        <v>7735.75</v>
      </c>
      <c r="F63" s="6">
        <v>567.66999999999996</v>
      </c>
      <c r="G63" s="58"/>
      <c r="H63" s="6">
        <f t="shared" si="0"/>
        <v>3867.875</v>
      </c>
      <c r="I63" s="6">
        <f t="shared" si="1"/>
        <v>283.83499999999998</v>
      </c>
      <c r="J63" s="6">
        <f t="shared" si="2"/>
        <v>0</v>
      </c>
      <c r="K63" s="24"/>
      <c r="L63" s="6">
        <f t="shared" si="3"/>
        <v>3584.04</v>
      </c>
      <c r="M63" s="10"/>
      <c r="N63" s="140">
        <v>44288</v>
      </c>
    </row>
    <row r="64" spans="1:19" ht="22.5" x14ac:dyDescent="0.2">
      <c r="A64" s="103"/>
      <c r="B64" s="11" t="s">
        <v>502</v>
      </c>
      <c r="D64" s="118" t="s">
        <v>348</v>
      </c>
      <c r="E64" s="6">
        <v>6125.98</v>
      </c>
      <c r="F64" s="6">
        <v>97.9</v>
      </c>
      <c r="G64" s="58"/>
      <c r="H64" s="6">
        <f>+E64/2/15*8</f>
        <v>1633.5946666666666</v>
      </c>
      <c r="I64" s="6">
        <f>+F64/2/15*8</f>
        <v>26.106666666666669</v>
      </c>
      <c r="J64" s="6"/>
      <c r="K64" s="24"/>
      <c r="L64" s="6">
        <f t="shared" si="3"/>
        <v>1607.4880000000001</v>
      </c>
      <c r="M64" s="10"/>
      <c r="N64" s="140">
        <v>44613</v>
      </c>
    </row>
    <row r="65" spans="1:14" ht="22.5" x14ac:dyDescent="0.2">
      <c r="A65" s="103"/>
      <c r="B65" s="11" t="s">
        <v>468</v>
      </c>
      <c r="D65" s="118" t="s">
        <v>469</v>
      </c>
      <c r="E65" s="6">
        <v>6879</v>
      </c>
      <c r="F65" s="6">
        <v>220.92</v>
      </c>
      <c r="G65" s="58"/>
      <c r="H65" s="6">
        <f t="shared" si="0"/>
        <v>3439.5</v>
      </c>
      <c r="I65" s="6">
        <f t="shared" si="1"/>
        <v>110.46</v>
      </c>
      <c r="J65" s="6">
        <f t="shared" si="2"/>
        <v>0</v>
      </c>
      <c r="K65" s="24"/>
      <c r="L65" s="6">
        <f t="shared" ref="L65" si="18">H65-I65+J65-K65</f>
        <v>3329.04</v>
      </c>
      <c r="M65" s="10"/>
      <c r="N65" s="140">
        <v>44508</v>
      </c>
    </row>
    <row r="66" spans="1:14" x14ac:dyDescent="0.2">
      <c r="B66" s="11" t="s">
        <v>365</v>
      </c>
      <c r="D66" s="118" t="s">
        <v>446</v>
      </c>
      <c r="E66" s="6">
        <v>10745.24</v>
      </c>
      <c r="F66" s="6">
        <v>952.99</v>
      </c>
      <c r="G66" s="6"/>
      <c r="H66" s="6">
        <f t="shared" si="0"/>
        <v>5372.62</v>
      </c>
      <c r="I66" s="6">
        <f t="shared" si="1"/>
        <v>476.495</v>
      </c>
      <c r="J66" s="6">
        <f t="shared" si="2"/>
        <v>0</v>
      </c>
      <c r="K66" s="24"/>
      <c r="L66" s="6">
        <f t="shared" si="3"/>
        <v>4896.125</v>
      </c>
      <c r="M66" s="10"/>
      <c r="N66" s="139">
        <v>44470</v>
      </c>
    </row>
    <row r="67" spans="1:14" x14ac:dyDescent="0.2">
      <c r="A67" s="103">
        <v>43482</v>
      </c>
      <c r="B67" s="9" t="s">
        <v>187</v>
      </c>
      <c r="C67" s="55"/>
      <c r="D67" s="98" t="s">
        <v>266</v>
      </c>
      <c r="E67" s="6">
        <v>7735.75</v>
      </c>
      <c r="F67" s="6">
        <v>567.66999999999996</v>
      </c>
      <c r="G67" s="58"/>
      <c r="H67" s="6">
        <f t="shared" si="0"/>
        <v>3867.875</v>
      </c>
      <c r="I67" s="6">
        <f t="shared" si="1"/>
        <v>283.83499999999998</v>
      </c>
      <c r="J67" s="6">
        <f t="shared" si="2"/>
        <v>0</v>
      </c>
      <c r="K67" s="24"/>
      <c r="L67" s="6">
        <f t="shared" si="3"/>
        <v>3584.04</v>
      </c>
      <c r="M67" s="10"/>
      <c r="N67" s="103">
        <v>43388</v>
      </c>
    </row>
    <row r="68" spans="1:14" ht="22.5" x14ac:dyDescent="0.2">
      <c r="A68" s="103">
        <v>43943</v>
      </c>
      <c r="B68" s="11" t="s">
        <v>345</v>
      </c>
      <c r="D68" s="118" t="s">
        <v>276</v>
      </c>
      <c r="E68" s="6">
        <v>7735.75</v>
      </c>
      <c r="F68" s="6">
        <v>567.66999999999996</v>
      </c>
      <c r="G68" s="6"/>
      <c r="H68" s="6">
        <f t="shared" si="0"/>
        <v>3867.875</v>
      </c>
      <c r="I68" s="6">
        <f t="shared" si="1"/>
        <v>283.83499999999998</v>
      </c>
      <c r="J68" s="6">
        <f t="shared" si="2"/>
        <v>0</v>
      </c>
      <c r="K68" s="24"/>
      <c r="L68" s="6">
        <f t="shared" si="3"/>
        <v>3584.04</v>
      </c>
      <c r="M68" s="10"/>
      <c r="N68" s="140">
        <v>43600</v>
      </c>
    </row>
    <row r="69" spans="1:14" ht="22.5" x14ac:dyDescent="0.2">
      <c r="B69" s="11" t="s">
        <v>366</v>
      </c>
      <c r="D69" s="66" t="s">
        <v>96</v>
      </c>
      <c r="E69" s="6">
        <v>8895.58</v>
      </c>
      <c r="F69" s="6">
        <v>693.86</v>
      </c>
      <c r="G69" s="58"/>
      <c r="H69" s="6">
        <f t="shared" si="0"/>
        <v>4447.79</v>
      </c>
      <c r="I69" s="6">
        <f t="shared" si="1"/>
        <v>346.93</v>
      </c>
      <c r="J69" s="6">
        <f t="shared" si="2"/>
        <v>0</v>
      </c>
      <c r="K69" s="24"/>
      <c r="L69" s="6">
        <f t="shared" ref="L69" si="19">H69-I69+J69-K69</f>
        <v>4100.8599999999997</v>
      </c>
      <c r="M69" s="10"/>
      <c r="N69" s="103">
        <v>43388</v>
      </c>
    </row>
    <row r="70" spans="1:14" x14ac:dyDescent="0.2">
      <c r="A70" s="103">
        <v>43481</v>
      </c>
      <c r="B70" s="13" t="s">
        <v>162</v>
      </c>
      <c r="C70" s="60"/>
      <c r="D70" s="98" t="s">
        <v>271</v>
      </c>
      <c r="E70" s="6">
        <v>5709.28</v>
      </c>
      <c r="F70" s="6">
        <v>52.56</v>
      </c>
      <c r="G70" s="6"/>
      <c r="H70" s="6">
        <f t="shared" si="0"/>
        <v>2854.64</v>
      </c>
      <c r="I70" s="6">
        <f t="shared" si="1"/>
        <v>26.28</v>
      </c>
      <c r="J70" s="6">
        <f t="shared" si="2"/>
        <v>0</v>
      </c>
      <c r="K70" s="24"/>
      <c r="L70" s="6">
        <f t="shared" si="3"/>
        <v>2828.3599999999997</v>
      </c>
      <c r="M70" s="10"/>
      <c r="N70" s="103">
        <v>41647</v>
      </c>
    </row>
    <row r="71" spans="1:14" x14ac:dyDescent="0.2">
      <c r="A71" s="103"/>
      <c r="B71" s="13" t="s">
        <v>484</v>
      </c>
      <c r="C71" s="60"/>
      <c r="D71" s="98" t="s">
        <v>483</v>
      </c>
      <c r="E71" s="6">
        <v>6125.98</v>
      </c>
      <c r="F71" s="6">
        <v>97.9</v>
      </c>
      <c r="G71" s="58"/>
      <c r="H71" s="6">
        <f t="shared" ref="H71:H73" si="20">+E71/2</f>
        <v>3062.99</v>
      </c>
      <c r="I71" s="6">
        <f t="shared" ref="I71:I73" si="21">+F71/2</f>
        <v>48.95</v>
      </c>
      <c r="J71" s="6">
        <f t="shared" ref="J71:J73" si="22">+G71/2</f>
        <v>0</v>
      </c>
      <c r="K71" s="24"/>
      <c r="L71" s="6">
        <f t="shared" ref="L71" si="23">H71-I71+J71-K71</f>
        <v>3014.04</v>
      </c>
      <c r="M71" s="10"/>
      <c r="N71" s="103">
        <v>44531</v>
      </c>
    </row>
    <row r="72" spans="1:14" ht="22.5" x14ac:dyDescent="0.2">
      <c r="A72" s="103">
        <v>44393</v>
      </c>
      <c r="B72" s="11" t="s">
        <v>358</v>
      </c>
      <c r="C72" s="105"/>
      <c r="D72" s="118" t="s">
        <v>359</v>
      </c>
      <c r="E72" s="6">
        <v>6879</v>
      </c>
      <c r="F72" s="6">
        <v>220.92</v>
      </c>
      <c r="G72" s="58"/>
      <c r="H72" s="6">
        <f t="shared" si="20"/>
        <v>3439.5</v>
      </c>
      <c r="I72" s="6">
        <f t="shared" si="21"/>
        <v>110.46</v>
      </c>
      <c r="J72" s="6">
        <f t="shared" si="22"/>
        <v>0</v>
      </c>
      <c r="K72" s="24"/>
      <c r="L72" s="6">
        <f t="shared" si="3"/>
        <v>3329.04</v>
      </c>
      <c r="M72" s="10"/>
      <c r="N72" s="140">
        <v>43943</v>
      </c>
    </row>
    <row r="73" spans="1:14" ht="22.5" x14ac:dyDescent="0.2">
      <c r="B73" s="58" t="s">
        <v>159</v>
      </c>
      <c r="C73" s="60"/>
      <c r="D73" s="98" t="s">
        <v>294</v>
      </c>
      <c r="E73" s="58">
        <v>6879</v>
      </c>
      <c r="F73" s="58">
        <v>220.92</v>
      </c>
      <c r="G73" s="6"/>
      <c r="H73" s="6">
        <f t="shared" si="20"/>
        <v>3439.5</v>
      </c>
      <c r="I73" s="6">
        <f t="shared" si="21"/>
        <v>110.46</v>
      </c>
      <c r="J73" s="6">
        <f t="shared" si="22"/>
        <v>0</v>
      </c>
      <c r="K73" s="24"/>
      <c r="L73" s="6">
        <f t="shared" si="3"/>
        <v>3329.04</v>
      </c>
      <c r="M73" s="10"/>
      <c r="N73" s="103">
        <v>42422</v>
      </c>
    </row>
    <row r="74" spans="1:14" ht="18.75" customHeight="1" x14ac:dyDescent="0.2">
      <c r="D74" s="28" t="s">
        <v>6</v>
      </c>
      <c r="E74" s="29">
        <f t="shared" ref="E74:L74" si="24">SUM(E5:E73)</f>
        <v>551897.12</v>
      </c>
      <c r="F74" s="29">
        <f t="shared" si="24"/>
        <v>38938.049999999981</v>
      </c>
      <c r="G74" s="29">
        <f t="shared" si="24"/>
        <v>2491.62</v>
      </c>
      <c r="H74" s="29">
        <f t="shared" si="24"/>
        <v>274519.16466666671</v>
      </c>
      <c r="I74" s="29">
        <f t="shared" si="24"/>
        <v>19446.181666666656</v>
      </c>
      <c r="J74" s="29">
        <f t="shared" si="24"/>
        <v>1245.81</v>
      </c>
      <c r="K74" s="29">
        <f t="shared" si="24"/>
        <v>0</v>
      </c>
      <c r="L74" s="29">
        <f t="shared" si="24"/>
        <v>256318.79299999998</v>
      </c>
    </row>
    <row r="75" spans="1:14" x14ac:dyDescent="0.2">
      <c r="H75" s="6"/>
    </row>
    <row r="78" spans="1:14" x14ac:dyDescent="0.2">
      <c r="B78" s="9"/>
      <c r="C78" s="13"/>
      <c r="D78" s="13"/>
      <c r="E78" s="30">
        <v>8269.7999999999993</v>
      </c>
      <c r="F78" s="30">
        <v>733.46919999999989</v>
      </c>
    </row>
    <row r="79" spans="1:14" x14ac:dyDescent="0.2">
      <c r="B79" s="9"/>
      <c r="C79" s="13"/>
      <c r="D79" s="13"/>
      <c r="E79" s="30">
        <v>8807.4</v>
      </c>
      <c r="F79" s="30">
        <v>823.43548799999985</v>
      </c>
    </row>
  </sheetData>
  <autoFilter ref="B1:N79"/>
  <sortState ref="B5:N73">
    <sortCondition ref="B5:B73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B1:N27"/>
  <sheetViews>
    <sheetView topLeftCell="C1" zoomScale="80" zoomScaleNormal="80" workbookViewId="0">
      <selection activeCell="O10" sqref="O1:T1048576"/>
    </sheetView>
  </sheetViews>
  <sheetFormatPr baseColWidth="10" defaultRowHeight="12.75" x14ac:dyDescent="0.2"/>
  <cols>
    <col min="1" max="1" width="2.140625" style="11" customWidth="1"/>
    <col min="2" max="2" width="33.42578125" style="11" customWidth="1"/>
    <col min="3" max="3" width="5.140625" style="11" customWidth="1"/>
    <col min="4" max="4" width="18.5703125" style="11" customWidth="1"/>
    <col min="5" max="5" width="1.5703125" style="58" customWidth="1"/>
    <col min="6" max="7" width="1.42578125" style="11" customWidth="1"/>
    <col min="8" max="8" width="11.7109375" style="11" customWidth="1"/>
    <col min="9" max="9" width="10.140625" style="11" customWidth="1"/>
    <col min="10" max="10" width="10" style="11" customWidth="1"/>
    <col min="11" max="11" width="8.85546875" style="11" customWidth="1"/>
    <col min="12" max="12" width="11.28515625" style="11" bestFit="1" customWidth="1"/>
    <col min="13" max="14" width="32" style="11" customWidth="1"/>
    <col min="15" max="16384" width="11.42578125" style="11"/>
  </cols>
  <sheetData>
    <row r="1" spans="2:14" ht="18" x14ac:dyDescent="0.25">
      <c r="E1" s="14" t="s">
        <v>0</v>
      </c>
      <c r="F1" s="15"/>
      <c r="G1" s="15"/>
      <c r="H1" s="15"/>
      <c r="I1" s="15"/>
      <c r="J1" s="14"/>
      <c r="K1" s="15"/>
      <c r="L1" s="15"/>
      <c r="M1" s="16" t="s">
        <v>1</v>
      </c>
      <c r="N1" s="16"/>
    </row>
    <row r="2" spans="2:14" ht="15" x14ac:dyDescent="0.25">
      <c r="E2" s="17" t="s">
        <v>73</v>
      </c>
      <c r="F2" s="15"/>
      <c r="G2" s="15"/>
      <c r="H2" s="15"/>
      <c r="I2" s="15"/>
      <c r="J2" s="17"/>
      <c r="K2" s="15"/>
      <c r="L2" s="15"/>
      <c r="M2" s="18" t="str">
        <f>+'C. GESTION INTEGRAL op'!L2</f>
        <v>28 DE FEBRERO DE 2022</v>
      </c>
      <c r="N2" s="18"/>
    </row>
    <row r="3" spans="2:14" x14ac:dyDescent="0.2">
      <c r="E3" s="18" t="str">
        <f>+'C. GESTION INTEGRAL op'!E3</f>
        <v>SEGUNDA QUINCENA DE FEBRERO DE 2022</v>
      </c>
      <c r="F3" s="15"/>
      <c r="G3" s="15"/>
      <c r="H3" s="15"/>
      <c r="I3" s="15"/>
      <c r="J3" s="18"/>
      <c r="K3" s="15"/>
      <c r="L3" s="15"/>
    </row>
    <row r="4" spans="2:14" x14ac:dyDescent="0.2">
      <c r="E4" s="48"/>
      <c r="F4" s="15"/>
      <c r="G4" s="15"/>
      <c r="H4" s="15"/>
      <c r="I4" s="15"/>
      <c r="J4" s="49"/>
      <c r="K4" s="15"/>
      <c r="L4" s="15"/>
    </row>
    <row r="5" spans="2:14" x14ac:dyDescent="0.2">
      <c r="B5" s="19" t="s">
        <v>2</v>
      </c>
      <c r="C5" s="19"/>
      <c r="D5" s="19" t="s">
        <v>8</v>
      </c>
      <c r="E5" s="51" t="s">
        <v>3</v>
      </c>
      <c r="F5" s="50" t="s">
        <v>27</v>
      </c>
      <c r="G5" s="50"/>
      <c r="H5" s="20" t="s">
        <v>3</v>
      </c>
      <c r="I5" s="20" t="s">
        <v>27</v>
      </c>
      <c r="J5" s="51" t="s">
        <v>31</v>
      </c>
      <c r="K5" s="20" t="s">
        <v>23</v>
      </c>
      <c r="L5" s="20" t="s">
        <v>4</v>
      </c>
      <c r="M5" s="19" t="s">
        <v>5</v>
      </c>
      <c r="N5" s="42" t="s">
        <v>452</v>
      </c>
    </row>
    <row r="6" spans="2:14" x14ac:dyDescent="0.2">
      <c r="F6" s="44"/>
      <c r="G6" s="44"/>
    </row>
    <row r="7" spans="2:14" ht="72" x14ac:dyDescent="0.2">
      <c r="B7" s="13" t="s">
        <v>190</v>
      </c>
      <c r="C7" s="13"/>
      <c r="D7" s="106" t="s">
        <v>272</v>
      </c>
      <c r="E7" s="6">
        <v>23787.57</v>
      </c>
      <c r="F7" s="6">
        <v>3639.86</v>
      </c>
      <c r="G7" s="6"/>
      <c r="H7" s="6">
        <f>+E7/2</f>
        <v>11893.785</v>
      </c>
      <c r="I7" s="6">
        <f t="shared" ref="I7:J8" si="0">+F7/2</f>
        <v>1819.93</v>
      </c>
      <c r="J7" s="6">
        <f t="shared" si="0"/>
        <v>0</v>
      </c>
      <c r="K7" s="13"/>
      <c r="L7" s="123">
        <f>+H7-I7+J7</f>
        <v>10073.855</v>
      </c>
      <c r="M7" s="10"/>
      <c r="N7" s="103">
        <v>43374</v>
      </c>
    </row>
    <row r="8" spans="2:14" x14ac:dyDescent="0.2">
      <c r="B8" s="11" t="s">
        <v>472</v>
      </c>
      <c r="D8" s="98" t="s">
        <v>102</v>
      </c>
      <c r="E8" s="58">
        <v>6879</v>
      </c>
      <c r="F8" s="58">
        <v>220.92</v>
      </c>
      <c r="G8" s="58"/>
      <c r="H8" s="6">
        <f t="shared" ref="H8" si="1">+E8/2</f>
        <v>3439.5</v>
      </c>
      <c r="I8" s="6">
        <f t="shared" si="0"/>
        <v>110.46</v>
      </c>
      <c r="J8" s="6">
        <f t="shared" si="0"/>
        <v>0</v>
      </c>
      <c r="K8" s="24"/>
      <c r="L8" s="6">
        <f t="shared" ref="L8" si="2">H8-I8+J8-K8</f>
        <v>3329.04</v>
      </c>
      <c r="M8" s="10"/>
      <c r="N8" s="141"/>
    </row>
    <row r="9" spans="2:14" x14ac:dyDescent="0.2">
      <c r="B9" s="13" t="s">
        <v>179</v>
      </c>
      <c r="C9" s="60"/>
      <c r="D9" s="106" t="s">
        <v>17</v>
      </c>
      <c r="E9" s="6">
        <v>11241.24</v>
      </c>
      <c r="F9" s="6">
        <v>1033.5899999999999</v>
      </c>
      <c r="G9" s="6"/>
      <c r="H9" s="6">
        <f t="shared" ref="H9:H21" si="3">+E9/2</f>
        <v>5620.62</v>
      </c>
      <c r="I9" s="6">
        <f t="shared" ref="I9:I21" si="4">+F9/2</f>
        <v>516.79499999999996</v>
      </c>
      <c r="J9" s="6">
        <f t="shared" ref="J9:J21" si="5">+G9/2</f>
        <v>0</v>
      </c>
      <c r="K9" s="13"/>
      <c r="L9" s="123">
        <f t="shared" ref="L9" si="6">+H9-I9+J9</f>
        <v>5103.8249999999998</v>
      </c>
      <c r="M9" s="10"/>
      <c r="N9" s="103">
        <v>35431</v>
      </c>
    </row>
    <row r="10" spans="2:14" x14ac:dyDescent="0.2">
      <c r="B10" s="13" t="s">
        <v>369</v>
      </c>
      <c r="C10" s="13"/>
      <c r="D10" s="82" t="s">
        <v>370</v>
      </c>
      <c r="E10" s="13">
        <v>10111.709999999999</v>
      </c>
      <c r="F10" s="13">
        <v>851.63</v>
      </c>
      <c r="G10" s="13"/>
      <c r="H10" s="6">
        <f t="shared" si="3"/>
        <v>5055.8549999999996</v>
      </c>
      <c r="I10" s="6">
        <f t="shared" si="4"/>
        <v>425.815</v>
      </c>
      <c r="J10" s="6">
        <f t="shared" si="5"/>
        <v>0</v>
      </c>
      <c r="K10" s="13"/>
      <c r="L10" s="123">
        <f t="shared" ref="L10:L19" si="7">+H10-I10+J10</f>
        <v>4630.04</v>
      </c>
      <c r="M10" s="10"/>
      <c r="N10" s="139">
        <v>44470</v>
      </c>
    </row>
    <row r="11" spans="2:14" ht="36" x14ac:dyDescent="0.2">
      <c r="B11" s="13" t="s">
        <v>117</v>
      </c>
      <c r="C11" s="13"/>
      <c r="D11" s="106" t="s">
        <v>74</v>
      </c>
      <c r="E11" s="6">
        <v>10111.709999999999</v>
      </c>
      <c r="F11" s="6">
        <v>851.63</v>
      </c>
      <c r="G11" s="6"/>
      <c r="H11" s="6">
        <f t="shared" si="3"/>
        <v>5055.8549999999996</v>
      </c>
      <c r="I11" s="6">
        <f t="shared" si="4"/>
        <v>425.815</v>
      </c>
      <c r="J11" s="6">
        <f t="shared" si="5"/>
        <v>0</v>
      </c>
      <c r="K11" s="13"/>
      <c r="L11" s="123">
        <f t="shared" si="7"/>
        <v>4630.04</v>
      </c>
      <c r="M11" s="10"/>
      <c r="N11" s="103">
        <v>43374</v>
      </c>
    </row>
    <row r="12" spans="2:14" x14ac:dyDescent="0.2">
      <c r="B12" s="13" t="s">
        <v>499</v>
      </c>
      <c r="C12" s="13"/>
      <c r="D12" s="106" t="s">
        <v>266</v>
      </c>
      <c r="E12" s="6">
        <v>7735.75</v>
      </c>
      <c r="F12" s="6">
        <v>567.66999999999996</v>
      </c>
      <c r="G12" s="6"/>
      <c r="H12" s="6">
        <f>+E12/2/15*6</f>
        <v>1547.15</v>
      </c>
      <c r="I12" s="6">
        <f>+F12/2/15*6</f>
        <v>113.53399999999999</v>
      </c>
      <c r="J12" s="6"/>
      <c r="K12" s="13"/>
      <c r="L12" s="123">
        <f t="shared" si="7"/>
        <v>1433.616</v>
      </c>
      <c r="M12" s="10"/>
      <c r="N12" s="103">
        <v>44615</v>
      </c>
    </row>
    <row r="13" spans="2:14" x14ac:dyDescent="0.2">
      <c r="B13" s="13" t="s">
        <v>374</v>
      </c>
      <c r="C13" s="126"/>
      <c r="D13" s="82" t="s">
        <v>17</v>
      </c>
      <c r="E13" s="13">
        <v>6879</v>
      </c>
      <c r="F13" s="13">
        <v>220.92</v>
      </c>
      <c r="G13" s="13"/>
      <c r="H13" s="6">
        <f t="shared" si="3"/>
        <v>3439.5</v>
      </c>
      <c r="I13" s="6">
        <f t="shared" si="4"/>
        <v>110.46</v>
      </c>
      <c r="J13" s="6">
        <f t="shared" si="5"/>
        <v>0</v>
      </c>
      <c r="K13" s="13"/>
      <c r="L13" s="123">
        <f t="shared" si="7"/>
        <v>3329.04</v>
      </c>
      <c r="M13" s="10"/>
      <c r="N13" s="140">
        <v>44218</v>
      </c>
    </row>
    <row r="14" spans="2:14" x14ac:dyDescent="0.2">
      <c r="B14" s="13" t="s">
        <v>371</v>
      </c>
      <c r="C14" s="13"/>
      <c r="D14" s="82" t="s">
        <v>372</v>
      </c>
      <c r="E14" s="13">
        <v>10111.709999999999</v>
      </c>
      <c r="F14" s="13">
        <v>851.63</v>
      </c>
      <c r="G14" s="13"/>
      <c r="H14" s="6">
        <f t="shared" si="3"/>
        <v>5055.8549999999996</v>
      </c>
      <c r="I14" s="6">
        <f t="shared" si="4"/>
        <v>425.815</v>
      </c>
      <c r="J14" s="6">
        <f t="shared" si="5"/>
        <v>0</v>
      </c>
      <c r="K14" s="13"/>
      <c r="L14" s="123">
        <f t="shared" si="7"/>
        <v>4630.04</v>
      </c>
      <c r="M14" s="10"/>
      <c r="N14" s="139">
        <v>44470</v>
      </c>
    </row>
    <row r="15" spans="2:14" x14ac:dyDescent="0.2">
      <c r="B15" s="13" t="s">
        <v>183</v>
      </c>
      <c r="C15" s="60"/>
      <c r="D15" s="106" t="s">
        <v>28</v>
      </c>
      <c r="E15" s="6">
        <v>5761.45</v>
      </c>
      <c r="F15" s="6">
        <v>58.24</v>
      </c>
      <c r="G15" s="6"/>
      <c r="H15" s="6">
        <f t="shared" si="3"/>
        <v>2880.7249999999999</v>
      </c>
      <c r="I15" s="6">
        <f t="shared" si="4"/>
        <v>29.12</v>
      </c>
      <c r="J15" s="6">
        <f t="shared" si="5"/>
        <v>0</v>
      </c>
      <c r="K15" s="13"/>
      <c r="L15" s="123">
        <f t="shared" si="7"/>
        <v>2851.605</v>
      </c>
      <c r="M15" s="10"/>
      <c r="N15" s="103">
        <v>36892</v>
      </c>
    </row>
    <row r="16" spans="2:14" ht="36" x14ac:dyDescent="0.2">
      <c r="B16" s="13" t="s">
        <v>221</v>
      </c>
      <c r="C16" s="60"/>
      <c r="D16" s="106" t="s">
        <v>293</v>
      </c>
      <c r="E16" s="6">
        <v>13614.64</v>
      </c>
      <c r="F16" s="6">
        <v>1466.92</v>
      </c>
      <c r="G16" s="6"/>
      <c r="H16" s="6">
        <f t="shared" si="3"/>
        <v>6807.32</v>
      </c>
      <c r="I16" s="6">
        <f t="shared" si="4"/>
        <v>733.46</v>
      </c>
      <c r="J16" s="6">
        <f t="shared" si="5"/>
        <v>0</v>
      </c>
      <c r="K16" s="13"/>
      <c r="L16" s="123">
        <f t="shared" si="7"/>
        <v>6073.86</v>
      </c>
      <c r="M16" s="10"/>
      <c r="N16" s="103">
        <v>43374</v>
      </c>
    </row>
    <row r="17" spans="2:14" x14ac:dyDescent="0.2">
      <c r="B17" s="13" t="s">
        <v>367</v>
      </c>
      <c r="C17" s="13"/>
      <c r="D17" s="125" t="s">
        <v>368</v>
      </c>
      <c r="E17" s="6">
        <v>4969.96</v>
      </c>
      <c r="F17" s="124"/>
      <c r="G17" s="124">
        <v>35.67</v>
      </c>
      <c r="H17" s="6">
        <f t="shared" si="3"/>
        <v>2484.98</v>
      </c>
      <c r="I17" s="6">
        <f t="shared" si="4"/>
        <v>0</v>
      </c>
      <c r="J17" s="6">
        <f t="shared" si="5"/>
        <v>17.835000000000001</v>
      </c>
      <c r="K17" s="13"/>
      <c r="L17" s="123">
        <f t="shared" si="7"/>
        <v>2502.8150000000001</v>
      </c>
      <c r="M17" s="10"/>
      <c r="N17" s="140">
        <v>44396</v>
      </c>
    </row>
    <row r="18" spans="2:14" x14ac:dyDescent="0.2">
      <c r="B18" s="13" t="s">
        <v>373</v>
      </c>
      <c r="C18" s="13"/>
      <c r="D18" s="82" t="s">
        <v>276</v>
      </c>
      <c r="E18" s="13">
        <v>7735.75</v>
      </c>
      <c r="F18" s="13">
        <v>567.66999999999996</v>
      </c>
      <c r="G18" s="13"/>
      <c r="H18" s="6">
        <f t="shared" si="3"/>
        <v>3867.875</v>
      </c>
      <c r="I18" s="6">
        <f t="shared" si="4"/>
        <v>283.83499999999998</v>
      </c>
      <c r="J18" s="6">
        <f t="shared" si="5"/>
        <v>0</v>
      </c>
      <c r="K18" s="13"/>
      <c r="L18" s="123">
        <f t="shared" si="7"/>
        <v>3584.04</v>
      </c>
      <c r="M18" s="10"/>
      <c r="N18" s="139">
        <v>44470</v>
      </c>
    </row>
    <row r="19" spans="2:14" ht="52.5" customHeight="1" x14ac:dyDescent="0.2">
      <c r="B19" s="13" t="s">
        <v>142</v>
      </c>
      <c r="C19" s="60"/>
      <c r="D19" s="106" t="s">
        <v>288</v>
      </c>
      <c r="E19" s="6">
        <v>13614.64</v>
      </c>
      <c r="F19" s="6">
        <v>1466.92</v>
      </c>
      <c r="G19" s="6"/>
      <c r="H19" s="6">
        <f t="shared" si="3"/>
        <v>6807.32</v>
      </c>
      <c r="I19" s="6">
        <f t="shared" si="4"/>
        <v>733.46</v>
      </c>
      <c r="J19" s="6">
        <f t="shared" si="5"/>
        <v>0</v>
      </c>
      <c r="K19" s="6"/>
      <c r="L19" s="123">
        <f t="shared" si="7"/>
        <v>6073.86</v>
      </c>
      <c r="M19" s="10"/>
      <c r="N19" s="103">
        <v>42278</v>
      </c>
    </row>
    <row r="20" spans="2:14" ht="52.5" customHeight="1" x14ac:dyDescent="0.2">
      <c r="B20" s="13" t="s">
        <v>180</v>
      </c>
      <c r="C20" s="60"/>
      <c r="D20" s="106" t="s">
        <v>337</v>
      </c>
      <c r="E20" s="6">
        <v>6879</v>
      </c>
      <c r="F20" s="6">
        <v>220.92</v>
      </c>
      <c r="G20" s="6"/>
      <c r="H20" s="6">
        <f t="shared" ref="H20" si="8">+E20/2</f>
        <v>3439.5</v>
      </c>
      <c r="I20" s="6">
        <f t="shared" ref="I20" si="9">+F20/2</f>
        <v>110.46</v>
      </c>
      <c r="J20" s="6">
        <f t="shared" ref="J20" si="10">+G20/2</f>
        <v>0</v>
      </c>
      <c r="K20" s="13"/>
      <c r="L20" s="123">
        <f>+H20-I20+J20</f>
        <v>3329.04</v>
      </c>
      <c r="M20" s="10"/>
      <c r="N20" s="103">
        <v>40179</v>
      </c>
    </row>
    <row r="21" spans="2:14" ht="21.95" customHeight="1" x14ac:dyDescent="0.2">
      <c r="B21" s="13" t="s">
        <v>482</v>
      </c>
      <c r="C21" s="60"/>
      <c r="D21" s="106" t="s">
        <v>17</v>
      </c>
      <c r="E21" s="6">
        <v>6879</v>
      </c>
      <c r="F21" s="6">
        <v>220.92</v>
      </c>
      <c r="G21" s="6"/>
      <c r="H21" s="6">
        <f t="shared" si="3"/>
        <v>3439.5</v>
      </c>
      <c r="I21" s="6">
        <f t="shared" si="4"/>
        <v>110.46</v>
      </c>
      <c r="J21" s="6">
        <f t="shared" si="5"/>
        <v>0</v>
      </c>
      <c r="K21" s="13"/>
      <c r="L21" s="123">
        <f>+H21-I21+J21</f>
        <v>3329.04</v>
      </c>
      <c r="M21" s="10"/>
      <c r="N21" s="103">
        <v>44522</v>
      </c>
    </row>
    <row r="22" spans="2:14" ht="21.95" customHeight="1" x14ac:dyDescent="0.2">
      <c r="D22" s="28" t="s">
        <v>6</v>
      </c>
      <c r="E22" s="29">
        <f t="shared" ref="E22:L22" si="11">SUM(E7:E21)</f>
        <v>146312.13</v>
      </c>
      <c r="F22" s="29">
        <f t="shared" si="11"/>
        <v>12239.44</v>
      </c>
      <c r="G22" s="29">
        <f t="shared" si="11"/>
        <v>35.67</v>
      </c>
      <c r="H22" s="29">
        <f t="shared" si="11"/>
        <v>70835.34</v>
      </c>
      <c r="I22" s="29">
        <f t="shared" si="11"/>
        <v>5949.4189999999999</v>
      </c>
      <c r="J22" s="29">
        <f t="shared" si="11"/>
        <v>17.835000000000001</v>
      </c>
      <c r="K22" s="29">
        <f t="shared" si="11"/>
        <v>0</v>
      </c>
      <c r="L22" s="29">
        <f t="shared" si="11"/>
        <v>64903.756000000016</v>
      </c>
    </row>
    <row r="23" spans="2:14" ht="21.95" customHeight="1" x14ac:dyDescent="0.2"/>
    <row r="27" spans="2:14" x14ac:dyDescent="0.2">
      <c r="D27" s="63"/>
    </row>
  </sheetData>
  <sortState ref="B9:M21">
    <sortCondition ref="B9:B21"/>
  </sortState>
  <pageMargins left="0.70866141732283472" right="7.874015748031496E-2" top="0.59055118110236227" bottom="0.98425196850393704" header="0" footer="0"/>
  <pageSetup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20</vt:i4>
      </vt:variant>
    </vt:vector>
  </HeadingPairs>
  <TitlesOfParts>
    <vt:vector size="35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Microsoft</cp:lastModifiedBy>
  <cp:lastPrinted>2022-02-24T20:41:48Z</cp:lastPrinted>
  <dcterms:created xsi:type="dcterms:W3CDTF">2004-03-09T14:35:28Z</dcterms:created>
  <dcterms:modified xsi:type="dcterms:W3CDTF">2022-03-04T02:50:12Z</dcterms:modified>
</cp:coreProperties>
</file>