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4994A318-720E-4D1B-A9A6-0FCDEB04D9D4}" xr6:coauthVersionLast="45" xr6:coauthVersionMax="45" xr10:uidLastSave="{00000000-0000-0000-0000-000000000000}"/>
  <bookViews>
    <workbookView xWindow="-120" yWindow="-120" windowWidth="24240" windowHeight="13140" firstSheet="10" activeTab="12" xr2:uid="{00000000-000D-0000-FFFF-FFFF00000000}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COORD. GRAL DE ADMIN E INOVACIO" sheetId="37" r:id="rId12"/>
    <sheet name="SEG.CIUDADANA." sheetId="10" r:id="rId13"/>
    <sheet name="jubilados" sheetId="20" r:id="rId14"/>
    <sheet name="Hoja1" sheetId="33" r:id="rId15"/>
  </sheets>
  <definedNames>
    <definedName name="_xlnm._FilterDatabase" localSheetId="7" hidden="1">'COORDINACION SERVICIOS PUBLICOS'!$B$1:$M$61</definedName>
    <definedName name="_xlnm.Print_Area" localSheetId="8">'C. D ECONOMICO'!$B$1:$L$14</definedName>
    <definedName name="_xlnm.Print_Area" localSheetId="9">'C. GESTION INTEGRAL op'!$B$1:$L$37</definedName>
    <definedName name="_xlnm.Print_Area" localSheetId="10">'C. GRAL CONSTRUC.'!$B$1:$M$25</definedName>
    <definedName name="_xlnm.Print_Area" localSheetId="2">CONTRALORIA!$B$1:$L$9</definedName>
    <definedName name="_xlnm.Print_Area" localSheetId="11">'COORD. GRAL DE ADMIN E INOVACIO'!$B$1:$M$13</definedName>
    <definedName name="_xlnm.Print_Area" localSheetId="5">'COORDINACION DE GABINETE'!$B$1:$M$12</definedName>
    <definedName name="_xlnm.Print_Area" localSheetId="7">'COORDINACION SERVICIOS PUBLICOS'!$B$1:$M$56</definedName>
    <definedName name="_xlnm.Print_Area" localSheetId="0">DIETAS!$B$1:$L$17</definedName>
    <definedName name="_xlnm.Print_Area" localSheetId="6">H.MPAL!$B$1:$L$18</definedName>
    <definedName name="_xlnm.Print_Area" localSheetId="13">jubilados!$B$1:$J$31</definedName>
    <definedName name="_xlnm.Print_Area" localSheetId="1">PRESIDENCIA!$B$1:$L$16</definedName>
    <definedName name="_xlnm.Print_Area" localSheetId="3">'SECRETARIA GENERAL'!$B$1:$M$23</definedName>
    <definedName name="_xlnm.Print_Area" localSheetId="12">SEG.CIUDADANA.!$B$1:$L$39</definedName>
    <definedName name="_xlnm.Print_Area" localSheetId="4">SINDICATURA!$B$1:$M$16</definedName>
    <definedName name="_xlnm.Print_Titles" localSheetId="9">'C. GESTION INTEGRAL op'!$1:$5</definedName>
    <definedName name="_xlnm.Print_Titles" localSheetId="10">'C. GRAL CONSTRUC.'!$1:$5</definedName>
    <definedName name="_xlnm.Print_Titles" localSheetId="11">'COORD. GRAL DE ADMIN E INOVACIO'!$1:$5</definedName>
    <definedName name="_xlnm.Print_Titles" localSheetId="7">'COORDINACION SERVICIOS PUBLICOS'!$1:$4</definedName>
    <definedName name="_xlnm.Print_Titles" localSheetId="12">SEG.CIUDADANA.!$1:$5</definedName>
  </definedNames>
  <calcPr calcId="181029"/>
</workbook>
</file>

<file path=xl/calcChain.xml><?xml version="1.0" encoding="utf-8"?>
<calcChain xmlns="http://schemas.openxmlformats.org/spreadsheetml/2006/main">
  <c r="H32" i="10" l="1"/>
  <c r="G32" i="10"/>
  <c r="K32" i="10" l="1"/>
  <c r="J13" i="22" l="1"/>
  <c r="I13" i="22"/>
  <c r="H13" i="22"/>
  <c r="I8" i="22"/>
  <c r="H8" i="22"/>
  <c r="H14" i="8"/>
  <c r="G14" i="8"/>
  <c r="I25" i="28"/>
  <c r="H25" i="28"/>
  <c r="I17" i="28"/>
  <c r="H17" i="28"/>
  <c r="I8" i="28"/>
  <c r="H8" i="28"/>
  <c r="H26" i="7"/>
  <c r="G26" i="7"/>
  <c r="I37" i="7"/>
  <c r="J37" i="7"/>
  <c r="H36" i="7"/>
  <c r="G36" i="7"/>
  <c r="H25" i="7"/>
  <c r="G25" i="7"/>
  <c r="H24" i="7"/>
  <c r="G24" i="7"/>
  <c r="H20" i="7"/>
  <c r="G20" i="7"/>
  <c r="H19" i="7"/>
  <c r="G19" i="7"/>
  <c r="H8" i="34"/>
  <c r="G8" i="34"/>
  <c r="J21" i="9"/>
  <c r="I21" i="9"/>
  <c r="H21" i="9"/>
  <c r="J11" i="37"/>
  <c r="I11" i="37"/>
  <c r="H11" i="37"/>
  <c r="J10" i="37"/>
  <c r="I10" i="37"/>
  <c r="H10" i="37"/>
  <c r="J9" i="37"/>
  <c r="I9" i="37"/>
  <c r="H9" i="37"/>
  <c r="J8" i="37"/>
  <c r="I8" i="37"/>
  <c r="H8" i="37"/>
  <c r="I7" i="37"/>
  <c r="H7" i="37"/>
  <c r="J9" i="24"/>
  <c r="I9" i="24"/>
  <c r="H9" i="24"/>
  <c r="L8" i="28" l="1"/>
  <c r="L17" i="28"/>
  <c r="L25" i="28"/>
  <c r="K14" i="8"/>
  <c r="L8" i="37"/>
  <c r="L10" i="37"/>
  <c r="L8" i="22"/>
  <c r="L13" i="22"/>
  <c r="L9" i="37"/>
  <c r="L11" i="37"/>
  <c r="L21" i="9"/>
  <c r="K26" i="7"/>
  <c r="K24" i="7"/>
  <c r="K25" i="7"/>
  <c r="K36" i="7"/>
  <c r="K20" i="7"/>
  <c r="K19" i="7"/>
  <c r="K8" i="34"/>
  <c r="L9" i="24"/>
  <c r="L7" i="37"/>
  <c r="K13" i="37" l="1"/>
  <c r="E20" i="33" s="1"/>
  <c r="G13" i="37"/>
  <c r="F13" i="37"/>
  <c r="E13" i="37"/>
  <c r="J12" i="37"/>
  <c r="I12" i="37"/>
  <c r="H12" i="37"/>
  <c r="H13" i="37" s="1"/>
  <c r="B20" i="33" s="1"/>
  <c r="I13" i="37"/>
  <c r="C20" i="33" s="1"/>
  <c r="E3" i="37"/>
  <c r="M2" i="37"/>
  <c r="L12" i="37" l="1"/>
  <c r="L13" i="37" s="1"/>
  <c r="F20" i="33" s="1"/>
  <c r="J13" i="37"/>
  <c r="D20" i="33" s="1"/>
  <c r="H10" i="10"/>
  <c r="G10" i="10"/>
  <c r="J35" i="28" l="1"/>
  <c r="I35" i="28"/>
  <c r="H35" i="28"/>
  <c r="J17" i="22"/>
  <c r="I17" i="22"/>
  <c r="H17" i="22"/>
  <c r="L35" i="28" l="1"/>
  <c r="J11" i="9"/>
  <c r="I11" i="9"/>
  <c r="H11" i="9"/>
  <c r="G9" i="7"/>
  <c r="H9" i="7"/>
  <c r="L11" i="9" l="1"/>
  <c r="K9" i="7"/>
  <c r="I22" i="22" l="1"/>
  <c r="H22" i="22"/>
  <c r="H32" i="7"/>
  <c r="G32" i="7"/>
  <c r="K32" i="7" l="1"/>
  <c r="L22" i="22"/>
  <c r="E23" i="20" l="1"/>
  <c r="I23" i="20" s="1"/>
  <c r="E20" i="20"/>
  <c r="I20" i="20" s="1"/>
  <c r="J10" i="9" l="1"/>
  <c r="I10" i="9"/>
  <c r="H10" i="9"/>
  <c r="J16" i="9"/>
  <c r="I16" i="9"/>
  <c r="H16" i="9"/>
  <c r="L10" i="9" l="1"/>
  <c r="L16" i="9"/>
  <c r="E14" i="20" l="1"/>
  <c r="I14" i="20" s="1"/>
  <c r="E15" i="20"/>
  <c r="I15" i="20" s="1"/>
  <c r="E9" i="20" l="1"/>
  <c r="I9" i="20" s="1"/>
  <c r="J12" i="22" l="1"/>
  <c r="I12" i="22"/>
  <c r="H12" i="22"/>
  <c r="L12" i="22" l="1"/>
  <c r="H9" i="22" l="1"/>
  <c r="I9" i="22"/>
  <c r="J9" i="22"/>
  <c r="H10" i="22"/>
  <c r="I10" i="22"/>
  <c r="J10" i="22"/>
  <c r="H11" i="22"/>
  <c r="I11" i="22"/>
  <c r="J11" i="22"/>
  <c r="H14" i="22"/>
  <c r="I14" i="22"/>
  <c r="J14" i="22"/>
  <c r="H15" i="22"/>
  <c r="I15" i="22"/>
  <c r="J15" i="22"/>
  <c r="H16" i="22"/>
  <c r="I16" i="22"/>
  <c r="J16" i="22"/>
  <c r="H18" i="22"/>
  <c r="I18" i="22"/>
  <c r="J18" i="22"/>
  <c r="H19" i="22"/>
  <c r="I19" i="22"/>
  <c r="J19" i="22"/>
  <c r="H20" i="22"/>
  <c r="I20" i="22"/>
  <c r="J20" i="22"/>
  <c r="H21" i="22"/>
  <c r="I21" i="22"/>
  <c r="J21" i="22"/>
  <c r="H10" i="34" l="1"/>
  <c r="G10" i="34"/>
  <c r="I18" i="8"/>
  <c r="J18" i="8"/>
  <c r="H10" i="8"/>
  <c r="G10" i="8"/>
  <c r="K10" i="8" l="1"/>
  <c r="K10" i="34"/>
  <c r="G8" i="10"/>
  <c r="H8" i="10"/>
  <c r="G9" i="10"/>
  <c r="H9" i="10"/>
  <c r="H7" i="10"/>
  <c r="G15" i="10" l="1"/>
  <c r="H15" i="10"/>
  <c r="G16" i="10"/>
  <c r="H16" i="10"/>
  <c r="E27" i="20" l="1"/>
  <c r="I27" i="20" s="1"/>
  <c r="J55" i="28" l="1"/>
  <c r="I55" i="28"/>
  <c r="H55" i="28"/>
  <c r="J54" i="28"/>
  <c r="I54" i="28"/>
  <c r="H54" i="28"/>
  <c r="J53" i="28"/>
  <c r="I53" i="28"/>
  <c r="H53" i="28"/>
  <c r="J52" i="28"/>
  <c r="I52" i="28"/>
  <c r="H52" i="28"/>
  <c r="J51" i="28"/>
  <c r="I51" i="28"/>
  <c r="H51" i="28"/>
  <c r="J50" i="28"/>
  <c r="I50" i="28"/>
  <c r="H50" i="28"/>
  <c r="J49" i="28"/>
  <c r="I49" i="28"/>
  <c r="H49" i="28"/>
  <c r="J48" i="28"/>
  <c r="I48" i="28"/>
  <c r="H48" i="28"/>
  <c r="J47" i="28"/>
  <c r="I47" i="28"/>
  <c r="H47" i="28"/>
  <c r="J46" i="28"/>
  <c r="J45" i="28"/>
  <c r="I45" i="28"/>
  <c r="H45" i="28"/>
  <c r="J44" i="28"/>
  <c r="I44" i="28"/>
  <c r="H44" i="28"/>
  <c r="J43" i="28"/>
  <c r="I43" i="28"/>
  <c r="H43" i="28"/>
  <c r="J42" i="28"/>
  <c r="I42" i="28"/>
  <c r="H42" i="28"/>
  <c r="J41" i="28"/>
  <c r="I41" i="28"/>
  <c r="H41" i="28"/>
  <c r="J40" i="28"/>
  <c r="I40" i="28"/>
  <c r="H40" i="28"/>
  <c r="J39" i="28"/>
  <c r="I39" i="28"/>
  <c r="H39" i="28"/>
  <c r="J38" i="28"/>
  <c r="I38" i="28"/>
  <c r="H38" i="28"/>
  <c r="J37" i="28"/>
  <c r="I37" i="28"/>
  <c r="H37" i="28"/>
  <c r="J36" i="28"/>
  <c r="I36" i="28"/>
  <c r="H36" i="28"/>
  <c r="J34" i="28"/>
  <c r="I34" i="28"/>
  <c r="H34" i="28"/>
  <c r="J33" i="28"/>
  <c r="I33" i="28"/>
  <c r="H33" i="28"/>
  <c r="J32" i="28"/>
  <c r="I32" i="28"/>
  <c r="H32" i="28"/>
  <c r="J31" i="28"/>
  <c r="I31" i="28"/>
  <c r="H31" i="28"/>
  <c r="J30" i="28"/>
  <c r="I30" i="28"/>
  <c r="H30" i="28"/>
  <c r="J29" i="28"/>
  <c r="I29" i="28"/>
  <c r="H29" i="28"/>
  <c r="J28" i="28"/>
  <c r="I28" i="28"/>
  <c r="H28" i="28"/>
  <c r="J27" i="28"/>
  <c r="I27" i="28"/>
  <c r="H27" i="28"/>
  <c r="J26" i="28"/>
  <c r="I26" i="28"/>
  <c r="H26" i="28"/>
  <c r="J24" i="28"/>
  <c r="I24" i="28"/>
  <c r="H24" i="28"/>
  <c r="J23" i="28"/>
  <c r="I23" i="28"/>
  <c r="H23" i="28"/>
  <c r="J22" i="28"/>
  <c r="I22" i="28"/>
  <c r="H22" i="28"/>
  <c r="J21" i="28"/>
  <c r="I21" i="28"/>
  <c r="H21" i="28"/>
  <c r="J20" i="28"/>
  <c r="I20" i="28"/>
  <c r="H20" i="28"/>
  <c r="J19" i="28"/>
  <c r="I19" i="28"/>
  <c r="H19" i="28"/>
  <c r="J18" i="28"/>
  <c r="I18" i="28"/>
  <c r="H18" i="28"/>
  <c r="I16" i="28"/>
  <c r="H16" i="28"/>
  <c r="J15" i="28"/>
  <c r="I15" i="28"/>
  <c r="H15" i="28"/>
  <c r="J14" i="28"/>
  <c r="I14" i="28"/>
  <c r="H14" i="28"/>
  <c r="J13" i="28"/>
  <c r="I13" i="28"/>
  <c r="H13" i="28"/>
  <c r="J12" i="28"/>
  <c r="I12" i="28"/>
  <c r="H12" i="28"/>
  <c r="J11" i="28"/>
  <c r="I11" i="28"/>
  <c r="H11" i="28"/>
  <c r="J10" i="28"/>
  <c r="I10" i="28"/>
  <c r="H10" i="28"/>
  <c r="J9" i="28"/>
  <c r="I9" i="28"/>
  <c r="H9" i="28"/>
  <c r="J7" i="28"/>
  <c r="I7" i="28"/>
  <c r="H7" i="28"/>
  <c r="J6" i="28"/>
  <c r="I6" i="28"/>
  <c r="H6" i="28"/>
  <c r="H17" i="8"/>
  <c r="G17" i="8"/>
  <c r="H16" i="8"/>
  <c r="G16" i="8"/>
  <c r="H15" i="8"/>
  <c r="G15" i="8"/>
  <c r="H13" i="8"/>
  <c r="G13" i="8"/>
  <c r="H12" i="8"/>
  <c r="G12" i="8"/>
  <c r="H11" i="8"/>
  <c r="G11" i="8"/>
  <c r="H9" i="8"/>
  <c r="G9" i="8"/>
  <c r="L39" i="28" l="1"/>
  <c r="L12" i="28"/>
  <c r="F31" i="20"/>
  <c r="G31" i="20"/>
  <c r="H31" i="20"/>
  <c r="K16" i="10" l="1"/>
  <c r="I39" i="10" l="1"/>
  <c r="J39" i="10"/>
  <c r="H23" i="10"/>
  <c r="G23" i="10"/>
  <c r="H21" i="10"/>
  <c r="G21" i="10"/>
  <c r="G20" i="10"/>
  <c r="H20" i="10"/>
  <c r="H18" i="10"/>
  <c r="G18" i="10"/>
  <c r="H13" i="10"/>
  <c r="G13" i="10"/>
  <c r="H12" i="10"/>
  <c r="G12" i="10"/>
  <c r="H37" i="10"/>
  <c r="G37" i="10"/>
  <c r="H36" i="10"/>
  <c r="G36" i="10"/>
  <c r="H35" i="10"/>
  <c r="G35" i="10"/>
  <c r="H22" i="10"/>
  <c r="G22" i="10"/>
  <c r="K21" i="10" l="1"/>
  <c r="K23" i="10"/>
  <c r="K20" i="10"/>
  <c r="K12" i="10"/>
  <c r="K13" i="10"/>
  <c r="K18" i="10"/>
  <c r="K36" i="10"/>
  <c r="K35" i="10"/>
  <c r="K37" i="10"/>
  <c r="K10" i="10"/>
  <c r="K22" i="10"/>
  <c r="E5" i="20"/>
  <c r="E7" i="20"/>
  <c r="I7" i="20" s="1"/>
  <c r="I5" i="20"/>
  <c r="G28" i="7" l="1"/>
  <c r="H28" i="7"/>
  <c r="E28" i="20" l="1"/>
  <c r="I28" i="20" l="1"/>
  <c r="J10" i="24" l="1"/>
  <c r="I10" i="24"/>
  <c r="H10" i="24"/>
  <c r="J8" i="24"/>
  <c r="I8" i="24"/>
  <c r="H8" i="24"/>
  <c r="G8" i="7" l="1"/>
  <c r="H8" i="7"/>
  <c r="G10" i="7"/>
  <c r="H10" i="7"/>
  <c r="G11" i="7"/>
  <c r="H11" i="7"/>
  <c r="G12" i="7"/>
  <c r="H12" i="7"/>
  <c r="G13" i="7"/>
  <c r="H13" i="7"/>
  <c r="H34" i="10"/>
  <c r="G34" i="10"/>
  <c r="H33" i="10"/>
  <c r="G33" i="10"/>
  <c r="H31" i="10"/>
  <c r="G31" i="10"/>
  <c r="H30" i="10"/>
  <c r="G30" i="10"/>
  <c r="H29" i="10"/>
  <c r="G29" i="10"/>
  <c r="H28" i="10"/>
  <c r="G28" i="10"/>
  <c r="H27" i="10"/>
  <c r="G27" i="10"/>
  <c r="H26" i="10"/>
  <c r="G26" i="10"/>
  <c r="H25" i="10"/>
  <c r="G25" i="10"/>
  <c r="H24" i="10"/>
  <c r="G24" i="10"/>
  <c r="H19" i="10"/>
  <c r="G19" i="10"/>
  <c r="H17" i="10"/>
  <c r="G17" i="10"/>
  <c r="H14" i="10"/>
  <c r="G14" i="10"/>
  <c r="H11" i="10"/>
  <c r="G11" i="10"/>
  <c r="K8" i="7" l="1"/>
  <c r="K33" i="10" l="1"/>
  <c r="J13" i="9" l="1"/>
  <c r="I13" i="9"/>
  <c r="H13" i="9"/>
  <c r="L13" i="9" l="1"/>
  <c r="J15" i="9" l="1"/>
  <c r="I15" i="9"/>
  <c r="H15" i="9"/>
  <c r="L15" i="9" l="1"/>
  <c r="K56" i="28" l="1"/>
  <c r="L54" i="28" l="1"/>
  <c r="K15" i="10"/>
  <c r="E6" i="20"/>
  <c r="E22" i="20"/>
  <c r="E11" i="20"/>
  <c r="I30" i="20"/>
  <c r="I11" i="20"/>
  <c r="I22" i="20"/>
  <c r="I6" i="20"/>
  <c r="E26" i="20" l="1"/>
  <c r="E21" i="20"/>
  <c r="I26" i="20"/>
  <c r="I21" i="20"/>
  <c r="E10" i="20"/>
  <c r="I10" i="20" s="1"/>
  <c r="L20" i="22" l="1"/>
  <c r="E8" i="20" l="1"/>
  <c r="I8" i="20" l="1"/>
  <c r="K25" i="9"/>
  <c r="E39" i="10" l="1"/>
  <c r="F39" i="10"/>
  <c r="E19" i="20" l="1"/>
  <c r="I19" i="20" s="1"/>
  <c r="K29" i="10" l="1"/>
  <c r="E13" i="20" l="1"/>
  <c r="H12" i="9" l="1"/>
  <c r="I12" i="9"/>
  <c r="J12" i="9"/>
  <c r="H9" i="9"/>
  <c r="I9" i="9"/>
  <c r="J9" i="9"/>
  <c r="H19" i="9"/>
  <c r="I19" i="9"/>
  <c r="J19" i="9"/>
  <c r="H23" i="9"/>
  <c r="I23" i="9"/>
  <c r="J23" i="9"/>
  <c r="H24" i="9"/>
  <c r="I24" i="9"/>
  <c r="J24" i="9"/>
  <c r="H20" i="9"/>
  <c r="I20" i="9"/>
  <c r="J20" i="9"/>
  <c r="H18" i="9"/>
  <c r="I18" i="9"/>
  <c r="J18" i="9"/>
  <c r="H22" i="9"/>
  <c r="I22" i="9"/>
  <c r="J22" i="9"/>
  <c r="H7" i="9"/>
  <c r="I7" i="9"/>
  <c r="J7" i="9"/>
  <c r="H14" i="9"/>
  <c r="I14" i="9"/>
  <c r="J14" i="9"/>
  <c r="H17" i="9"/>
  <c r="I17" i="9"/>
  <c r="J17" i="9"/>
  <c r="H8" i="9"/>
  <c r="I8" i="9"/>
  <c r="J8" i="9"/>
  <c r="H25" i="9" l="1"/>
  <c r="L14" i="9"/>
  <c r="L20" i="9"/>
  <c r="L8" i="9"/>
  <c r="L9" i="9"/>
  <c r="I25" i="9"/>
  <c r="F46" i="28"/>
  <c r="I46" i="28" s="1"/>
  <c r="E46" i="28"/>
  <c r="H46" i="28" s="1"/>
  <c r="L49" i="28" l="1"/>
  <c r="L55" i="28"/>
  <c r="L53" i="28"/>
  <c r="L52" i="28"/>
  <c r="L50" i="28"/>
  <c r="L51" i="28"/>
  <c r="L48" i="28"/>
  <c r="L17" i="9"/>
  <c r="H13" i="34"/>
  <c r="G13" i="34"/>
  <c r="H12" i="34"/>
  <c r="G12" i="34"/>
  <c r="K12" i="34" l="1"/>
  <c r="K13" i="34"/>
  <c r="L16" i="28" l="1"/>
  <c r="L10" i="22"/>
  <c r="L16" i="22"/>
  <c r="L32" i="28" l="1"/>
  <c r="L18" i="28"/>
  <c r="L42" i="28"/>
  <c r="L7" i="9"/>
  <c r="L17" i="22"/>
  <c r="H34" i="7" l="1"/>
  <c r="G34" i="7"/>
  <c r="H27" i="7"/>
  <c r="G27" i="7"/>
  <c r="H29" i="7"/>
  <c r="G29" i="7"/>
  <c r="H35" i="7"/>
  <c r="G35" i="7"/>
  <c r="H23" i="7"/>
  <c r="G23" i="7"/>
  <c r="H21" i="7"/>
  <c r="G21" i="7"/>
  <c r="H33" i="7"/>
  <c r="G33" i="7"/>
  <c r="H22" i="7"/>
  <c r="G22" i="7"/>
  <c r="H16" i="7"/>
  <c r="G16" i="7"/>
  <c r="H15" i="7"/>
  <c r="G15" i="7"/>
  <c r="H18" i="7"/>
  <c r="G18" i="7"/>
  <c r="H30" i="7"/>
  <c r="G30" i="7"/>
  <c r="H17" i="7"/>
  <c r="G17" i="7"/>
  <c r="H9" i="34"/>
  <c r="G9" i="34"/>
  <c r="J12" i="25"/>
  <c r="I12" i="25"/>
  <c r="H12" i="25"/>
  <c r="J8" i="25"/>
  <c r="I8" i="25"/>
  <c r="H8" i="25"/>
  <c r="J9" i="25"/>
  <c r="I9" i="25"/>
  <c r="H9" i="25"/>
  <c r="J11" i="25"/>
  <c r="I11" i="25"/>
  <c r="H11" i="25"/>
  <c r="J14" i="25"/>
  <c r="I14" i="25"/>
  <c r="H14" i="25"/>
  <c r="J13" i="25"/>
  <c r="I13" i="25"/>
  <c r="H13" i="25"/>
  <c r="J10" i="25"/>
  <c r="I10" i="25"/>
  <c r="H10" i="25"/>
  <c r="L9" i="22"/>
  <c r="G7" i="36"/>
  <c r="G9" i="36" s="1"/>
  <c r="H12" i="1"/>
  <c r="G12" i="1"/>
  <c r="H8" i="1"/>
  <c r="G8" i="1"/>
  <c r="H13" i="1"/>
  <c r="G13" i="1"/>
  <c r="H14" i="1"/>
  <c r="G14" i="1"/>
  <c r="H11" i="1"/>
  <c r="G11" i="1"/>
  <c r="H9" i="1"/>
  <c r="G9" i="1"/>
  <c r="H10" i="1"/>
  <c r="G10" i="1"/>
  <c r="H8" i="21"/>
  <c r="G8" i="21"/>
  <c r="H12" i="21"/>
  <c r="G12" i="21"/>
  <c r="H14" i="21"/>
  <c r="G14" i="21"/>
  <c r="H7" i="21"/>
  <c r="G7" i="21"/>
  <c r="H10" i="21"/>
  <c r="G10" i="21"/>
  <c r="H13" i="21"/>
  <c r="G13" i="21"/>
  <c r="H9" i="21"/>
  <c r="G9" i="21"/>
  <c r="H15" i="21"/>
  <c r="G15" i="21"/>
  <c r="I14" i="34"/>
  <c r="J14" i="34"/>
  <c r="G56" i="28"/>
  <c r="L22" i="9" l="1"/>
  <c r="L18" i="9"/>
  <c r="L45" i="28"/>
  <c r="L41" i="28"/>
  <c r="L24" i="28"/>
  <c r="I13" i="20"/>
  <c r="L24" i="9" l="1"/>
  <c r="L23" i="9"/>
  <c r="L10" i="28"/>
  <c r="L19" i="28"/>
  <c r="L20" i="28"/>
  <c r="E15" i="33" l="1"/>
  <c r="B11" i="33"/>
  <c r="E25" i="20" l="1"/>
  <c r="E24" i="20"/>
  <c r="I24" i="20" s="1"/>
  <c r="E16" i="20"/>
  <c r="I16" i="20" s="1"/>
  <c r="I25" i="20" l="1"/>
  <c r="E31" i="20"/>
  <c r="B22" i="33" s="1"/>
  <c r="K14" i="1"/>
  <c r="E24" i="33" l="1"/>
  <c r="K34" i="10"/>
  <c r="K26" i="10"/>
  <c r="K31" i="10"/>
  <c r="K24" i="10"/>
  <c r="K8" i="10"/>
  <c r="K25" i="10"/>
  <c r="K19" i="10"/>
  <c r="K17" i="10"/>
  <c r="K30" i="10"/>
  <c r="K27" i="10"/>
  <c r="K11" i="10"/>
  <c r="K9" i="10"/>
  <c r="K28" i="10"/>
  <c r="H39" i="10"/>
  <c r="G7" i="10"/>
  <c r="G39" i="10" s="1"/>
  <c r="E19" i="33"/>
  <c r="J25" i="9"/>
  <c r="E18" i="33"/>
  <c r="D18" i="33"/>
  <c r="H7" i="7"/>
  <c r="G7" i="7"/>
  <c r="H7" i="34"/>
  <c r="H14" i="34" s="1"/>
  <c r="G7" i="34"/>
  <c r="G14" i="34" s="1"/>
  <c r="J5" i="28"/>
  <c r="J56" i="28" s="1"/>
  <c r="I5" i="28"/>
  <c r="I56" i="28" s="1"/>
  <c r="H5" i="28"/>
  <c r="H56" i="28" s="1"/>
  <c r="C24" i="33" l="1"/>
  <c r="B24" i="33"/>
  <c r="E26" i="33"/>
  <c r="D19" i="33"/>
  <c r="L12" i="9"/>
  <c r="K17" i="7"/>
  <c r="K18" i="7"/>
  <c r="K13" i="7"/>
  <c r="K12" i="7"/>
  <c r="K16" i="7"/>
  <c r="K23" i="7"/>
  <c r="K27" i="7"/>
  <c r="K34" i="7"/>
  <c r="K9" i="34"/>
  <c r="L19" i="9"/>
  <c r="L44" i="28"/>
  <c r="L6" i="28"/>
  <c r="L36" i="28"/>
  <c r="L47" i="28"/>
  <c r="L23" i="28"/>
  <c r="L11" i="28"/>
  <c r="L38" i="28"/>
  <c r="L14" i="28"/>
  <c r="L34" i="28"/>
  <c r="L26" i="28"/>
  <c r="L33" i="28"/>
  <c r="L21" i="28"/>
  <c r="L40" i="28"/>
  <c r="L22" i="28"/>
  <c r="L31" i="28"/>
  <c r="L30" i="28"/>
  <c r="L15" i="28"/>
  <c r="L27" i="28"/>
  <c r="L9" i="28"/>
  <c r="B19" i="33"/>
  <c r="C19" i="33"/>
  <c r="K14" i="10"/>
  <c r="K33" i="7"/>
  <c r="K30" i="7"/>
  <c r="K28" i="7"/>
  <c r="K11" i="7"/>
  <c r="K15" i="7"/>
  <c r="K22" i="7"/>
  <c r="K21" i="7"/>
  <c r="K35" i="7"/>
  <c r="K10" i="7"/>
  <c r="L13" i="28"/>
  <c r="L37" i="28"/>
  <c r="L28" i="28"/>
  <c r="L43" i="28"/>
  <c r="L46" i="28"/>
  <c r="L29" i="28"/>
  <c r="L7" i="28"/>
  <c r="K15" i="8"/>
  <c r="D15" i="33"/>
  <c r="K17" i="8"/>
  <c r="K16" i="8"/>
  <c r="K13" i="8"/>
  <c r="K11" i="8"/>
  <c r="H8" i="8"/>
  <c r="H18" i="8" s="1"/>
  <c r="G8" i="8"/>
  <c r="G18" i="8" s="1"/>
  <c r="J7" i="24"/>
  <c r="I7" i="24"/>
  <c r="H7" i="24"/>
  <c r="H12" i="24" s="1"/>
  <c r="B14" i="33" s="1"/>
  <c r="K16" i="25"/>
  <c r="E13" i="33" s="1"/>
  <c r="L12" i="25"/>
  <c r="L8" i="25"/>
  <c r="L9" i="25"/>
  <c r="L11" i="25"/>
  <c r="L14" i="25"/>
  <c r="L13" i="25"/>
  <c r="L10" i="25"/>
  <c r="J7" i="25"/>
  <c r="J16" i="25" s="1"/>
  <c r="D13" i="33" s="1"/>
  <c r="I7" i="25"/>
  <c r="I16" i="25" s="1"/>
  <c r="C13" i="33" s="1"/>
  <c r="H7" i="25"/>
  <c r="H16" i="25" s="1"/>
  <c r="B13" i="33" s="1"/>
  <c r="J7" i="22"/>
  <c r="J23" i="22" l="1"/>
  <c r="D12" i="33" s="1"/>
  <c r="B26" i="33"/>
  <c r="C15" i="33"/>
  <c r="B15" i="33"/>
  <c r="L25" i="9"/>
  <c r="C26" i="33"/>
  <c r="K29" i="7"/>
  <c r="K12" i="8"/>
  <c r="K9" i="8"/>
  <c r="L8" i="24"/>
  <c r="L10" i="24"/>
  <c r="L19" i="22" l="1"/>
  <c r="L11" i="22"/>
  <c r="L21" i="22"/>
  <c r="I7" i="22"/>
  <c r="H7" i="22"/>
  <c r="H7" i="36"/>
  <c r="H9" i="36" s="1"/>
  <c r="C11" i="33" s="1"/>
  <c r="J9" i="36"/>
  <c r="E11" i="33" s="1"/>
  <c r="I9" i="36"/>
  <c r="D11" i="33" s="1"/>
  <c r="F9" i="36"/>
  <c r="E9" i="36"/>
  <c r="E3" i="36"/>
  <c r="L2" i="36"/>
  <c r="H7" i="1"/>
  <c r="G7" i="1"/>
  <c r="G16" i="1" s="1"/>
  <c r="H11" i="21"/>
  <c r="G11" i="21"/>
  <c r="G17" i="21" s="1"/>
  <c r="B9" i="33" s="1"/>
  <c r="I23" i="22" l="1"/>
  <c r="C12" i="33" s="1"/>
  <c r="H23" i="22"/>
  <c r="B12" i="33" s="1"/>
  <c r="K10" i="1"/>
  <c r="K12" i="1"/>
  <c r="L18" i="22"/>
  <c r="L14" i="22"/>
  <c r="L15" i="22"/>
  <c r="K7" i="36"/>
  <c r="K9" i="36" s="1"/>
  <c r="F11" i="33" s="1"/>
  <c r="K9" i="1"/>
  <c r="K11" i="1"/>
  <c r="K13" i="1"/>
  <c r="K8" i="1"/>
  <c r="F14" i="7" l="1"/>
  <c r="H14" i="7" s="1"/>
  <c r="E14" i="7"/>
  <c r="G14" i="7" s="1"/>
  <c r="F31" i="7"/>
  <c r="H31" i="7" s="1"/>
  <c r="E31" i="7"/>
  <c r="H37" i="7" l="1"/>
  <c r="C18" i="33" s="1"/>
  <c r="G31" i="7"/>
  <c r="K31" i="7" s="1"/>
  <c r="M31" i="7" s="1"/>
  <c r="E37" i="7"/>
  <c r="F37" i="7"/>
  <c r="G37" i="7" l="1"/>
  <c r="B18" i="33"/>
  <c r="K14" i="7"/>
  <c r="B16" i="33" l="1"/>
  <c r="E17" i="33" l="1"/>
  <c r="D17" i="33"/>
  <c r="F14" i="34"/>
  <c r="E14" i="34"/>
  <c r="C17" i="33"/>
  <c r="B17" i="33"/>
  <c r="K7" i="34" l="1"/>
  <c r="K14" i="34" l="1"/>
  <c r="F17" i="33" s="1"/>
  <c r="A4" i="33"/>
  <c r="A2" i="33"/>
  <c r="B10" i="33" l="1"/>
  <c r="B21" i="33" l="1"/>
  <c r="B23" i="33" s="1"/>
  <c r="B28" i="33" s="1"/>
  <c r="E16" i="33" l="1"/>
  <c r="D16" i="33" l="1"/>
  <c r="H16" i="1" l="1"/>
  <c r="C10" i="33" s="1"/>
  <c r="C16" i="33"/>
  <c r="L2" i="21" l="1"/>
  <c r="E3" i="21"/>
  <c r="L5" i="28" l="1"/>
  <c r="L56" i="28" s="1"/>
  <c r="F56" i="28"/>
  <c r="E56" i="28"/>
  <c r="E3" i="28"/>
  <c r="G16" i="25"/>
  <c r="F16" i="25"/>
  <c r="E16" i="25"/>
  <c r="E3" i="25"/>
  <c r="M2" i="25"/>
  <c r="K12" i="24"/>
  <c r="E14" i="33" s="1"/>
  <c r="J12" i="24"/>
  <c r="D14" i="33" s="1"/>
  <c r="F12" i="24"/>
  <c r="E12" i="24"/>
  <c r="L7" i="24"/>
  <c r="I12" i="24"/>
  <c r="C14" i="33" s="1"/>
  <c r="E3" i="24"/>
  <c r="M2" i="24"/>
  <c r="K23" i="22"/>
  <c r="E12" i="33" s="1"/>
  <c r="F23" i="22"/>
  <c r="E23" i="22"/>
  <c r="E3" i="22"/>
  <c r="M2" i="22"/>
  <c r="H17" i="21"/>
  <c r="C9" i="33" s="1"/>
  <c r="C21" i="33" s="1"/>
  <c r="J17" i="21"/>
  <c r="E9" i="33" s="1"/>
  <c r="I17" i="21"/>
  <c r="D9" i="33" s="1"/>
  <c r="F17" i="21"/>
  <c r="E17" i="21"/>
  <c r="K8" i="21"/>
  <c r="K12" i="21"/>
  <c r="K14" i="21"/>
  <c r="K7" i="21"/>
  <c r="K10" i="21"/>
  <c r="K13" i="21"/>
  <c r="K9" i="21"/>
  <c r="K15" i="21"/>
  <c r="K11" i="21"/>
  <c r="K17" i="21" l="1"/>
  <c r="F9" i="33" s="1"/>
  <c r="F16" i="33"/>
  <c r="L7" i="25"/>
  <c r="L12" i="24"/>
  <c r="F14" i="33" s="1"/>
  <c r="L7" i="22"/>
  <c r="L23" i="22" l="1"/>
  <c r="F12" i="33" s="1"/>
  <c r="L16" i="25"/>
  <c r="F13" i="33" s="1"/>
  <c r="K7" i="1" l="1"/>
  <c r="K7" i="10" l="1"/>
  <c r="K39" i="10" s="1"/>
  <c r="K7" i="7"/>
  <c r="K37" i="7" s="1"/>
  <c r="F18" i="33" l="1"/>
  <c r="K8" i="8"/>
  <c r="K18" i="8" s="1"/>
  <c r="I16" i="1"/>
  <c r="D10" i="33" s="1"/>
  <c r="D21" i="33" s="1"/>
  <c r="J16" i="1"/>
  <c r="E10" i="33" s="1"/>
  <c r="E21" i="33" s="1"/>
  <c r="F15" i="33" l="1"/>
  <c r="F19" i="33"/>
  <c r="K16" i="1"/>
  <c r="F10" i="33" s="1"/>
  <c r="I17" i="20"/>
  <c r="I18" i="20"/>
  <c r="I12" i="20"/>
  <c r="E22" i="33"/>
  <c r="E23" i="33" s="1"/>
  <c r="E28" i="33" s="1"/>
  <c r="D22" i="33"/>
  <c r="D23" i="33" s="1"/>
  <c r="C22" i="33"/>
  <c r="C23" i="33" s="1"/>
  <c r="C28" i="33" s="1"/>
  <c r="I29" i="20"/>
  <c r="E3" i="20"/>
  <c r="J2" i="20"/>
  <c r="F18" i="8"/>
  <c r="E18" i="8"/>
  <c r="D24" i="33"/>
  <c r="D26" i="33" s="1"/>
  <c r="G25" i="9"/>
  <c r="F25" i="9"/>
  <c r="E25" i="9"/>
  <c r="F16" i="1"/>
  <c r="E16" i="1"/>
  <c r="F21" i="33" l="1"/>
  <c r="I31" i="20"/>
  <c r="F22" i="33"/>
  <c r="D28" i="33"/>
  <c r="F24" i="33"/>
  <c r="F26" i="33" s="1"/>
  <c r="I40" i="10"/>
  <c r="L2" i="10"/>
  <c r="E3" i="10"/>
  <c r="L2" i="7"/>
  <c r="L2" i="34" s="1"/>
  <c r="E3" i="7"/>
  <c r="E3" i="34" s="1"/>
  <c r="L2" i="8"/>
  <c r="M2" i="28" s="1"/>
  <c r="E3" i="8"/>
  <c r="M2" i="9"/>
  <c r="E3" i="9"/>
  <c r="F23" i="33" l="1"/>
  <c r="F28" i="33" s="1"/>
</calcChain>
</file>

<file path=xl/sharedStrings.xml><?xml version="1.0" encoding="utf-8"?>
<sst xmlns="http://schemas.openxmlformats.org/spreadsheetml/2006/main" count="687" uniqueCount="408">
  <si>
    <t>MUNICIPIO IXTLAHUACAN DEL RIO, JALISCO.</t>
  </si>
  <si>
    <t xml:space="preserve">FECHA 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</si>
  <si>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</si>
  <si>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</si>
  <si>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</si>
  <si>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</si>
  <si>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</si>
  <si>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</si>
  <si>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</si>
  <si>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</si>
  <si>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</si>
  <si>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</si>
  <si>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</si>
  <si>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</si>
  <si>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</si>
  <si>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</si>
  <si>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JARDINERO</t>
  </si>
  <si>
    <t>AUX. ASEO PUB.</t>
  </si>
  <si>
    <t>PODADOR</t>
  </si>
  <si>
    <t>MANTO. U. DEPTIVA</t>
  </si>
  <si>
    <t>ENC. SANITARIOS</t>
  </si>
  <si>
    <t xml:space="preserve">FONTANERO </t>
  </si>
  <si>
    <t>EMPEDRADOR</t>
  </si>
  <si>
    <t>POLICIA DE LINEA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</si>
  <si>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</si>
  <si>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</si>
  <si>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</si>
  <si>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</si>
  <si>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</si>
  <si>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</si>
  <si>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ENCARGADO DEL VIVERO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</si>
  <si>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</si>
  <si>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</si>
  <si>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</si>
  <si>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</si>
  <si>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</si>
  <si>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</si>
  <si>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</si>
  <si>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</si>
  <si>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</si>
  <si>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</si>
  <si>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</si>
  <si>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</si>
  <si>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</si>
  <si>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</si>
  <si>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</si>
  <si>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</si>
  <si>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.</t>
  </si>
  <si>
    <t>REGIDOR  A</t>
  </si>
  <si>
    <t>PRESIDENTE MPAL</t>
  </si>
  <si>
    <t>SECRETARIO PARTICULAR</t>
  </si>
  <si>
    <t>SECRETARIA DE PRESIDENCIA</t>
  </si>
  <si>
    <t>ASISTENTE DE UNIDAD</t>
  </si>
  <si>
    <t>TRANSPARENCIA</t>
  </si>
  <si>
    <t>UNIDAD DE COMUNICACIÓN Y VINCULACIÓN CIUDADANA</t>
  </si>
  <si>
    <t>NOMINA DE SUELDOS DEPTO. DE CONTRALORIA</t>
  </si>
  <si>
    <t>CONTRALOR</t>
  </si>
  <si>
    <t>JEFE DE DEPARTAMENTO DEL REGISTRO CIVIL</t>
  </si>
  <si>
    <t>OFICIAL REGISTRO CIVIL TREJOS</t>
  </si>
  <si>
    <t xml:space="preserve">OFICIAL REGISTRO CIVIL PALOS ALTOS </t>
  </si>
  <si>
    <t>SECRETARIA A REGISTRO CIVIL</t>
  </si>
  <si>
    <t>UNIDAD DE CEMENTERIOS</t>
  </si>
  <si>
    <t>AUX DE CEMENTERIOS</t>
  </si>
  <si>
    <t>AGENTE MUNICIPAL DE MASCUALA</t>
  </si>
  <si>
    <t>DELEGADO SAN ANOTNIO</t>
  </si>
  <si>
    <t>DELEGADO PALOS ALTOS</t>
  </si>
  <si>
    <t>TITULAR DE LA DIRECCION JURIDICA</t>
  </si>
  <si>
    <t>DEPARTAMENTO DE LO JURIDICO LABORAL</t>
  </si>
  <si>
    <t>ASISTENTE DE UNIDAD B  (DE LO JURIDICO ADMINISTRATIVO)</t>
  </si>
  <si>
    <t>UNIDAD JURIDICO LABORAL</t>
  </si>
  <si>
    <t>AUXILIAR DEL JUEZ MUNICIPAL</t>
  </si>
  <si>
    <t>ASISTENTE DE DEPARTAMENTO  (JURIDICO)</t>
  </si>
  <si>
    <t>NOMINA DE SUELDOS SINDICATURA</t>
  </si>
  <si>
    <t>NOMINA DE SUELDOS COORDINACION DE GABINETE</t>
  </si>
  <si>
    <t>COORDINACION DE GABINETE</t>
  </si>
  <si>
    <t>(SIME) SISTEMA DE INFORMACION MUNICIPAL ESTRATEGICO</t>
  </si>
  <si>
    <t xml:space="preserve">ENCARGADA DE HACIENDA PUBLICA </t>
  </si>
  <si>
    <t>ENCARGADA DE INGRESOS</t>
  </si>
  <si>
    <t>ENCARGADO DE EGRESOS</t>
  </si>
  <si>
    <t>ENCARGADO DE CATASTRO</t>
  </si>
  <si>
    <t>UNIDAD DE APREMIOS</t>
  </si>
  <si>
    <t>NOMINA DE SUELDOS COORDINACION GENERAL DE SERVICIOS MUNICIPALES</t>
  </si>
  <si>
    <t>CORDINADOR GENERAL DE SERVICIOS MUNICIPALES</t>
  </si>
  <si>
    <t xml:space="preserve"> JEFE DE DEPARTAMENTO DE PROVEDURIA</t>
  </si>
  <si>
    <t xml:space="preserve">UNIDAD DE  ATENCION ANIMAL </t>
  </si>
  <si>
    <t xml:space="preserve">ASISTENTE DE DEPARTAMENTO   </t>
  </si>
  <si>
    <t>ASISTENTE DE UNIDAD B      (ALUMBRADO PUBLICO)</t>
  </si>
  <si>
    <t xml:space="preserve">AUXILIAR ADMINISTRATIVO A   (ALUMBRADO PUBLICO) </t>
  </si>
  <si>
    <t xml:space="preserve">CUADRILLA ALUM PUBLICO </t>
  </si>
  <si>
    <t xml:space="preserve">JEFE DEL DEPARTAMENTO DE AGUA POTABLE </t>
  </si>
  <si>
    <t>CUADRILLA AGUA POTABLE Y ALCAN</t>
  </si>
  <si>
    <t xml:space="preserve">AGUA POTABLE </t>
  </si>
  <si>
    <t xml:space="preserve">JEFE DE DEPARTAMENTO DE ASEO PUBLICO </t>
  </si>
  <si>
    <t>AUXILIAR DE INTENDENCIA B</t>
  </si>
  <si>
    <t>AUXILIAR DE INTENDENCIA A</t>
  </si>
  <si>
    <t>UNIDAD DE REHABILITACION DE ESCUELAS</t>
  </si>
  <si>
    <t>CHOFER DE CAMION ESCOLAR</t>
  </si>
  <si>
    <t>CHOFER CAMION BASURA</t>
  </si>
  <si>
    <t>CHOFER DE CAMION DE BASURA</t>
  </si>
  <si>
    <t xml:space="preserve">CHOFER  DE CAMION DE BASURA </t>
  </si>
  <si>
    <t xml:space="preserve">JEFE RASTRO MPAL </t>
  </si>
  <si>
    <t>CHOFER ACARREADOR RASTRO</t>
  </si>
  <si>
    <t>AUX DE RASTRO</t>
  </si>
  <si>
    <t>DEPARTAMENTO DE MANTENIMIENTO EN GENERAL</t>
  </si>
  <si>
    <t xml:space="preserve">DEPARTAMENTO DE PARQUES UNIDADES DEPORTIVAS Y  JARDINES </t>
  </si>
  <si>
    <t xml:space="preserve">AYUDANTE PARQUES Y JARDINES </t>
  </si>
  <si>
    <t xml:space="preserve">AUX ADMINISTRATIVO A  CON ADSCRIPCIÓN A ALMACEN </t>
  </si>
  <si>
    <t>NOMINA DE SUELDOS COORDINACION DE DESARROLLO ECONOMICO</t>
  </si>
  <si>
    <t>UNIDAD MULTIFUNCIONAL DE VERIFICACIÓN</t>
  </si>
  <si>
    <t xml:space="preserve">JEFE DE DEPARTAMENTO DE PADRON Y LICENCIAS </t>
  </si>
  <si>
    <t>NOMINA DE SUELDOS COORDINADOR GENERAL DE GESTION INTEGRAL</t>
  </si>
  <si>
    <t>COORDINADOR GENERAL DE GESTION INTEGRAL DEL MUNICIPIO</t>
  </si>
  <si>
    <t>JEFE DE DEPARTAMENTO DE OBRAS PUBLICAS</t>
  </si>
  <si>
    <t>INGENIERO AUX A</t>
  </si>
  <si>
    <t>AUX TECNICO</t>
  </si>
  <si>
    <t xml:space="preserve">JEFE DE DEPARTAMENTO DE PROYECTOS </t>
  </si>
  <si>
    <t>AUX DE OBRA</t>
  </si>
  <si>
    <t>AYUDANTE DE OBRA</t>
  </si>
  <si>
    <t>AUX O.P CHOFER</t>
  </si>
  <si>
    <t>TITULAR DEL MODULO DE MAQUINARIA</t>
  </si>
  <si>
    <t>OPERADOR RETROEXCAVADORA 416</t>
  </si>
  <si>
    <t>OPERADOR PAYLODER</t>
  </si>
  <si>
    <t>OPERADOR EXCAVADORA 320</t>
  </si>
  <si>
    <t>OPERADOR MOTOCONFORMADORA 12H</t>
  </si>
  <si>
    <t>OPERADOR RETROEXCAVADORA JCV</t>
  </si>
  <si>
    <t>CHOFER CAMION VOLTEO KEENGORTH</t>
  </si>
  <si>
    <t>CHOFER VOLTEO VOLVO ROJO 14M3</t>
  </si>
  <si>
    <t>CHOFER TRACTO CAMION KEENGORTH</t>
  </si>
  <si>
    <t>MECANICO A</t>
  </si>
  <si>
    <t>AUX DE MECANICO</t>
  </si>
  <si>
    <t>SOLDADOR</t>
  </si>
  <si>
    <t>TOTAL</t>
  </si>
  <si>
    <t>NOMINA DE SUELDOS COORDINACION GENERAL DE CONSTRUCCION DE LA COMUNIDAD</t>
  </si>
  <si>
    <t>ASISTENTE DE DEPARTAMENTO</t>
  </si>
  <si>
    <t>AUXILIAR ADMINISTRATIVO D</t>
  </si>
  <si>
    <t>SECRETARIA B</t>
  </si>
  <si>
    <t>MEDICO B</t>
  </si>
  <si>
    <t>NOMINA DE SUELDOS DEPTO. SEGURIDAD CIUDADANA</t>
  </si>
  <si>
    <t>COMISARIO GENERAL DE SEGURIDAD CIUDADANA</t>
  </si>
  <si>
    <t>COMANDANTE</t>
  </si>
  <si>
    <t>JEFE DE DEPARTAMENTO DE PROTECCION CIVIL</t>
  </si>
  <si>
    <t>AUXILIAR DE PROTECCION CIVIL A</t>
  </si>
  <si>
    <t>AUXILIAR DE PROTECCION CIVIL B</t>
  </si>
  <si>
    <t>NOMINA DE AYUNTAMIENTO</t>
  </si>
  <si>
    <t>AUX. AGUA POTABLE</t>
  </si>
  <si>
    <t>ENC. MANTENIMIENTO UNIDAD DEPORTIVA</t>
  </si>
  <si>
    <t>VELADOR DEL RASTRO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</si>
  <si>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</si>
  <si>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</si>
  <si>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</si>
  <si>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</si>
  <si>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</si>
  <si>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</si>
  <si>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</si>
  <si>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</si>
  <si>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</si>
  <si>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ADMINISTRATIVO</t>
  </si>
  <si>
    <t>AUXILIAR DE BIBLIOTECA</t>
  </si>
  <si>
    <t>TECNICO A</t>
  </si>
  <si>
    <t>OFICIAL DE REGISTRO CIVIL SAN ANTONIO</t>
  </si>
  <si>
    <t>CHOFER B CASA DE LA CULTURA</t>
  </si>
  <si>
    <t>AUXILIAR DE PARQUES Y JARDINES</t>
  </si>
  <si>
    <t>INTENDENTE C SAN ANTONIO</t>
  </si>
  <si>
    <t>INTENDENTE B EN LA PLAZA</t>
  </si>
  <si>
    <t>AUXILIAR DE INTENDENCIA DE BAÑOS PUBLICOS</t>
  </si>
  <si>
    <t>JARDINERO B VIVERO</t>
  </si>
  <si>
    <t>REHABILITACION DE ESCUELAS</t>
  </si>
  <si>
    <t xml:space="preserve">RENTERIA GARCIA TERESA </t>
  </si>
  <si>
    <t xml:space="preserve">SANDOVAL MORA JAVIER </t>
  </si>
  <si>
    <t>JARA YAÑEZ MOISES</t>
  </si>
  <si>
    <t xml:space="preserve">SANCHEZ MARTINEZ MARIA ESTHER </t>
  </si>
  <si>
    <t xml:space="preserve">RAMIREZ MARTINEZ ADOLFO </t>
  </si>
  <si>
    <t xml:space="preserve">GODOY JIMENEZ GERARDO </t>
  </si>
  <si>
    <t xml:space="preserve">SANDOVAL GONZALEZ MARICELA </t>
  </si>
  <si>
    <t xml:space="preserve">SANCHEZ DE LA MORA FRANCISCO </t>
  </si>
  <si>
    <t xml:space="preserve">GONZALEZ VELEZ JESUS  </t>
  </si>
  <si>
    <t>JEFE DEL DEPARTAMENTO DE SEGURIDAD CIUDADANA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</si>
  <si>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</si>
  <si>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</si>
  <si>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</si>
  <si>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HARO OCAMPO LIC. PEDRO </t>
  </si>
  <si>
    <t xml:space="preserve">JAUREGI MARTINEZ STEPHANIA </t>
  </si>
  <si>
    <t xml:space="preserve">RENTERIA CAMACHO ALEJANDRA  </t>
  </si>
  <si>
    <t xml:space="preserve">IÑIGUEZ HERNANDEZ MIRIAM RAXEL </t>
  </si>
  <si>
    <t xml:space="preserve">SANCHEZ ESQUEDA MA. REFUGIO </t>
  </si>
  <si>
    <t xml:space="preserve">JIMENEZ MARTINEZ ALMA LETICIA </t>
  </si>
  <si>
    <t xml:space="preserve">REYNA REYES JOSE DE JESUS </t>
  </si>
  <si>
    <t xml:space="preserve">CASILLAS CRUZ SALVADOR </t>
  </si>
  <si>
    <t>BARCENAS GOMEZ GUILLERMO</t>
  </si>
  <si>
    <t xml:space="preserve">AGUIRRE RODRIGUEZ J. MIGUEL ANGEL </t>
  </si>
  <si>
    <t xml:space="preserve">LOZANO SANCHEZ MARCELO </t>
  </si>
  <si>
    <t xml:space="preserve">REYES CAMACHO RAUL FERNANDO </t>
  </si>
  <si>
    <t xml:space="preserve">CARRILLO OROZCO GERARDO </t>
  </si>
  <si>
    <t xml:space="preserve">BENITEZ ROMERO LUIS FERNANDO </t>
  </si>
  <si>
    <t xml:space="preserve">PAREDES VENEGAS VANESSA  MICHELLE </t>
  </si>
  <si>
    <t xml:space="preserve">VAZQUEZ HUERTA ELIZABETH </t>
  </si>
  <si>
    <t xml:space="preserve">MUÑOZ RODRIGUEZ CHRISTIAN EDUARDO </t>
  </si>
  <si>
    <t xml:space="preserve">GARCIA ALONSO ELENA DE LA CRUZ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</si>
  <si>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</si>
  <si>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</si>
  <si>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</si>
  <si>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</si>
  <si>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</si>
  <si>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</si>
  <si>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SANDOVAL MORA MAYRA YANET </t>
  </si>
  <si>
    <t xml:space="preserve">MARTINES NERY PATRICIA </t>
  </si>
  <si>
    <t xml:space="preserve">FLORES GONZALEZ EDUARDO </t>
  </si>
  <si>
    <t xml:space="preserve">ABUNDIS SANCHEZ FRANCISCO </t>
  </si>
  <si>
    <t xml:space="preserve">DAVALOS NUÑEZ BRENDA DEL CARMEN </t>
  </si>
  <si>
    <t xml:space="preserve">GONZALEZ MARTINEZ SAUL FERNANDO </t>
  </si>
  <si>
    <t xml:space="preserve">RODRIGUEZ CARLOS HERIBERTO </t>
  </si>
  <si>
    <t xml:space="preserve">GARCIA SANCHEZ SALVADOR </t>
  </si>
  <si>
    <t xml:space="preserve">RAMIREZ SANCHEZ JUAN MANUEL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</si>
  <si>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</si>
  <si>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</si>
  <si>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</si>
  <si>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</si>
  <si>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</si>
  <si>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</si>
  <si>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</si>
  <si>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</si>
  <si>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</si>
  <si>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</si>
  <si>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</si>
  <si>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GARCIA LIMON MARIA ASUNCION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</si>
  <si>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</si>
  <si>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</si>
  <si>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</si>
  <si>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</si>
  <si>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 xml:space="preserve">MUÑOZ YAÑEZ ROSALIO </t>
  </si>
  <si>
    <t>YAÑEZ JIMENEZ JORGE</t>
  </si>
  <si>
    <t xml:space="preserve">DELGADILLO SANCHEZ ROBERTO CARLOS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</si>
  <si>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</si>
  <si>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</si>
  <si>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</si>
  <si>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</si>
  <si>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</si>
  <si>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</si>
  <si>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</si>
  <si>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</si>
  <si>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</si>
  <si>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MARQUEZ ROMERO GABRIEL </t>
  </si>
  <si>
    <t xml:space="preserve">SANDOVAL OLIVA JOSE FAVIAN </t>
  </si>
  <si>
    <t xml:space="preserve">MORA GARCIA ADAN </t>
  </si>
  <si>
    <t>ALMARAZ MARTINEZ MARTIN</t>
  </si>
  <si>
    <t xml:space="preserve">GOMEZ HUERTA JOSE LUIS </t>
  </si>
  <si>
    <t xml:space="preserve">BARAJAS RAMIREZ ANTONIO </t>
  </si>
  <si>
    <t xml:space="preserve">RUVALCABA DONATO JOSUE EDUARDO </t>
  </si>
  <si>
    <t xml:space="preserve">RENTERIA GARCIA SAUL </t>
  </si>
  <si>
    <t xml:space="preserve">ALCARAZ MERCADO ELIAS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</si>
  <si>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</si>
  <si>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</si>
  <si>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</si>
  <si>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</si>
  <si>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</si>
  <si>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</si>
  <si>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</si>
  <si>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</si>
  <si>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</si>
  <si>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</si>
  <si>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NUÑEZ ALVAREZ MARTIN </t>
  </si>
  <si>
    <t xml:space="preserve">ESPINOZA SANCHEZ ALBERTO </t>
  </si>
  <si>
    <t xml:space="preserve">REYES PEREZ RAFAEL </t>
  </si>
  <si>
    <t xml:space="preserve">CALVILLO OLIVA LUIS ARMANDO </t>
  </si>
  <si>
    <t xml:space="preserve">RAMIREZ MEDINA SAMUEL </t>
  </si>
  <si>
    <t xml:space="preserve">SANCHEZ RAMIREZ RAUL </t>
  </si>
  <si>
    <t xml:space="preserve">RUVALCABA RUVALCABA LORENA </t>
  </si>
  <si>
    <t xml:space="preserve">LOPEZ GOMEZ ERIKA </t>
  </si>
  <si>
    <t xml:space="preserve">DELGADILLO GARCIA JORGE EDGARDO </t>
  </si>
  <si>
    <t>IBARRA DELGADO MARIA</t>
  </si>
  <si>
    <t xml:space="preserve">BECERRA PEREZ MARIA ISABEL </t>
  </si>
  <si>
    <t xml:space="preserve">BARAJAS FERNANDEZ LORENA </t>
  </si>
  <si>
    <t xml:space="preserve">HERNANDEZ SUAREZ LUZ BELEN </t>
  </si>
  <si>
    <t xml:space="preserve">GUTIERREZ JIMENEZ JOEL </t>
  </si>
  <si>
    <t xml:space="preserve">AGUILAR ABUNDIS SERGIO ARMANDO </t>
  </si>
  <si>
    <t xml:space="preserve">GARCIA ALONSO MARIA INES </t>
  </si>
  <si>
    <t xml:space="preserve">CONTRERAS GARCIA SANDRA </t>
  </si>
  <si>
    <t xml:space="preserve">CARDONA ORTIZ JOSE DE JESUS </t>
  </si>
  <si>
    <t xml:space="preserve">BUGARIN ALVAREZ JAVIER </t>
  </si>
  <si>
    <t xml:space="preserve">VAZQUEZ VAZQUEZ J. JESUS </t>
  </si>
  <si>
    <t xml:space="preserve">ALATORRE BERMEJO SERGIO ARTURO </t>
  </si>
  <si>
    <t xml:space="preserve">AGUILAR QUEZADA ENRIQUE </t>
  </si>
  <si>
    <t xml:space="preserve">CRUZ GONZALEZ ALEJANDRO </t>
  </si>
  <si>
    <t xml:space="preserve">MORA NUÑEZ LUIS </t>
  </si>
  <si>
    <t xml:space="preserve">CRUZ ULLOA RAFAEL </t>
  </si>
  <si>
    <t xml:space="preserve">GUTIERREZ PLASCENCIA ROBERTO </t>
  </si>
  <si>
    <t xml:space="preserve">MERCADO GOMEZ RICARDO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</si>
  <si>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</si>
  <si>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</si>
  <si>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</si>
  <si>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</si>
  <si>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</si>
  <si>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</si>
  <si>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CAMACHO MAYORAL JAIRO AARON </t>
  </si>
  <si>
    <t xml:space="preserve">CARRILLO BENAVIDES ISAAC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</si>
  <si>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</si>
  <si>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</si>
  <si>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</si>
  <si>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</si>
  <si>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GARCIA HERNANDEZ JOSE LUIS </t>
  </si>
  <si>
    <t xml:space="preserve">MERCADO SANCHEZ JAVIER </t>
  </si>
  <si>
    <t xml:space="preserve">MARTINEZ NERY RAYMUNDO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</si>
  <si>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</si>
  <si>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</si>
  <si>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</si>
  <si>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</si>
  <si>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</si>
  <si>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</si>
  <si>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</si>
  <si>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GONZALEZ OROZCO MARIA LUISA </t>
  </si>
  <si>
    <t xml:space="preserve">DIAZ SOTO GRISELDA  </t>
  </si>
  <si>
    <t xml:space="preserve">OROZCO SANCHEZ JAVIER </t>
  </si>
  <si>
    <t xml:space="preserve">NUÑEZ CARRANZA JAIME  </t>
  </si>
  <si>
    <t xml:space="preserve">RAMIREZ MORA ROSA ANGELA </t>
  </si>
  <si>
    <t xml:space="preserve">SANCHEZ SANDOVAL SILVIA </t>
  </si>
  <si>
    <t xml:space="preserve">NAVARRO MORALES JENNIFER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</si>
  <si>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</si>
  <si>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</si>
  <si>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</si>
  <si>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</si>
  <si>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</si>
  <si>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LOMELI  GUTIERREZ JOSE DE JESUS </t>
  </si>
  <si>
    <t xml:space="preserve">MOYA GOMEZ RIGOBERTO </t>
  </si>
  <si>
    <t xml:space="preserve">DELGADO SANCHEZ GUADALUPE LILIANA </t>
  </si>
  <si>
    <t xml:space="preserve">PORTILLO PAREDES JOSE DAVID </t>
  </si>
  <si>
    <t xml:space="preserve">ROSAS LINARES DANIEL </t>
  </si>
  <si>
    <t xml:space="preserve">FLORES RUVALCABA ROBERTO ALEJANDRO </t>
  </si>
  <si>
    <t xml:space="preserve">CAMACHO FLORES MARIO </t>
  </si>
  <si>
    <t xml:space="preserve">PEREZ ROMERO APOLONIO </t>
  </si>
  <si>
    <t xml:space="preserve">FLORES BAÑUELOS ADRIANA ELIZABETH </t>
  </si>
  <si>
    <t xml:space="preserve">DIAZ NORIEGA BEATRIZ </t>
  </si>
  <si>
    <t xml:space="preserve">MOJARRO GUTIERREZ RIGOBERTO </t>
  </si>
  <si>
    <t xml:space="preserve">MARIA GONZALEZ MARTIN </t>
  </si>
  <si>
    <t>JAUREGUI MARTINEZ CUAHUTEMOC</t>
  </si>
  <si>
    <t xml:space="preserve">VAZQUEZ HUERTA EDGARDO ALEJANDRO </t>
  </si>
  <si>
    <t xml:space="preserve">MONTES NERI MIGUEL ANGEL </t>
  </si>
  <si>
    <t xml:space="preserve">VAZQUEZ CAMACHO CRISTIAN VIDAL </t>
  </si>
  <si>
    <t xml:space="preserve">SOUZA SANCHEZ JOSE ANTONIO </t>
  </si>
  <si>
    <t xml:space="preserve">VAZQUEZ HUERTA GONZALO </t>
  </si>
  <si>
    <t xml:space="preserve">ALVAREZ HUERTA JESUS GERARDO </t>
  </si>
  <si>
    <t xml:space="preserve">VAZQUEZ MACIAS FRANCISCO </t>
  </si>
  <si>
    <t>LOPEZ LOZA RUBEN</t>
  </si>
  <si>
    <t xml:space="preserve">MARTINEZ ALVAREZ RIGOBERTO </t>
  </si>
  <si>
    <t xml:space="preserve">GONZALEZ MORA J. ISABEL </t>
  </si>
  <si>
    <t xml:space="preserve">LIMON MARTINEZ SALVADOR </t>
  </si>
  <si>
    <t xml:space="preserve">PINTO MARTINEZ MONICO </t>
  </si>
  <si>
    <t xml:space="preserve">GONZALEZ REYNOSO JOSE LUIS </t>
  </si>
  <si>
    <t xml:space="preserve">RAMIREZ RUELAS ARTURO </t>
  </si>
  <si>
    <t xml:space="preserve">MARTINEZ PULIDO MARIA TRINIDAD </t>
  </si>
  <si>
    <t>PACHECO VAZQUEZ HONORATO</t>
  </si>
  <si>
    <t xml:space="preserve">MOYA MARIA DE LOS ANGELES </t>
  </si>
  <si>
    <t>GUTIERREZ MARTINEZ ANA MARIA</t>
  </si>
  <si>
    <t>RENTERIA SANDOVAL CELINA</t>
  </si>
  <si>
    <t xml:space="preserve">GONZALEZ RODRIGUEZ ELISA </t>
  </si>
  <si>
    <t>RENTERIA GARCIA JUAN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</si>
  <si>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</si>
  <si>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</si>
  <si>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</si>
  <si>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</si>
  <si>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CAMPOS MOLINA JORGE</t>
  </si>
  <si>
    <t>GOMEZ LARA LETICIA</t>
  </si>
  <si>
    <t>MORALES HERNANDEZ  JULIO CESAR</t>
  </si>
  <si>
    <t>RODRIGUEZ GONZALEZ LUISA AURORA</t>
  </si>
  <si>
    <t>VILLAGOMEZ BUENO JUAN CARLOS</t>
  </si>
  <si>
    <t xml:space="preserve">CARRANZA ABILA MODESTA </t>
  </si>
  <si>
    <t>MARTINEZ ESTEVEZ BRENDA</t>
  </si>
  <si>
    <t>GUERRA MARES AGUSTIN</t>
  </si>
  <si>
    <t>CHOFER DE PIPA</t>
  </si>
  <si>
    <t>OPERADOR DE MAQUINARIA</t>
  </si>
  <si>
    <t>FONTANERO A</t>
  </si>
  <si>
    <t>RECAUDADOR</t>
  </si>
  <si>
    <t>SANDOVAL PINTO JORGE</t>
  </si>
  <si>
    <t>MERCADO MENDOZA YVETTE JOCELYN</t>
  </si>
  <si>
    <t>MEDICO MUNICIPAL</t>
  </si>
  <si>
    <t>S.E.</t>
  </si>
  <si>
    <t>7 MESES PARA AGUINALDO TRABAJO HASTA 15 MAR Y REGRESO EL 16 DE AGOSTO</t>
  </si>
  <si>
    <t>AUXILIAR DE ASEO</t>
  </si>
  <si>
    <t>CORDINADOR GENERAL DE DESARROLLO ECONOMICO Y COMBATE A LA DESIGUALDAD</t>
  </si>
  <si>
    <t>OPERADOR DE PIPA</t>
  </si>
  <si>
    <t>ESPARZA RIVERA ERIBERTO</t>
  </si>
  <si>
    <t>DELEGADO DE TREJOS</t>
  </si>
  <si>
    <t xml:space="preserve">PINTO GONNZALEZ MARIA DE LA LUZ  </t>
  </si>
  <si>
    <t>AUXILIAR ADMINISTRATIVO B</t>
  </si>
  <si>
    <t>AUXILIAR ADMINISTRATIVO A</t>
  </si>
  <si>
    <t>ENCARGADO DE MANTENIMENTO DE LA UNIDAD DEPORTIVA</t>
  </si>
  <si>
    <t>SECRETARIA A</t>
  </si>
  <si>
    <t>SECRETARIA C</t>
  </si>
  <si>
    <t>TITULAR DE LA UNIDAD DE SUPERVISION DE OBRA</t>
  </si>
  <si>
    <t>ASISTENTE DE LA SECRETARIA GENERAL</t>
  </si>
  <si>
    <t>TITULAR DE LA INSTANCIA MUNICIPAL DE LA MUJER</t>
  </si>
  <si>
    <t>ALVAREZ BARCENAS CRISTIAN YOVANI</t>
  </si>
  <si>
    <t>CHOFER DE CAMION E</t>
  </si>
  <si>
    <t>GONZALEZ GONZALEZ ANA LAURA</t>
  </si>
  <si>
    <t>ENCARGADA DEL DEPARTAMENTO  DE DEPORTES</t>
  </si>
  <si>
    <t xml:space="preserve">ABUNDIS MUÑOZ JOSE ALFREDO </t>
  </si>
  <si>
    <t>AUXILIAR DE INTENDENCIA C</t>
  </si>
  <si>
    <t>NOMINA DE SUELDOS COORDINACION GENERAL DE ADMINISTRACION E INOVACION GUBERNAMENTAL</t>
  </si>
  <si>
    <t>RECEPCIONISTA SECRETARIA B</t>
  </si>
  <si>
    <t>COORDINADOR GENERAL DE ADMINISTRACION E INNOVACION GUBERNAMENTAL Y JEFE DE GESTION DE PROYECTOS Y DE ASISTENCIA SOCIAL</t>
  </si>
  <si>
    <t>JEFA DEL DEPARTAMENTO DE PATRIMONIO</t>
  </si>
  <si>
    <t>TITULAR DE LA UNIDAD DE SUMINISTROS</t>
  </si>
  <si>
    <t>AYUDANTE DE OBRAS</t>
  </si>
  <si>
    <t>PEON DE ALBAÑIL</t>
  </si>
  <si>
    <t>ASISTENTE DE HACIENDA MUNICIPAL</t>
  </si>
  <si>
    <t>AUXILIAR DE CEMENTERIOS</t>
  </si>
  <si>
    <t>C. GRAL DE ADMINISTRACION E INOVACION GUBERNAMENTAL</t>
  </si>
  <si>
    <t>PRIMER QUINCENA DE NOVIEMBRE DE 2020</t>
  </si>
  <si>
    <t>15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</si>
</sst>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0">
    <xf numFmtId="0" fontId="0" fillId="0" borderId="0" xfId="0"/>
    <xf numFmtId="165" fontId="0" fillId="0" borderId="0" xfId="1" applyFont="1"/>
    <xf numFmtId="0" fontId="5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165" fontId="8" fillId="0" borderId="0" xfId="1" applyFont="1"/>
    <xf numFmtId="165" fontId="5" fillId="0" borderId="0" xfId="1" applyFont="1" applyFill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8" fillId="0" borderId="0" xfId="0" applyFont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3" xfId="1" applyFont="1" applyFill="1" applyBorder="1" applyAlignment="1">
      <alignment horizontal="center"/>
    </xf>
    <xf numFmtId="165" fontId="10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2" fillId="0" borderId="0" xfId="1" applyFont="1"/>
    <xf numFmtId="165" fontId="12" fillId="0" borderId="0" xfId="1" applyFont="1" applyFill="1"/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11" fillId="0" borderId="3" xfId="1" applyFont="1" applyFill="1" applyBorder="1" applyAlignment="1">
      <alignment horizontal="center"/>
    </xf>
    <xf numFmtId="0" fontId="11" fillId="0" borderId="0" xfId="0" applyFont="1" applyFill="1"/>
    <xf numFmtId="0" fontId="0" fillId="0" borderId="0" xfId="0" applyFill="1" applyBorder="1"/>
    <xf numFmtId="164" fontId="12" fillId="0" borderId="0" xfId="2" applyFont="1" applyFill="1" applyBorder="1"/>
    <xf numFmtId="165" fontId="12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3" fillId="0" borderId="0" xfId="1" applyFont="1" applyFill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6" fillId="0" borderId="0" xfId="0" applyFont="1" applyFill="1" applyAlignment="1" applyProtection="1">
      <alignment horizontal="right"/>
    </xf>
    <xf numFmtId="0" fontId="10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right"/>
    </xf>
    <xf numFmtId="165" fontId="8" fillId="0" borderId="0" xfId="1" applyFont="1" applyFill="1" applyBorder="1"/>
    <xf numFmtId="0" fontId="1" fillId="0" borderId="0" xfId="0" applyFont="1"/>
    <xf numFmtId="0" fontId="5" fillId="0" borderId="0" xfId="0" applyFont="1" applyAlignment="1">
      <alignment wrapText="1"/>
    </xf>
    <xf numFmtId="165" fontId="1" fillId="0" borderId="0" xfId="1" applyFont="1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 applyProtection="1">
      <alignment horizontal="left" wrapText="1"/>
    </xf>
    <xf numFmtId="165" fontId="6" fillId="0" borderId="0" xfId="1" applyFont="1" applyBorder="1"/>
    <xf numFmtId="0" fontId="14" fillId="0" borderId="0" xfId="0" applyFont="1" applyFill="1" applyBorder="1" applyAlignment="1">
      <alignment horizontal="left"/>
    </xf>
    <xf numFmtId="165" fontId="10" fillId="0" borderId="0" xfId="1" applyFont="1" applyFill="1"/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5" fontId="8" fillId="0" borderId="0" xfId="0" applyNumberFormat="1" applyFont="1" applyFill="1"/>
    <xf numFmtId="165" fontId="1" fillId="0" borderId="0" xfId="0" applyNumberFormat="1" applyFont="1" applyFill="1"/>
    <xf numFmtId="0" fontId="0" fillId="2" borderId="0" xfId="0" applyFill="1"/>
    <xf numFmtId="43" fontId="1" fillId="0" borderId="0" xfId="0" applyNumberFormat="1" applyFont="1" applyFill="1"/>
    <xf numFmtId="0" fontId="0" fillId="0" borderId="0" xfId="0" applyFont="1" applyFill="1"/>
    <xf numFmtId="0" fontId="10" fillId="0" borderId="0" xfId="0" applyFont="1" applyFill="1" applyBorder="1" applyAlignment="1">
      <alignment horizontal="center"/>
    </xf>
    <xf numFmtId="165" fontId="10" fillId="0" borderId="0" xfId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  <xf numFmtId="165" fontId="1" fillId="0" borderId="0" xfId="1" applyFont="1"/>
    <xf numFmtId="164" fontId="1" fillId="0" borderId="2" xfId="2" applyFont="1" applyFill="1" applyBorder="1"/>
    <xf numFmtId="43" fontId="1" fillId="0" borderId="0" xfId="0" applyNumberFormat="1" applyFont="1"/>
    <xf numFmtId="0" fontId="1" fillId="0" borderId="0" xfId="0" applyFont="1" applyFill="1" applyAlignment="1" applyProtection="1">
      <alignment horizontal="right"/>
    </xf>
    <xf numFmtId="165" fontId="11" fillId="0" borderId="0" xfId="1" applyFont="1" applyFill="1"/>
    <xf numFmtId="165" fontId="1" fillId="0" borderId="0" xfId="1" applyFont="1" applyFill="1" applyBorder="1"/>
    <xf numFmtId="164" fontId="1" fillId="0" borderId="2" xfId="2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11" fillId="0" borderId="0" xfId="2" applyFont="1" applyFill="1" applyBorder="1"/>
    <xf numFmtId="165" fontId="11" fillId="0" borderId="0" xfId="1" applyFont="1" applyFill="1" applyBorder="1"/>
    <xf numFmtId="0" fontId="6" fillId="0" borderId="0" xfId="0" applyFont="1" applyFill="1" applyAlignment="1" applyProtection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 applyProtection="1">
      <alignment horizontal="center"/>
    </xf>
    <xf numFmtId="164" fontId="5" fillId="0" borderId="0" xfId="2" applyFont="1" applyFill="1" applyBorder="1"/>
    <xf numFmtId="43" fontId="11" fillId="0" borderId="0" xfId="0" applyNumberFormat="1" applyFont="1" applyFill="1"/>
    <xf numFmtId="165" fontId="11" fillId="0" borderId="0" xfId="0" applyNumberFormat="1" applyFont="1" applyFill="1"/>
    <xf numFmtId="14" fontId="11" fillId="0" borderId="0" xfId="0" applyNumberFormat="1" applyFont="1" applyFill="1"/>
    <xf numFmtId="43" fontId="8" fillId="0" borderId="0" xfId="0" applyNumberFormat="1" applyFont="1"/>
    <xf numFmtId="165" fontId="8" fillId="0" borderId="0" xfId="0" applyNumberFormat="1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0" xfId="0" applyFont="1" applyAlignment="1">
      <alignment wrapText="1"/>
    </xf>
    <xf numFmtId="0" fontId="6" fillId="0" borderId="1" xfId="0" applyFont="1" applyBorder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6" tint="-0.249977111117893"/>
    <pageSetUpPr fitToPage="1"/>
  </sheetPr>
  <dimension ref="B1:O19"/>
  <sheetViews>
    <sheetView zoomScale="80" zoomScaleNormal="80" workbookViewId="0">
      <pane ySplit="5" topLeftCell="A6" activePane="bottomLeft" state="frozen"/>
      <selection activeCell="F18" sqref="F18"/>
      <selection pane="bottomLeft" activeCell="B1" sqref="B1:B1048576"/>
    </sheetView>
  </sheetViews>
  <sheetFormatPr baseColWidth="10" defaultRowHeight="12.75" x14ac:dyDescent="0.2"/>
  <cols>
    <col min="1" max="1" width="1.7109375" style="14" customWidth="1"/>
    <col min="2" max="2" width="34.5703125" style="14" customWidth="1"/>
    <col min="3" max="3" width="5.42578125" style="14" customWidth="1"/>
    <col min="4" max="4" width="12.5703125" style="14" customWidth="1"/>
    <col min="5" max="5" width="1" style="19" customWidth="1"/>
    <col min="6" max="6" width="2" style="19" customWidth="1"/>
    <col min="7" max="7" width="13" style="19" customWidth="1"/>
    <col min="8" max="8" width="12.42578125" style="19" bestFit="1" customWidth="1"/>
    <col min="9" max="9" width="11.28515625" style="19" customWidth="1"/>
    <col min="10" max="10" width="6.28515625" style="19" customWidth="1"/>
    <col min="11" max="11" width="13.140625" style="19" bestFit="1" customWidth="1"/>
    <col min="12" max="12" width="26.7109375" style="14" customWidth="1"/>
    <col min="13" max="16384" width="11.42578125" style="14"/>
  </cols>
  <sheetData>
    <row r="1" spans="2:15" ht="18" x14ac:dyDescent="0.25">
      <c r="E1" s="18" t="s">
        <v>0</v>
      </c>
      <c r="I1" s="18"/>
      <c r="L1" s="20" t="s">
        <v>1</v>
      </c>
    </row>
    <row r="2" spans="2:15" ht="15" x14ac:dyDescent="0.25">
      <c r="E2" s="21" t="s">
        <v>143</v>
      </c>
      <c r="I2" s="21"/>
      <c r="L2" s="22" t="str">
        <f>+PRESIDENCIA!L2</f>
        <v>15 NOVIEMBRE DE 2020</v>
      </c>
    </row>
    <row r="3" spans="2:15" x14ac:dyDescent="0.2">
      <c r="E3" s="56" t="str">
        <f>+PRESIDENCIA!E3</f>
        <v>PRIMER QUINCENA DE NOVIEMBRE DE 2020</v>
      </c>
      <c r="I3" s="57"/>
    </row>
    <row r="4" spans="2:15" x14ac:dyDescent="0.2">
      <c r="E4" s="57" t="s">
        <v>25</v>
      </c>
      <c r="I4" s="57"/>
    </row>
    <row r="5" spans="2:15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24" t="s">
        <v>3</v>
      </c>
      <c r="H5" s="24" t="s">
        <v>28</v>
      </c>
      <c r="I5" s="59" t="s">
        <v>33</v>
      </c>
      <c r="J5" s="24" t="s">
        <v>24</v>
      </c>
      <c r="K5" s="24" t="s">
        <v>4</v>
      </c>
      <c r="L5" s="23" t="s">
        <v>5</v>
      </c>
    </row>
    <row r="6" spans="2:15" x14ac:dyDescent="0.2">
      <c r="B6" s="60"/>
      <c r="C6" s="60"/>
      <c r="D6" s="60"/>
      <c r="E6" s="61"/>
      <c r="F6" s="61"/>
      <c r="G6" s="61"/>
      <c r="H6" s="61"/>
      <c r="I6" s="61"/>
      <c r="J6" s="61"/>
      <c r="K6" s="61"/>
      <c r="L6" s="60"/>
    </row>
    <row r="7" spans="2:15" ht="24.95" customHeight="1" x14ac:dyDescent="0.2">
      <c r="B7" t="s">
        <v>172</v>
      </c>
      <c r="C7" s="27"/>
      <c r="D7" s="15" t="s">
        <v>48</v>
      </c>
      <c r="E7" s="7">
        <v>21880.14</v>
      </c>
      <c r="F7" s="7">
        <v>3380.14</v>
      </c>
      <c r="G7" s="7">
        <f t="shared" ref="G7:G15" si="0">E7/2</f>
        <v>10940.07</v>
      </c>
      <c r="H7" s="7">
        <f t="shared" ref="H7:H15" si="1">F7/2</f>
        <v>1690.07</v>
      </c>
      <c r="I7" s="7"/>
      <c r="J7" s="7">
        <v>0</v>
      </c>
      <c r="K7" s="7">
        <f t="shared" ref="K7:K15" si="2">G7-H7+I7-J7</f>
        <v>9250</v>
      </c>
      <c r="L7" s="13"/>
      <c r="M7" s="31"/>
      <c r="N7" s="31"/>
      <c r="O7" s="31"/>
    </row>
    <row r="8" spans="2:15" ht="24.95" customHeight="1" x14ac:dyDescent="0.2">
      <c r="B8" t="s">
        <v>175</v>
      </c>
      <c r="C8" s="27"/>
      <c r="D8" s="15" t="s">
        <v>48</v>
      </c>
      <c r="E8" s="7">
        <v>21880.14</v>
      </c>
      <c r="F8" s="7">
        <v>3380.14</v>
      </c>
      <c r="G8" s="7">
        <f t="shared" si="0"/>
        <v>10940.07</v>
      </c>
      <c r="H8" s="7">
        <f t="shared" si="1"/>
        <v>1690.07</v>
      </c>
      <c r="I8" s="7"/>
      <c r="J8" s="7">
        <v>0</v>
      </c>
      <c r="K8" s="7">
        <f t="shared" si="2"/>
        <v>9250</v>
      </c>
      <c r="L8" s="13"/>
      <c r="M8" s="31"/>
    </row>
    <row r="9" spans="2:15" ht="24.95" customHeight="1" x14ac:dyDescent="0.2">
      <c r="B9" t="s">
        <v>169</v>
      </c>
      <c r="C9" s="27"/>
      <c r="D9" s="15" t="s">
        <v>48</v>
      </c>
      <c r="E9" s="7">
        <v>21880.14</v>
      </c>
      <c r="F9" s="7">
        <v>3380.14</v>
      </c>
      <c r="G9" s="7">
        <f t="shared" si="0"/>
        <v>10940.07</v>
      </c>
      <c r="H9" s="7">
        <f t="shared" si="1"/>
        <v>1690.07</v>
      </c>
      <c r="I9" s="7"/>
      <c r="J9" s="7">
        <v>0</v>
      </c>
      <c r="K9" s="7">
        <f t="shared" si="2"/>
        <v>9250</v>
      </c>
      <c r="L9" s="13"/>
      <c r="M9" s="31"/>
    </row>
    <row r="10" spans="2:15" ht="24.95" customHeight="1" x14ac:dyDescent="0.2">
      <c r="B10" t="s">
        <v>171</v>
      </c>
      <c r="C10" s="27"/>
      <c r="D10" s="15" t="s">
        <v>48</v>
      </c>
      <c r="E10" s="7">
        <v>21880.14</v>
      </c>
      <c r="F10" s="7">
        <v>3380.14</v>
      </c>
      <c r="G10" s="7">
        <f t="shared" si="0"/>
        <v>10940.07</v>
      </c>
      <c r="H10" s="7">
        <f t="shared" si="1"/>
        <v>1690.07</v>
      </c>
      <c r="I10" s="7"/>
      <c r="J10" s="7">
        <v>0</v>
      </c>
      <c r="K10" s="7">
        <f t="shared" si="2"/>
        <v>9250</v>
      </c>
      <c r="L10" s="13"/>
      <c r="M10" s="31"/>
      <c r="N10" s="14" t="s">
        <v>47</v>
      </c>
    </row>
    <row r="11" spans="2:15" ht="24.95" customHeight="1" x14ac:dyDescent="0.2">
      <c r="B11" t="s">
        <v>167</v>
      </c>
      <c r="C11" s="27"/>
      <c r="D11" s="15" t="s">
        <v>48</v>
      </c>
      <c r="E11" s="7">
        <v>21880.14</v>
      </c>
      <c r="F11" s="7">
        <v>3380.14</v>
      </c>
      <c r="G11" s="7">
        <f t="shared" si="0"/>
        <v>10940.07</v>
      </c>
      <c r="H11" s="7">
        <f t="shared" si="1"/>
        <v>1690.07</v>
      </c>
      <c r="I11" s="7"/>
      <c r="J11" s="7">
        <v>0</v>
      </c>
      <c r="K11" s="7">
        <f t="shared" si="2"/>
        <v>9250</v>
      </c>
      <c r="L11" s="13"/>
      <c r="M11" s="31"/>
    </row>
    <row r="12" spans="2:15" ht="24.95" customHeight="1" x14ac:dyDescent="0.2">
      <c r="B12" t="s">
        <v>174</v>
      </c>
      <c r="C12" s="27"/>
      <c r="D12" s="15" t="s">
        <v>48</v>
      </c>
      <c r="E12" s="7">
        <v>21880.14</v>
      </c>
      <c r="F12" s="7">
        <v>3380.14</v>
      </c>
      <c r="G12" s="7">
        <f t="shared" si="0"/>
        <v>10940.07</v>
      </c>
      <c r="H12" s="7">
        <f t="shared" si="1"/>
        <v>1690.07</v>
      </c>
      <c r="I12" s="7"/>
      <c r="J12" s="7">
        <v>0</v>
      </c>
      <c r="K12" s="7">
        <f t="shared" si="2"/>
        <v>9250</v>
      </c>
      <c r="L12" s="13"/>
      <c r="M12" s="31"/>
    </row>
    <row r="13" spans="2:15" ht="24.95" customHeight="1" x14ac:dyDescent="0.2">
      <c r="B13" t="s">
        <v>170</v>
      </c>
      <c r="C13" s="27"/>
      <c r="D13" s="15" t="s">
        <v>48</v>
      </c>
      <c r="E13" s="7">
        <v>21880.14</v>
      </c>
      <c r="F13" s="7">
        <v>3380.14</v>
      </c>
      <c r="G13" s="7">
        <f t="shared" si="0"/>
        <v>10940.07</v>
      </c>
      <c r="H13" s="7">
        <f t="shared" si="1"/>
        <v>1690.07</v>
      </c>
      <c r="I13" s="7"/>
      <c r="J13" s="7">
        <v>0</v>
      </c>
      <c r="K13" s="7">
        <f t="shared" si="2"/>
        <v>9250</v>
      </c>
      <c r="L13" s="13"/>
      <c r="M13" s="31"/>
    </row>
    <row r="14" spans="2:15" ht="24.95" customHeight="1" x14ac:dyDescent="0.2">
      <c r="B14" t="s">
        <v>173</v>
      </c>
      <c r="C14" s="27"/>
      <c r="D14" s="15" t="s">
        <v>48</v>
      </c>
      <c r="E14" s="7">
        <v>21880.14</v>
      </c>
      <c r="F14" s="7">
        <v>3380.14</v>
      </c>
      <c r="G14" s="7">
        <f t="shared" si="0"/>
        <v>10940.07</v>
      </c>
      <c r="H14" s="7">
        <f t="shared" si="1"/>
        <v>1690.07</v>
      </c>
      <c r="I14" s="7"/>
      <c r="J14" s="7">
        <v>0</v>
      </c>
      <c r="K14" s="7">
        <f t="shared" si="2"/>
        <v>9250</v>
      </c>
      <c r="L14" s="13"/>
      <c r="M14" s="31"/>
    </row>
    <row r="15" spans="2:15" ht="24.95" customHeight="1" x14ac:dyDescent="0.2">
      <c r="B15" t="s">
        <v>168</v>
      </c>
      <c r="C15" s="27"/>
      <c r="D15" s="15" t="s">
        <v>48</v>
      </c>
      <c r="E15" s="7">
        <v>21880.14</v>
      </c>
      <c r="F15" s="7">
        <v>3380.14</v>
      </c>
      <c r="G15" s="7">
        <f t="shared" si="0"/>
        <v>10940.07</v>
      </c>
      <c r="H15" s="7">
        <f t="shared" si="1"/>
        <v>1690.07</v>
      </c>
      <c r="I15" s="7"/>
      <c r="J15" s="7">
        <v>0</v>
      </c>
      <c r="K15" s="7">
        <f t="shared" si="2"/>
        <v>9250</v>
      </c>
      <c r="L15" s="13"/>
      <c r="M15" s="31"/>
    </row>
    <row r="16" spans="2:15" ht="21.95" customHeight="1" x14ac:dyDescent="0.2">
      <c r="B16" s="16"/>
      <c r="C16" s="27"/>
      <c r="D16" s="15"/>
      <c r="E16" s="7"/>
      <c r="F16" s="7"/>
      <c r="G16" s="7"/>
      <c r="H16" s="7"/>
      <c r="I16" s="52"/>
      <c r="J16" s="52"/>
      <c r="K16" s="7"/>
      <c r="L16" s="13"/>
      <c r="M16" s="31"/>
    </row>
    <row r="17" spans="2:13" ht="21.95" customHeight="1" x14ac:dyDescent="0.2">
      <c r="B17" s="12"/>
      <c r="C17" s="12"/>
      <c r="D17" s="32" t="s">
        <v>6</v>
      </c>
      <c r="E17" s="33">
        <f t="shared" ref="E17:J17" si="3">SUM(E7:E16)</f>
        <v>196921.26</v>
      </c>
      <c r="F17" s="33">
        <f t="shared" si="3"/>
        <v>30421.26</v>
      </c>
      <c r="G17" s="33">
        <f>SUM(G7:G16)</f>
        <v>98460.63</v>
      </c>
      <c r="H17" s="33">
        <f t="shared" si="3"/>
        <v>15210.63</v>
      </c>
      <c r="I17" s="33">
        <f t="shared" si="3"/>
        <v>0</v>
      </c>
      <c r="J17" s="33">
        <f t="shared" si="3"/>
        <v>0</v>
      </c>
      <c r="K17" s="33">
        <f>SUM(K7:K16)</f>
        <v>83250</v>
      </c>
      <c r="L17" s="62"/>
      <c r="M17" s="33"/>
    </row>
    <row r="19" spans="2:13" x14ac:dyDescent="0.2">
      <c r="B19" s="14" t="s">
        <v>25</v>
      </c>
      <c r="D19" s="32"/>
      <c r="E19" s="33"/>
      <c r="F19" s="33"/>
      <c r="G19" s="33"/>
      <c r="H19" s="33"/>
      <c r="I19" s="33"/>
      <c r="J19" s="33"/>
      <c r="K19" s="33"/>
    </row>
  </sheetData>
  <sortState xmlns:xlrd2="http://schemas.microsoft.com/office/spreadsheetml/2017/richdata2" ref="B7:M15">
    <sortCondition ref="B7:B15"/>
  </sortState>
  <pageMargins left="0.11811023622047245" right="0.19685039370078741" top="1.0629921259842521" bottom="0.98425196850393704" header="0" footer="0"/>
  <pageSetup scale="8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tabColor theme="6" tint="-0.249977111117893"/>
    <pageSetUpPr fitToPage="1"/>
  </sheetPr>
  <dimension ref="B1:X41"/>
  <sheetViews>
    <sheetView zoomScale="80" zoomScaleNormal="80" workbookViewId="0">
      <selection activeCell="B9" sqref="B1:B1048576"/>
    </sheetView>
  </sheetViews>
  <sheetFormatPr baseColWidth="10" defaultRowHeight="12.75" x14ac:dyDescent="0.2"/>
  <cols>
    <col min="1" max="1" width="1.7109375" style="14" customWidth="1"/>
    <col min="2" max="2" width="33.140625" style="14" bestFit="1" customWidth="1"/>
    <col min="3" max="3" width="5" style="14" customWidth="1"/>
    <col min="4" max="4" width="15.42578125" style="14" customWidth="1"/>
    <col min="5" max="6" width="1.28515625" style="14" customWidth="1"/>
    <col min="7" max="7" width="12.42578125" style="14" customWidth="1"/>
    <col min="8" max="8" width="11.28515625" style="14" bestFit="1" customWidth="1"/>
    <col min="9" max="9" width="11.28515625" style="14" customWidth="1"/>
    <col min="10" max="10" width="8.85546875" style="14" customWidth="1"/>
    <col min="11" max="11" width="12.28515625" style="14" bestFit="1" customWidth="1"/>
    <col min="12" max="12" width="24.140625" style="14" customWidth="1"/>
    <col min="13" max="13" width="11.42578125" style="48"/>
    <col min="14" max="14" width="11.42578125" style="14"/>
    <col min="15" max="15" width="25.28515625" style="19" bestFit="1" customWidth="1"/>
    <col min="16" max="16" width="21.42578125" style="14" bestFit="1" customWidth="1"/>
    <col min="17" max="17" width="12.140625" style="14" bestFit="1" customWidth="1"/>
    <col min="18" max="18" width="11.28515625" style="14" bestFit="1" customWidth="1"/>
    <col min="19" max="16384" width="11.42578125" style="14"/>
  </cols>
  <sheetData>
    <row r="1" spans="2:24" ht="18" x14ac:dyDescent="0.25"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2:24" ht="15" x14ac:dyDescent="0.25">
      <c r="E2" s="21" t="s">
        <v>110</v>
      </c>
      <c r="F2" s="19"/>
      <c r="G2" s="19"/>
      <c r="H2" s="19"/>
      <c r="I2" s="21"/>
      <c r="J2" s="19"/>
      <c r="K2" s="19"/>
      <c r="L2" s="22" t="str">
        <f>PRESIDENCIA!L2</f>
        <v>15 NOVIEMBRE DE 2020</v>
      </c>
    </row>
    <row r="3" spans="2:24" x14ac:dyDescent="0.2">
      <c r="E3" s="22" t="str">
        <f>PRESIDENCIA!E3</f>
        <v>PRIMER QUINCENA DE NOVIEMBRE DE 2020</v>
      </c>
      <c r="F3" s="19"/>
      <c r="G3" s="19"/>
      <c r="H3" s="19"/>
      <c r="I3" s="22"/>
      <c r="J3" s="19"/>
      <c r="K3" s="19"/>
    </row>
    <row r="4" spans="2:24" ht="1.5" customHeight="1" x14ac:dyDescent="0.2">
      <c r="E4" s="57"/>
      <c r="F4" s="19"/>
      <c r="G4" s="19"/>
      <c r="H4" s="19"/>
      <c r="I4" s="57"/>
      <c r="J4" s="19"/>
      <c r="K4" s="19"/>
    </row>
    <row r="5" spans="2:24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24" t="s">
        <v>3</v>
      </c>
      <c r="H5" s="24" t="s">
        <v>28</v>
      </c>
      <c r="I5" s="59" t="s">
        <v>33</v>
      </c>
      <c r="J5" s="24" t="s">
        <v>24</v>
      </c>
      <c r="K5" s="24" t="s">
        <v>4</v>
      </c>
      <c r="L5" s="23" t="s">
        <v>5</v>
      </c>
    </row>
    <row r="6" spans="2:24" ht="1.5" customHeight="1" x14ac:dyDescent="0.2">
      <c r="E6" s="48"/>
      <c r="F6" s="48"/>
    </row>
    <row r="7" spans="2:24" ht="45" x14ac:dyDescent="0.2">
      <c r="B7" s="16" t="s">
        <v>281</v>
      </c>
      <c r="C7" s="69"/>
      <c r="D7" s="70" t="s">
        <v>111</v>
      </c>
      <c r="E7" s="35">
        <v>23787.57</v>
      </c>
      <c r="F7" s="35">
        <v>3787.57</v>
      </c>
      <c r="G7" s="7">
        <f t="shared" ref="G7:G35" si="0">+E7/2</f>
        <v>11893.785</v>
      </c>
      <c r="H7" s="7">
        <f t="shared" ref="H7:H35" si="1">+F7/2</f>
        <v>1893.7850000000001</v>
      </c>
      <c r="I7" s="7"/>
      <c r="J7" s="7">
        <v>0</v>
      </c>
      <c r="K7" s="7">
        <f t="shared" ref="K7:K30" si="2">G7-H7+I7-J7</f>
        <v>10000</v>
      </c>
      <c r="L7" s="13"/>
      <c r="M7" s="120"/>
      <c r="N7" s="33"/>
      <c r="O7" s="33"/>
    </row>
    <row r="8" spans="2:24" ht="24.95" customHeight="1" x14ac:dyDescent="0.2">
      <c r="B8" s="16" t="s">
        <v>244</v>
      </c>
      <c r="C8" s="27"/>
      <c r="D8" s="36" t="s">
        <v>367</v>
      </c>
      <c r="E8" s="35">
        <v>14123.28</v>
      </c>
      <c r="F8" s="35">
        <v>1723.28</v>
      </c>
      <c r="G8" s="7">
        <f t="shared" ref="G8:G14" si="3">+E8/2</f>
        <v>7061.64</v>
      </c>
      <c r="H8" s="7">
        <f t="shared" ref="H8:H14" si="4">+F8/2</f>
        <v>861.64</v>
      </c>
      <c r="I8" s="7"/>
      <c r="J8" s="28"/>
      <c r="K8" s="7">
        <f>G8-H8+I8-J8</f>
        <v>6200</v>
      </c>
      <c r="L8" s="13"/>
      <c r="M8" s="121"/>
      <c r="N8" s="29"/>
      <c r="O8" s="124"/>
      <c r="P8" s="125"/>
      <c r="Q8" s="126"/>
      <c r="R8" s="126"/>
      <c r="T8" s="31"/>
      <c r="U8" s="31"/>
      <c r="W8" s="31"/>
      <c r="X8" s="31"/>
    </row>
    <row r="9" spans="2:24" ht="22.5" x14ac:dyDescent="0.2">
      <c r="B9" s="16" t="s">
        <v>390</v>
      </c>
      <c r="C9" s="69"/>
      <c r="D9" s="70" t="s">
        <v>391</v>
      </c>
      <c r="E9" s="7">
        <v>8824.15</v>
      </c>
      <c r="F9" s="7">
        <v>724.15</v>
      </c>
      <c r="G9" s="7">
        <f t="shared" ref="G9" si="5">+E9/2</f>
        <v>4412.0749999999998</v>
      </c>
      <c r="H9" s="7">
        <f t="shared" ref="H9" si="6">+F9/2</f>
        <v>362.07499999999999</v>
      </c>
      <c r="I9" s="7"/>
      <c r="J9" s="7"/>
      <c r="K9" s="7">
        <f t="shared" ref="K9" si="7">G9-H9+I9-J9</f>
        <v>4050</v>
      </c>
      <c r="L9" s="13"/>
      <c r="M9" s="122">
        <v>44027</v>
      </c>
      <c r="N9" s="33"/>
      <c r="P9" s="31"/>
      <c r="Q9" s="31"/>
    </row>
    <row r="10" spans="2:24" ht="24.75" customHeight="1" x14ac:dyDescent="0.2">
      <c r="B10" s="2" t="s">
        <v>302</v>
      </c>
      <c r="C10" s="5"/>
      <c r="D10" s="37" t="s">
        <v>368</v>
      </c>
      <c r="E10" s="34">
        <v>12088.69</v>
      </c>
      <c r="F10" s="34">
        <v>1288.69</v>
      </c>
      <c r="G10" s="7">
        <f t="shared" si="3"/>
        <v>6044.3450000000003</v>
      </c>
      <c r="H10" s="7">
        <f t="shared" si="4"/>
        <v>644.34500000000003</v>
      </c>
      <c r="I10" s="3"/>
      <c r="J10" s="3"/>
      <c r="K10" s="7">
        <f t="shared" si="2"/>
        <v>5400</v>
      </c>
      <c r="L10" s="13"/>
      <c r="M10" s="120"/>
      <c r="N10" s="33"/>
      <c r="O10"/>
      <c r="P10"/>
      <c r="Q10" s="123"/>
    </row>
    <row r="11" spans="2:24" ht="24.95" customHeight="1" x14ac:dyDescent="0.2">
      <c r="B11" s="16" t="s">
        <v>287</v>
      </c>
      <c r="C11" s="69"/>
      <c r="D11" s="37" t="s">
        <v>368</v>
      </c>
      <c r="E11" s="35">
        <v>12826.8</v>
      </c>
      <c r="F11" s="35">
        <v>1446.3491599999995</v>
      </c>
      <c r="G11" s="7">
        <f t="shared" si="3"/>
        <v>6413.4</v>
      </c>
      <c r="H11" s="7">
        <f t="shared" si="4"/>
        <v>723.17457999999976</v>
      </c>
      <c r="I11" s="7"/>
      <c r="J11" s="7">
        <v>2</v>
      </c>
      <c r="K11" s="7">
        <f t="shared" si="2"/>
        <v>5688.2254199999998</v>
      </c>
      <c r="L11" s="13"/>
      <c r="M11" s="120"/>
      <c r="N11" s="33"/>
      <c r="O11" s="33"/>
    </row>
    <row r="12" spans="2:24" ht="24.95" customHeight="1" x14ac:dyDescent="0.2">
      <c r="B12" s="16" t="s">
        <v>292</v>
      </c>
      <c r="C12" s="69"/>
      <c r="D12" s="70" t="s">
        <v>118</v>
      </c>
      <c r="E12" s="35">
        <v>9819.6</v>
      </c>
      <c r="F12" s="35">
        <v>883.42240000000027</v>
      </c>
      <c r="G12" s="7">
        <f t="shared" si="3"/>
        <v>4909.8</v>
      </c>
      <c r="H12" s="7">
        <f t="shared" si="4"/>
        <v>441.71120000000013</v>
      </c>
      <c r="I12" s="7"/>
      <c r="J12" s="7">
        <v>0</v>
      </c>
      <c r="K12" s="7">
        <f t="shared" si="2"/>
        <v>4468.0888000000004</v>
      </c>
      <c r="L12" s="13"/>
      <c r="M12" s="120"/>
      <c r="N12" s="33"/>
    </row>
    <row r="13" spans="2:24" ht="24.95" customHeight="1" x14ac:dyDescent="0.2">
      <c r="B13" s="16" t="s">
        <v>288</v>
      </c>
      <c r="C13" s="69"/>
      <c r="D13" s="70" t="s">
        <v>116</v>
      </c>
      <c r="E13" s="35">
        <v>9819.6</v>
      </c>
      <c r="F13" s="35">
        <v>883.42240000000027</v>
      </c>
      <c r="G13" s="7">
        <f t="shared" si="3"/>
        <v>4909.8</v>
      </c>
      <c r="H13" s="7">
        <f t="shared" si="4"/>
        <v>441.71120000000013</v>
      </c>
      <c r="I13" s="7"/>
      <c r="J13" s="7">
        <v>0</v>
      </c>
      <c r="K13" s="7">
        <f t="shared" si="2"/>
        <v>4468.0888000000004</v>
      </c>
      <c r="L13" s="13"/>
      <c r="M13" s="120"/>
      <c r="N13" s="33"/>
    </row>
    <row r="14" spans="2:24" ht="24.95" customHeight="1" x14ac:dyDescent="0.2">
      <c r="B14" s="16" t="s">
        <v>289</v>
      </c>
      <c r="C14" s="69"/>
      <c r="D14" s="70" t="s">
        <v>117</v>
      </c>
      <c r="E14" s="35">
        <f>4842.01*2</f>
        <v>9684.02</v>
      </c>
      <c r="F14" s="35">
        <f>430.86*2</f>
        <v>861.72</v>
      </c>
      <c r="G14" s="7">
        <f t="shared" si="3"/>
        <v>4842.01</v>
      </c>
      <c r="H14" s="7">
        <f t="shared" si="4"/>
        <v>430.86</v>
      </c>
      <c r="I14" s="7"/>
      <c r="J14" s="7"/>
      <c r="K14" s="7">
        <f t="shared" si="2"/>
        <v>4411.1500000000005</v>
      </c>
      <c r="L14" s="13"/>
      <c r="M14" s="120"/>
      <c r="N14" s="33"/>
      <c r="P14" s="19"/>
      <c r="Q14" s="31"/>
    </row>
    <row r="15" spans="2:24" ht="24.95" customHeight="1" x14ac:dyDescent="0.2">
      <c r="B15" s="16" t="s">
        <v>293</v>
      </c>
      <c r="C15" s="69"/>
      <c r="D15" s="70" t="s">
        <v>119</v>
      </c>
      <c r="E15" s="7">
        <v>13614.64</v>
      </c>
      <c r="F15" s="7">
        <v>1614.64</v>
      </c>
      <c r="G15" s="7">
        <f t="shared" si="0"/>
        <v>6807.32</v>
      </c>
      <c r="H15" s="7">
        <f t="shared" si="1"/>
        <v>807.32</v>
      </c>
      <c r="I15" s="7"/>
      <c r="J15" s="7"/>
      <c r="K15" s="7">
        <f t="shared" si="2"/>
        <v>6000</v>
      </c>
      <c r="L15" s="13"/>
      <c r="M15" s="120"/>
      <c r="N15" s="33"/>
    </row>
    <row r="16" spans="2:24" ht="24.95" customHeight="1" x14ac:dyDescent="0.2">
      <c r="B16" s="2" t="s">
        <v>294</v>
      </c>
      <c r="C16" s="5"/>
      <c r="D16" s="37" t="s">
        <v>120</v>
      </c>
      <c r="E16" s="34">
        <v>12088.69</v>
      </c>
      <c r="F16" s="34">
        <v>1288.69</v>
      </c>
      <c r="G16" s="7">
        <f t="shared" si="0"/>
        <v>6044.3450000000003</v>
      </c>
      <c r="H16" s="7">
        <f t="shared" si="1"/>
        <v>644.34500000000003</v>
      </c>
      <c r="I16" s="3"/>
      <c r="J16" s="3"/>
      <c r="K16" s="7">
        <f t="shared" si="2"/>
        <v>5400</v>
      </c>
      <c r="L16" s="13"/>
      <c r="M16" s="120"/>
      <c r="N16" s="33"/>
      <c r="O16"/>
      <c r="P16"/>
      <c r="Q16"/>
    </row>
    <row r="17" spans="2:17" ht="21.95" customHeight="1" x14ac:dyDescent="0.2">
      <c r="B17" s="16" t="s">
        <v>282</v>
      </c>
      <c r="C17" s="69"/>
      <c r="D17" s="70" t="s">
        <v>133</v>
      </c>
      <c r="E17" s="35">
        <v>8705.1</v>
      </c>
      <c r="F17" s="35">
        <v>705.1</v>
      </c>
      <c r="G17" s="7">
        <f t="shared" si="0"/>
        <v>4352.55</v>
      </c>
      <c r="H17" s="7">
        <f t="shared" si="1"/>
        <v>352.55</v>
      </c>
      <c r="I17" s="7"/>
      <c r="J17" s="7"/>
      <c r="K17" s="7">
        <f t="shared" si="2"/>
        <v>4000</v>
      </c>
      <c r="L17" s="13"/>
      <c r="M17" s="120"/>
      <c r="N17" s="33"/>
    </row>
    <row r="18" spans="2:17" customFormat="1" ht="24.95" customHeight="1" x14ac:dyDescent="0.2">
      <c r="B18" s="16" t="s">
        <v>284</v>
      </c>
      <c r="C18" s="69"/>
      <c r="D18" s="70" t="s">
        <v>113</v>
      </c>
      <c r="E18" s="35">
        <v>19626.599999999999</v>
      </c>
      <c r="F18" s="35">
        <v>2898.7864399999999</v>
      </c>
      <c r="G18" s="7">
        <f t="shared" si="0"/>
        <v>9813.2999999999993</v>
      </c>
      <c r="H18" s="7">
        <f t="shared" si="1"/>
        <v>1449.3932199999999</v>
      </c>
      <c r="I18" s="7"/>
      <c r="J18" s="7">
        <v>9</v>
      </c>
      <c r="K18" s="7">
        <f t="shared" si="2"/>
        <v>8354.9067799999993</v>
      </c>
      <c r="L18" s="13"/>
      <c r="M18" s="120"/>
      <c r="N18" s="33"/>
      <c r="O18" s="19"/>
      <c r="P18" s="14"/>
      <c r="Q18" s="14"/>
    </row>
    <row r="19" spans="2:17" ht="21.95" customHeight="1" x14ac:dyDescent="0.2">
      <c r="B19" s="12" t="s">
        <v>268</v>
      </c>
      <c r="C19" s="74"/>
      <c r="D19" s="117" t="s">
        <v>368</v>
      </c>
      <c r="E19" s="48">
        <v>8139.7</v>
      </c>
      <c r="F19" s="48">
        <v>639.70000000000005</v>
      </c>
      <c r="G19" s="7">
        <f>+E19/2</f>
        <v>4069.85</v>
      </c>
      <c r="H19" s="7">
        <f>+F19/2</f>
        <v>319.85000000000002</v>
      </c>
      <c r="I19" s="7"/>
      <c r="J19" s="7"/>
      <c r="K19" s="7">
        <f>+G19-H19+I19-J19</f>
        <v>3750</v>
      </c>
      <c r="L19" s="13"/>
      <c r="M19" s="31"/>
      <c r="N19" s="29"/>
      <c r="O19" s="14"/>
      <c r="Q19" s="19"/>
    </row>
    <row r="20" spans="2:17" ht="24.75" customHeight="1" x14ac:dyDescent="0.2">
      <c r="B20" s="16" t="s">
        <v>238</v>
      </c>
      <c r="C20" s="16"/>
      <c r="D20" s="116" t="s">
        <v>401</v>
      </c>
      <c r="E20" s="35">
        <v>6396.5</v>
      </c>
      <c r="F20" s="35">
        <v>196.5</v>
      </c>
      <c r="G20" s="7">
        <f>+E20/2</f>
        <v>3198.25</v>
      </c>
      <c r="H20" s="7">
        <f>+F20/2</f>
        <v>98.25</v>
      </c>
      <c r="I20" s="7"/>
      <c r="J20" s="28"/>
      <c r="K20" s="7">
        <f>G20-H20+I20-J20</f>
        <v>3100</v>
      </c>
      <c r="L20" s="13"/>
      <c r="M20" s="31"/>
      <c r="N20" s="29"/>
      <c r="O20" s="14"/>
    </row>
    <row r="21" spans="2:17" ht="21.95" customHeight="1" x14ac:dyDescent="0.2">
      <c r="B21" s="2" t="s">
        <v>297</v>
      </c>
      <c r="C21" s="5"/>
      <c r="D21" s="37" t="s">
        <v>123</v>
      </c>
      <c r="E21" s="34">
        <v>12088.69</v>
      </c>
      <c r="F21" s="34">
        <v>1288.69</v>
      </c>
      <c r="G21" s="7">
        <f t="shared" si="0"/>
        <v>6044.3450000000003</v>
      </c>
      <c r="H21" s="7">
        <f t="shared" si="1"/>
        <v>644.34500000000003</v>
      </c>
      <c r="I21" s="3"/>
      <c r="J21" s="3">
        <v>1</v>
      </c>
      <c r="K21" s="7">
        <f t="shared" si="2"/>
        <v>5399</v>
      </c>
      <c r="L21" s="13"/>
      <c r="M21" s="120"/>
      <c r="N21" s="33"/>
      <c r="O21"/>
      <c r="P21"/>
      <c r="Q21"/>
    </row>
    <row r="22" spans="2:17" ht="24.95" customHeight="1" x14ac:dyDescent="0.2">
      <c r="B22" s="2" t="s">
        <v>295</v>
      </c>
      <c r="C22" s="5"/>
      <c r="D22" s="37" t="s">
        <v>121</v>
      </c>
      <c r="E22" s="34">
        <v>12088.69</v>
      </c>
      <c r="F22" s="34">
        <v>1288.69</v>
      </c>
      <c r="G22" s="7">
        <f t="shared" si="0"/>
        <v>6044.3450000000003</v>
      </c>
      <c r="H22" s="7">
        <f t="shared" si="1"/>
        <v>644.34500000000003</v>
      </c>
      <c r="I22" s="3"/>
      <c r="J22" s="3">
        <v>1</v>
      </c>
      <c r="K22" s="7">
        <f t="shared" si="2"/>
        <v>5399</v>
      </c>
      <c r="L22" s="13"/>
      <c r="M22" s="120"/>
      <c r="N22" s="33"/>
      <c r="O22"/>
      <c r="P22"/>
      <c r="Q22"/>
    </row>
    <row r="23" spans="2:17" ht="24.95" customHeight="1" x14ac:dyDescent="0.2">
      <c r="B23" s="2" t="s">
        <v>299</v>
      </c>
      <c r="C23" s="5"/>
      <c r="D23" s="37" t="s">
        <v>125</v>
      </c>
      <c r="E23" s="34">
        <v>12088.69</v>
      </c>
      <c r="F23" s="34">
        <v>1288.69</v>
      </c>
      <c r="G23" s="7">
        <f t="shared" si="0"/>
        <v>6044.3450000000003</v>
      </c>
      <c r="H23" s="7">
        <f t="shared" si="1"/>
        <v>644.34500000000003</v>
      </c>
      <c r="I23" s="3"/>
      <c r="J23" s="3"/>
      <c r="K23" s="7">
        <f t="shared" si="2"/>
        <v>5400</v>
      </c>
      <c r="L23" s="13"/>
      <c r="M23" s="120"/>
      <c r="N23" s="33"/>
      <c r="O23"/>
      <c r="P23"/>
      <c r="Q23"/>
    </row>
    <row r="24" spans="2:17" ht="24.75" customHeight="1" x14ac:dyDescent="0.2">
      <c r="B24" s="12" t="s">
        <v>252</v>
      </c>
      <c r="C24" s="73"/>
      <c r="D24" s="116" t="s">
        <v>22</v>
      </c>
      <c r="E24" s="35">
        <v>8705.1</v>
      </c>
      <c r="F24" s="35">
        <v>705.1</v>
      </c>
      <c r="G24" s="7">
        <f t="shared" ref="G24:H26" si="8">+E24/2</f>
        <v>4352.55</v>
      </c>
      <c r="H24" s="7">
        <f t="shared" si="8"/>
        <v>352.55</v>
      </c>
      <c r="I24" s="7"/>
      <c r="J24" s="7"/>
      <c r="K24" s="7">
        <f>+G24-H24+I24-J24</f>
        <v>4000</v>
      </c>
      <c r="L24" s="13"/>
      <c r="M24" s="31"/>
      <c r="N24" s="29"/>
      <c r="O24" s="14"/>
      <c r="Q24" s="33"/>
    </row>
    <row r="25" spans="2:17" ht="24.75" customHeight="1" x14ac:dyDescent="0.2">
      <c r="B25" s="12" t="s">
        <v>213</v>
      </c>
      <c r="C25" s="16"/>
      <c r="D25" s="117" t="s">
        <v>402</v>
      </c>
      <c r="E25" s="48">
        <v>7334.48</v>
      </c>
      <c r="F25" s="48">
        <v>334.48</v>
      </c>
      <c r="G25" s="7">
        <f t="shared" si="8"/>
        <v>3667.24</v>
      </c>
      <c r="H25" s="7">
        <f t="shared" si="8"/>
        <v>167.24</v>
      </c>
      <c r="I25" s="7"/>
      <c r="J25" s="28"/>
      <c r="K25" s="7">
        <f t="shared" ref="K25" si="9">G25-H25+I25-J25</f>
        <v>3500</v>
      </c>
      <c r="L25" s="13"/>
      <c r="M25" s="31"/>
      <c r="N25" s="29"/>
      <c r="O25" s="14"/>
    </row>
    <row r="26" spans="2:17" ht="24.95" customHeight="1" x14ac:dyDescent="0.2">
      <c r="B26" s="16" t="s">
        <v>181</v>
      </c>
      <c r="C26" s="27"/>
      <c r="D26" s="112" t="s">
        <v>385</v>
      </c>
      <c r="E26" s="108">
        <v>6733.12</v>
      </c>
      <c r="F26" s="108">
        <v>233.12</v>
      </c>
      <c r="G26" s="86">
        <f t="shared" si="8"/>
        <v>3366.56</v>
      </c>
      <c r="H26" s="86">
        <f t="shared" si="8"/>
        <v>116.56</v>
      </c>
      <c r="I26" s="86"/>
      <c r="J26" s="86"/>
      <c r="K26" s="86">
        <f t="shared" ref="K26" si="10">G26-H26+I26-J26</f>
        <v>3250</v>
      </c>
      <c r="L26" s="13"/>
      <c r="M26" s="31"/>
      <c r="N26" s="29"/>
      <c r="O26" s="14"/>
    </row>
    <row r="27" spans="2:17" customFormat="1" ht="24.95" customHeight="1" x14ac:dyDescent="0.2">
      <c r="B27" s="2" t="s">
        <v>301</v>
      </c>
      <c r="C27" s="5"/>
      <c r="D27" s="37" t="s">
        <v>128</v>
      </c>
      <c r="E27" s="34">
        <v>10745.24</v>
      </c>
      <c r="F27" s="34">
        <v>1045.24</v>
      </c>
      <c r="G27" s="7">
        <f t="shared" si="0"/>
        <v>5372.62</v>
      </c>
      <c r="H27" s="7">
        <f t="shared" si="1"/>
        <v>522.62</v>
      </c>
      <c r="I27" s="3"/>
      <c r="J27" s="3"/>
      <c r="K27" s="7">
        <f t="shared" si="2"/>
        <v>4850</v>
      </c>
      <c r="L27" s="13"/>
      <c r="M27" s="120"/>
      <c r="N27" s="33"/>
    </row>
    <row r="28" spans="2:17" customFormat="1" ht="24.95" customHeight="1" x14ac:dyDescent="0.2">
      <c r="B28" s="16" t="s">
        <v>286</v>
      </c>
      <c r="C28" s="69"/>
      <c r="D28" s="70" t="s">
        <v>115</v>
      </c>
      <c r="E28" s="35">
        <v>14886.24</v>
      </c>
      <c r="F28" s="35">
        <v>1886.25</v>
      </c>
      <c r="G28" s="7">
        <f t="shared" si="0"/>
        <v>7443.12</v>
      </c>
      <c r="H28" s="7">
        <f t="shared" si="1"/>
        <v>943.125</v>
      </c>
      <c r="I28" s="7"/>
      <c r="J28" s="7"/>
      <c r="K28" s="7">
        <f t="shared" si="2"/>
        <v>6499.9949999999999</v>
      </c>
      <c r="L28" s="13"/>
      <c r="M28" s="120"/>
      <c r="N28" s="33"/>
      <c r="O28" s="19"/>
      <c r="P28" s="14"/>
      <c r="Q28" s="14"/>
    </row>
    <row r="29" spans="2:17" customFormat="1" ht="24.95" customHeight="1" x14ac:dyDescent="0.2">
      <c r="B29" s="16" t="s">
        <v>300</v>
      </c>
      <c r="C29" s="27"/>
      <c r="D29" s="36" t="s">
        <v>127</v>
      </c>
      <c r="E29" s="35">
        <v>12600</v>
      </c>
      <c r="F29" s="35">
        <v>1397.9046799999996</v>
      </c>
      <c r="G29" s="7">
        <f t="shared" si="0"/>
        <v>6300</v>
      </c>
      <c r="H29" s="7">
        <f t="shared" si="1"/>
        <v>698.95233999999982</v>
      </c>
      <c r="I29" s="7"/>
      <c r="J29" s="7"/>
      <c r="K29" s="7">
        <f t="shared" si="2"/>
        <v>5601.0476600000002</v>
      </c>
      <c r="L29" s="13"/>
      <c r="M29" s="120"/>
      <c r="N29" s="33"/>
      <c r="O29" s="29"/>
      <c r="P29" s="14"/>
      <c r="Q29" s="14"/>
    </row>
    <row r="30" spans="2:17" customFormat="1" ht="24.95" customHeight="1" x14ac:dyDescent="0.2">
      <c r="B30" s="16" t="s">
        <v>283</v>
      </c>
      <c r="C30" s="69"/>
      <c r="D30" s="70" t="s">
        <v>112</v>
      </c>
      <c r="E30" s="35">
        <v>19626.599999999999</v>
      </c>
      <c r="F30" s="35">
        <v>2898.7864399999999</v>
      </c>
      <c r="G30" s="7">
        <f t="shared" si="0"/>
        <v>9813.2999999999993</v>
      </c>
      <c r="H30" s="7">
        <f t="shared" si="1"/>
        <v>1449.3932199999999</v>
      </c>
      <c r="I30" s="7"/>
      <c r="J30" s="7"/>
      <c r="K30" s="7">
        <f t="shared" si="2"/>
        <v>8363.9067799999993</v>
      </c>
      <c r="L30" s="13"/>
      <c r="M30" s="120"/>
      <c r="N30" s="33"/>
      <c r="O30" s="19"/>
      <c r="P30" s="19"/>
      <c r="Q30" s="31"/>
    </row>
    <row r="31" spans="2:17" customFormat="1" ht="24.95" customHeight="1" x14ac:dyDescent="0.2">
      <c r="B31" s="16" t="s">
        <v>291</v>
      </c>
      <c r="C31" s="69"/>
      <c r="D31" s="70" t="s">
        <v>378</v>
      </c>
      <c r="E31" s="35">
        <f>4842.01*2</f>
        <v>9684.02</v>
      </c>
      <c r="F31" s="35">
        <f>430.86*2</f>
        <v>861.72</v>
      </c>
      <c r="G31" s="7">
        <f t="shared" si="0"/>
        <v>4842.01</v>
      </c>
      <c r="H31" s="7">
        <f t="shared" si="1"/>
        <v>430.86</v>
      </c>
      <c r="I31" s="7"/>
      <c r="J31" s="7"/>
      <c r="K31" s="7">
        <f t="shared" ref="K31:K35" si="11">G31-H31+I31-J31</f>
        <v>4411.1500000000005</v>
      </c>
      <c r="L31" s="13"/>
      <c r="M31" s="120">
        <f>+K31*2</f>
        <v>8822.3000000000011</v>
      </c>
      <c r="N31" s="33"/>
      <c r="O31" s="19"/>
      <c r="P31" s="19"/>
      <c r="Q31" s="31"/>
    </row>
    <row r="32" spans="2:17" s="66" customFormat="1" ht="29.25" customHeight="1" x14ac:dyDescent="0.2">
      <c r="B32" s="66" t="s">
        <v>311</v>
      </c>
      <c r="C32" s="107"/>
      <c r="D32" s="89" t="s">
        <v>387</v>
      </c>
      <c r="E32" s="35">
        <v>12343.01</v>
      </c>
      <c r="F32" s="35">
        <v>1343.01</v>
      </c>
      <c r="G32" s="86">
        <f>+E32/2</f>
        <v>6171.5050000000001</v>
      </c>
      <c r="H32" s="86">
        <f>+F32/2</f>
        <v>671.505</v>
      </c>
      <c r="I32" s="86"/>
      <c r="J32" s="86"/>
      <c r="K32" s="86">
        <f>G32-H32+I32-J32</f>
        <v>5500</v>
      </c>
      <c r="L32" s="105"/>
      <c r="M32" s="120"/>
    </row>
    <row r="33" spans="2:21" customFormat="1" ht="24.95" customHeight="1" x14ac:dyDescent="0.2">
      <c r="B33" s="2" t="s">
        <v>296</v>
      </c>
      <c r="C33" s="5"/>
      <c r="D33" s="37" t="s">
        <v>122</v>
      </c>
      <c r="E33" s="34">
        <v>12088.69</v>
      </c>
      <c r="F33" s="34">
        <v>1288.69</v>
      </c>
      <c r="G33" s="7">
        <f t="shared" si="0"/>
        <v>6044.3450000000003</v>
      </c>
      <c r="H33" s="7">
        <f t="shared" si="1"/>
        <v>644.34500000000003</v>
      </c>
      <c r="I33" s="3"/>
      <c r="J33" s="3"/>
      <c r="K33" s="7">
        <f t="shared" si="11"/>
        <v>5400</v>
      </c>
      <c r="L33" s="13"/>
      <c r="M33" s="120"/>
      <c r="N33" s="33"/>
    </row>
    <row r="34" spans="2:21" ht="21.95" customHeight="1" x14ac:dyDescent="0.2">
      <c r="B34" s="16" t="s">
        <v>304</v>
      </c>
      <c r="C34" s="69"/>
      <c r="D34" s="70" t="s">
        <v>130</v>
      </c>
      <c r="E34" s="35">
        <v>10714.2</v>
      </c>
      <c r="F34" s="35">
        <v>1039.6751040000001</v>
      </c>
      <c r="G34" s="7">
        <f t="shared" si="0"/>
        <v>5357.1</v>
      </c>
      <c r="H34" s="7">
        <f t="shared" si="1"/>
        <v>519.83755200000007</v>
      </c>
      <c r="I34" s="7"/>
      <c r="J34" s="7">
        <v>0</v>
      </c>
      <c r="K34" s="7">
        <f t="shared" si="11"/>
        <v>4837.2624480000004</v>
      </c>
      <c r="L34" s="13"/>
      <c r="M34" s="120"/>
      <c r="N34" s="33"/>
      <c r="P34" s="19"/>
    </row>
    <row r="35" spans="2:21" ht="36" x14ac:dyDescent="0.2">
      <c r="B35" s="2" t="s">
        <v>307</v>
      </c>
      <c r="C35" s="5"/>
      <c r="D35" s="37" t="s">
        <v>126</v>
      </c>
      <c r="E35" s="34">
        <v>12088.69</v>
      </c>
      <c r="F35" s="34">
        <v>1288.69</v>
      </c>
      <c r="G35" s="7">
        <f t="shared" si="0"/>
        <v>6044.3450000000003</v>
      </c>
      <c r="H35" s="7">
        <f t="shared" si="1"/>
        <v>644.34500000000003</v>
      </c>
      <c r="I35" s="3"/>
      <c r="J35" s="3"/>
      <c r="K35" s="7">
        <f t="shared" si="11"/>
        <v>5400</v>
      </c>
      <c r="L35" s="13"/>
      <c r="M35" s="120"/>
      <c r="N35" s="33"/>
      <c r="O35"/>
      <c r="P35"/>
      <c r="Q35"/>
    </row>
    <row r="36" spans="2:21" ht="24.75" customHeight="1" x14ac:dyDescent="0.2">
      <c r="B36" s="12" t="s">
        <v>214</v>
      </c>
      <c r="C36" s="73"/>
      <c r="D36" s="116" t="s">
        <v>401</v>
      </c>
      <c r="E36" s="35">
        <v>8971.2000000000007</v>
      </c>
      <c r="F36" s="35">
        <v>747.68</v>
      </c>
      <c r="G36" s="7">
        <f>+E36/2</f>
        <v>4485.6000000000004</v>
      </c>
      <c r="H36" s="7">
        <f>+F36/2</f>
        <v>373.84</v>
      </c>
      <c r="I36" s="7"/>
      <c r="J36" s="28"/>
      <c r="K36" s="7">
        <f t="shared" ref="K36" si="12">G36-H36+I36-J36</f>
        <v>4111.76</v>
      </c>
      <c r="L36" s="13"/>
      <c r="M36" s="31"/>
      <c r="N36" s="29"/>
      <c r="O36" s="98" t="s">
        <v>375</v>
      </c>
      <c r="P36" s="98"/>
      <c r="Q36" s="98"/>
      <c r="R36" s="98"/>
      <c r="S36" s="98"/>
      <c r="T36" s="98"/>
      <c r="U36" s="98"/>
    </row>
    <row r="37" spans="2:21" ht="21.95" customHeight="1" x14ac:dyDescent="0.2">
      <c r="D37" s="32" t="s">
        <v>131</v>
      </c>
      <c r="E37" s="55">
        <f>SUM(E7:E35)</f>
        <v>343360.40000000008</v>
      </c>
      <c r="F37" s="55">
        <f>SUM(F7:F35)</f>
        <v>37130.756624000001</v>
      </c>
      <c r="G37" s="33">
        <f>SUM(G7:G36)</f>
        <v>176165.80000000005</v>
      </c>
      <c r="H37" s="33">
        <f t="shared" ref="H37:K37" si="13">SUM(H7:H36)</f>
        <v>18939.218312000001</v>
      </c>
      <c r="I37" s="33">
        <f t="shared" si="13"/>
        <v>0</v>
      </c>
      <c r="J37" s="33">
        <f t="shared" si="13"/>
        <v>13</v>
      </c>
      <c r="K37" s="33">
        <f t="shared" si="13"/>
        <v>157213.58168800001</v>
      </c>
    </row>
    <row r="38" spans="2:21" x14ac:dyDescent="0.2">
      <c r="B38" s="16"/>
      <c r="C38" s="16"/>
      <c r="D38" s="27"/>
      <c r="E38" s="7"/>
      <c r="F38" s="7"/>
      <c r="G38" s="7"/>
      <c r="H38" s="7"/>
      <c r="I38" s="7"/>
      <c r="J38" s="7"/>
      <c r="K38" s="7"/>
    </row>
    <row r="39" spans="2:21" x14ac:dyDescent="0.2">
      <c r="B39" s="16"/>
      <c r="C39" s="16"/>
      <c r="D39" s="27"/>
      <c r="E39" s="7"/>
      <c r="F39" s="7"/>
      <c r="G39" s="7"/>
      <c r="H39" s="7"/>
      <c r="I39" s="7"/>
      <c r="J39" s="7"/>
      <c r="K39" s="7"/>
    </row>
    <row r="40" spans="2:21" x14ac:dyDescent="0.2">
      <c r="B40" s="16"/>
      <c r="C40" s="16"/>
      <c r="D40" s="27"/>
      <c r="E40" s="7"/>
      <c r="F40" s="7"/>
      <c r="G40" s="7"/>
      <c r="H40" s="7"/>
      <c r="I40" s="7"/>
      <c r="J40" s="7"/>
      <c r="K40" s="7"/>
    </row>
    <row r="41" spans="2:21" x14ac:dyDescent="0.2">
      <c r="B41" s="16"/>
      <c r="C41" s="16"/>
      <c r="D41" s="27"/>
      <c r="E41" s="7"/>
      <c r="F41" s="7"/>
      <c r="G41" s="7"/>
      <c r="H41" s="7"/>
      <c r="I41" s="7"/>
      <c r="J41" s="7"/>
      <c r="K41" s="7"/>
    </row>
  </sheetData>
  <sortState xmlns:xlrd2="http://schemas.microsoft.com/office/spreadsheetml/2017/richdata2" ref="B7:R36">
    <sortCondition ref="B7:B36"/>
  </sortState>
  <phoneticPr fontId="0" type="noConversion"/>
  <pageMargins left="0.15748031496062992" right="0.27559055118110237" top="0.19685039370078741" bottom="0.51181102362204722" header="0.11811023622047245" footer="0"/>
  <pageSetup scale="89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3">
    <tabColor theme="6" tint="-0.249977111117893"/>
    <pageSetUpPr fitToPage="1"/>
  </sheetPr>
  <dimension ref="B1:U27"/>
  <sheetViews>
    <sheetView zoomScale="80" zoomScaleNormal="80" workbookViewId="0">
      <selection activeCell="N1" sqref="N1:Q1048576"/>
    </sheetView>
  </sheetViews>
  <sheetFormatPr baseColWidth="10" defaultRowHeight="12.75" x14ac:dyDescent="0.2"/>
  <cols>
    <col min="1" max="1" width="1.7109375" style="14" customWidth="1"/>
    <col min="2" max="2" width="39.140625" style="14" bestFit="1" customWidth="1"/>
    <col min="3" max="3" width="3.42578125" style="14" customWidth="1"/>
    <col min="4" max="4" width="36" style="14" customWidth="1"/>
    <col min="5" max="5" width="1.5703125" style="14" customWidth="1"/>
    <col min="6" max="6" width="1.85546875" style="14" customWidth="1"/>
    <col min="7" max="7" width="1.42578125" style="14" customWidth="1"/>
    <col min="8" max="8" width="14" style="14" customWidth="1"/>
    <col min="9" max="9" width="12" style="14" bestFit="1" customWidth="1"/>
    <col min="10" max="10" width="7.42578125" style="14" bestFit="1" customWidth="1"/>
    <col min="11" max="11" width="7.28515625" style="14" bestFit="1" customWidth="1"/>
    <col min="12" max="12" width="13.5703125" style="14" bestFit="1" customWidth="1"/>
    <col min="13" max="13" width="44" style="14" customWidth="1"/>
    <col min="14" max="16384" width="11.42578125" style="14"/>
  </cols>
  <sheetData>
    <row r="1" spans="2:21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21" ht="15" x14ac:dyDescent="0.25">
      <c r="E2" s="21" t="s">
        <v>132</v>
      </c>
      <c r="F2" s="19"/>
      <c r="G2" s="19"/>
      <c r="H2" s="19"/>
      <c r="I2" s="19"/>
      <c r="J2" s="19"/>
      <c r="K2" s="19"/>
      <c r="L2" s="19"/>
      <c r="M2" s="22" t="str">
        <f>PRESIDENCIA!L2</f>
        <v>15 NOVIEMBRE DE 2020</v>
      </c>
    </row>
    <row r="3" spans="2:21" x14ac:dyDescent="0.2">
      <c r="E3" s="22" t="str">
        <f>PRESIDENCIA!E3</f>
        <v>PRIMER QUINCENA DE NOVIEMBRE DE 2020</v>
      </c>
      <c r="F3" s="19"/>
      <c r="G3" s="19"/>
      <c r="H3" s="19"/>
      <c r="I3" s="19"/>
      <c r="J3" s="19"/>
      <c r="K3" s="19"/>
      <c r="L3" s="19"/>
    </row>
    <row r="4" spans="2:21" x14ac:dyDescent="0.2">
      <c r="E4" s="57"/>
      <c r="F4" s="19"/>
      <c r="G4" s="19"/>
      <c r="H4" s="19"/>
      <c r="I4" s="19"/>
      <c r="J4" s="19"/>
      <c r="K4" s="19"/>
      <c r="L4" s="19"/>
    </row>
    <row r="5" spans="2:21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58" t="s">
        <v>33</v>
      </c>
      <c r="H5" s="24" t="s">
        <v>3</v>
      </c>
      <c r="I5" s="24" t="s">
        <v>28</v>
      </c>
      <c r="J5" s="59" t="s">
        <v>374</v>
      </c>
      <c r="K5" s="26" t="s">
        <v>24</v>
      </c>
      <c r="L5" s="24" t="s">
        <v>4</v>
      </c>
      <c r="M5" s="23" t="s">
        <v>5</v>
      </c>
    </row>
    <row r="6" spans="2:21" ht="2.25" customHeight="1" x14ac:dyDescent="0.2">
      <c r="E6" s="48"/>
      <c r="F6" s="48"/>
      <c r="G6" s="48"/>
    </row>
    <row r="7" spans="2:21" s="66" customFormat="1" ht="29.25" customHeight="1" x14ac:dyDescent="0.2">
      <c r="B7" s="66" t="s">
        <v>320</v>
      </c>
      <c r="C7" s="107"/>
      <c r="D7" s="89" t="s">
        <v>160</v>
      </c>
      <c r="E7" s="108">
        <v>7334.48</v>
      </c>
      <c r="F7" s="108">
        <v>334.48</v>
      </c>
      <c r="G7" s="108"/>
      <c r="H7" s="86">
        <f t="shared" ref="H7:H24" si="0">+E7/2</f>
        <v>3667.24</v>
      </c>
      <c r="I7" s="86">
        <f t="shared" ref="I7:I24" si="1">+F7/2</f>
        <v>167.24</v>
      </c>
      <c r="J7" s="86">
        <f t="shared" ref="J7:J24" si="2">+G7/2</f>
        <v>0</v>
      </c>
      <c r="K7" s="86"/>
      <c r="L7" s="86">
        <f>+H7-I7+J7-K7</f>
        <v>3500</v>
      </c>
      <c r="M7" s="105"/>
    </row>
    <row r="8" spans="2:21" s="66" customFormat="1" ht="29.25" customHeight="1" x14ac:dyDescent="0.2">
      <c r="B8" s="66" t="s">
        <v>323</v>
      </c>
      <c r="C8" s="107"/>
      <c r="D8" s="89" t="s">
        <v>156</v>
      </c>
      <c r="E8" s="108">
        <v>6733.12</v>
      </c>
      <c r="F8" s="108">
        <v>233.12</v>
      </c>
      <c r="G8" s="108"/>
      <c r="H8" s="86">
        <f t="shared" si="0"/>
        <v>3366.56</v>
      </c>
      <c r="I8" s="86">
        <f t="shared" si="1"/>
        <v>116.56</v>
      </c>
      <c r="J8" s="86">
        <f t="shared" si="2"/>
        <v>0</v>
      </c>
      <c r="K8" s="86">
        <v>0</v>
      </c>
      <c r="L8" s="109">
        <f t="shared" ref="L8:L9" si="3">H8-I8+J8-K8</f>
        <v>3250</v>
      </c>
      <c r="M8" s="105"/>
      <c r="N8" s="33"/>
    </row>
    <row r="9" spans="2:21" s="66" customFormat="1" ht="29.25" customHeight="1" x14ac:dyDescent="0.2">
      <c r="B9" s="66" t="s">
        <v>310</v>
      </c>
      <c r="C9" s="107"/>
      <c r="D9" s="89" t="s">
        <v>133</v>
      </c>
      <c r="E9" s="7">
        <v>9895.58</v>
      </c>
      <c r="F9" s="7">
        <v>895.58</v>
      </c>
      <c r="G9" s="108"/>
      <c r="H9" s="86">
        <f t="shared" si="0"/>
        <v>4947.79</v>
      </c>
      <c r="I9" s="86">
        <f t="shared" si="1"/>
        <v>447.79</v>
      </c>
      <c r="J9" s="86">
        <f t="shared" si="2"/>
        <v>0</v>
      </c>
      <c r="K9" s="86"/>
      <c r="L9" s="109">
        <f t="shared" si="3"/>
        <v>4500</v>
      </c>
      <c r="M9" s="105"/>
    </row>
    <row r="10" spans="2:21" ht="24.75" customHeight="1" x14ac:dyDescent="0.2">
      <c r="B10" s="16" t="s">
        <v>224</v>
      </c>
      <c r="C10" s="27"/>
      <c r="D10" s="116" t="s">
        <v>93</v>
      </c>
      <c r="E10" s="7">
        <v>5564.94</v>
      </c>
      <c r="F10" s="7">
        <v>64.94</v>
      </c>
      <c r="G10" s="7"/>
      <c r="H10" s="7">
        <f t="shared" si="0"/>
        <v>2782.47</v>
      </c>
      <c r="I10" s="7">
        <f t="shared" si="1"/>
        <v>32.47</v>
      </c>
      <c r="J10" s="7">
        <f t="shared" si="2"/>
        <v>0</v>
      </c>
      <c r="K10" s="28"/>
      <c r="L10" s="7">
        <f>H10-I10+J10-K10</f>
        <v>2750</v>
      </c>
      <c r="M10" s="13"/>
      <c r="N10" s="66"/>
      <c r="O10" s="66"/>
      <c r="P10" s="66"/>
      <c r="Q10" s="66"/>
      <c r="R10" s="66"/>
      <c r="S10" s="66"/>
      <c r="T10" s="66"/>
      <c r="U10" s="66"/>
    </row>
    <row r="11" spans="2:21" ht="24.75" customHeight="1" x14ac:dyDescent="0.2">
      <c r="B11" s="16" t="s">
        <v>392</v>
      </c>
      <c r="C11" s="27"/>
      <c r="D11" s="116" t="s">
        <v>393</v>
      </c>
      <c r="E11" s="7">
        <v>9895.58</v>
      </c>
      <c r="F11" s="7">
        <v>895.58</v>
      </c>
      <c r="G11" s="35"/>
      <c r="H11" s="7">
        <f t="shared" ref="H11" si="4">+E11/2</f>
        <v>4947.79</v>
      </c>
      <c r="I11" s="7">
        <f t="shared" ref="I11" si="5">+F11/2</f>
        <v>447.79</v>
      </c>
      <c r="J11" s="7">
        <f t="shared" ref="J11" si="6">+G11/2</f>
        <v>0</v>
      </c>
      <c r="K11" s="28"/>
      <c r="L11" s="7">
        <f>H11-I11+J11-K11</f>
        <v>4500</v>
      </c>
      <c r="M11" s="13"/>
      <c r="N11" s="66"/>
      <c r="O11" s="66"/>
      <c r="P11" s="66"/>
      <c r="Q11" s="66"/>
      <c r="R11" s="66"/>
      <c r="S11" s="66"/>
      <c r="T11" s="66"/>
      <c r="U11" s="66"/>
    </row>
    <row r="12" spans="2:21" s="66" customFormat="1" ht="29.25" customHeight="1" x14ac:dyDescent="0.2">
      <c r="B12" s="66" t="s">
        <v>309</v>
      </c>
      <c r="C12" s="107"/>
      <c r="D12" s="89" t="s">
        <v>134</v>
      </c>
      <c r="E12" s="108">
        <v>5564.94</v>
      </c>
      <c r="F12" s="108">
        <v>64.94</v>
      </c>
      <c r="G12" s="108"/>
      <c r="H12" s="86">
        <f t="shared" si="0"/>
        <v>2782.47</v>
      </c>
      <c r="I12" s="86">
        <f t="shared" si="1"/>
        <v>32.47</v>
      </c>
      <c r="J12" s="86">
        <f t="shared" si="2"/>
        <v>0</v>
      </c>
      <c r="K12" s="86"/>
      <c r="L12" s="86">
        <f t="shared" ref="L12:L14" si="7">H12-I12+J12-K12</f>
        <v>2750</v>
      </c>
      <c r="M12" s="105"/>
    </row>
    <row r="13" spans="2:21" s="66" customFormat="1" ht="29.25" customHeight="1" x14ac:dyDescent="0.2">
      <c r="B13" s="66" t="s">
        <v>366</v>
      </c>
      <c r="C13" s="107"/>
      <c r="D13" s="89" t="s">
        <v>133</v>
      </c>
      <c r="E13" s="108">
        <v>8705.1</v>
      </c>
      <c r="F13" s="108">
        <v>705.1</v>
      </c>
      <c r="G13" s="108"/>
      <c r="H13" s="86">
        <f t="shared" ref="H13" si="8">+E13/2</f>
        <v>4352.55</v>
      </c>
      <c r="I13" s="86">
        <f t="shared" ref="I13" si="9">+F13/2</f>
        <v>352.55</v>
      </c>
      <c r="J13" s="86">
        <f t="shared" ref="J13" si="10">+G13/2</f>
        <v>0</v>
      </c>
      <c r="K13" s="86"/>
      <c r="L13" s="86">
        <f t="shared" ref="L13" si="11">H13-I13+J13-K13</f>
        <v>4000</v>
      </c>
      <c r="M13" s="105"/>
    </row>
    <row r="14" spans="2:21" s="66" customFormat="1" ht="29.25" customHeight="1" x14ac:dyDescent="0.2">
      <c r="B14" s="66" t="s">
        <v>321</v>
      </c>
      <c r="C14" s="107"/>
      <c r="D14" s="89" t="s">
        <v>384</v>
      </c>
      <c r="E14" s="108">
        <v>10745.24</v>
      </c>
      <c r="F14" s="108">
        <v>1045.24</v>
      </c>
      <c r="G14" s="108"/>
      <c r="H14" s="86">
        <f t="shared" si="0"/>
        <v>5372.62</v>
      </c>
      <c r="I14" s="86">
        <f t="shared" si="1"/>
        <v>522.62</v>
      </c>
      <c r="J14" s="86">
        <f t="shared" si="2"/>
        <v>0</v>
      </c>
      <c r="K14" s="86">
        <v>0</v>
      </c>
      <c r="L14" s="86">
        <f t="shared" si="7"/>
        <v>4850</v>
      </c>
      <c r="M14" s="105"/>
      <c r="N14" s="33"/>
    </row>
    <row r="15" spans="2:21" s="66" customFormat="1" ht="29.25" customHeight="1" x14ac:dyDescent="0.2">
      <c r="B15" s="66" t="s">
        <v>259</v>
      </c>
      <c r="C15" s="107"/>
      <c r="D15" s="116" t="s">
        <v>93</v>
      </c>
      <c r="E15" s="108">
        <v>10198</v>
      </c>
      <c r="F15" s="108">
        <v>947.17206399999998</v>
      </c>
      <c r="G15" s="108"/>
      <c r="H15" s="86">
        <f t="shared" si="0"/>
        <v>5099</v>
      </c>
      <c r="I15" s="86">
        <f t="shared" si="1"/>
        <v>473.58603199999999</v>
      </c>
      <c r="J15" s="86">
        <f t="shared" si="2"/>
        <v>0</v>
      </c>
      <c r="K15" s="86"/>
      <c r="L15" s="86">
        <f>+H15-I15+J15-K15</f>
        <v>4625.4139679999998</v>
      </c>
      <c r="M15" s="105"/>
      <c r="N15" s="33"/>
    </row>
    <row r="16" spans="2:21" ht="21.95" customHeight="1" x14ac:dyDescent="0.2">
      <c r="B16" s="16" t="s">
        <v>243</v>
      </c>
      <c r="C16" s="27"/>
      <c r="D16" s="116" t="s">
        <v>103</v>
      </c>
      <c r="E16" s="7">
        <v>9895.58</v>
      </c>
      <c r="F16" s="7">
        <v>895.58</v>
      </c>
      <c r="G16" s="35"/>
      <c r="H16" s="7">
        <f>+E16/2</f>
        <v>4947.79</v>
      </c>
      <c r="I16" s="7">
        <f>+F16/2</f>
        <v>447.79</v>
      </c>
      <c r="J16" s="7">
        <f>+G16/2</f>
        <v>0</v>
      </c>
      <c r="K16" s="28"/>
      <c r="L16" s="7">
        <f>H16-I16+J16-K16</f>
        <v>4500</v>
      </c>
      <c r="M16" s="13"/>
    </row>
    <row r="17" spans="2:14" s="66" customFormat="1" ht="29.25" customHeight="1" x14ac:dyDescent="0.2">
      <c r="B17" s="66" t="s">
        <v>322</v>
      </c>
      <c r="C17" s="107"/>
      <c r="D17" s="89" t="s">
        <v>145</v>
      </c>
      <c r="E17" s="108">
        <v>5564.94</v>
      </c>
      <c r="F17" s="108">
        <v>64.94</v>
      </c>
      <c r="G17" s="108"/>
      <c r="H17" s="86">
        <f t="shared" si="0"/>
        <v>2782.47</v>
      </c>
      <c r="I17" s="86">
        <f t="shared" si="1"/>
        <v>32.47</v>
      </c>
      <c r="J17" s="86">
        <f t="shared" si="2"/>
        <v>0</v>
      </c>
      <c r="K17" s="86"/>
      <c r="L17" s="86">
        <f>+H17-I17+J17-K17</f>
        <v>2750</v>
      </c>
      <c r="M17" s="105"/>
      <c r="N17" s="33"/>
    </row>
    <row r="18" spans="2:14" s="66" customFormat="1" ht="29.25" customHeight="1" x14ac:dyDescent="0.2">
      <c r="B18" s="66" t="s">
        <v>350</v>
      </c>
      <c r="C18" s="107"/>
      <c r="D18" s="89" t="s">
        <v>389</v>
      </c>
      <c r="E18" s="108">
        <v>9895.58</v>
      </c>
      <c r="F18" s="108">
        <v>895.58</v>
      </c>
      <c r="G18" s="108"/>
      <c r="H18" s="86">
        <f t="shared" si="0"/>
        <v>4947.79</v>
      </c>
      <c r="I18" s="86">
        <f t="shared" si="1"/>
        <v>447.79</v>
      </c>
      <c r="J18" s="86">
        <f t="shared" si="2"/>
        <v>0</v>
      </c>
      <c r="K18" s="86">
        <v>0</v>
      </c>
      <c r="L18" s="86">
        <f>+H18-I18+J18-K18</f>
        <v>4500</v>
      </c>
      <c r="M18" s="105"/>
      <c r="N18" s="33"/>
    </row>
    <row r="19" spans="2:14" s="66" customFormat="1" ht="29.25" customHeight="1" x14ac:dyDescent="0.2">
      <c r="B19" s="66" t="s">
        <v>313</v>
      </c>
      <c r="C19" s="107"/>
      <c r="D19" s="89" t="s">
        <v>135</v>
      </c>
      <c r="E19" s="108">
        <v>7334.48</v>
      </c>
      <c r="F19" s="108">
        <v>334.48</v>
      </c>
      <c r="G19" s="108"/>
      <c r="H19" s="86">
        <f t="shared" si="0"/>
        <v>3667.24</v>
      </c>
      <c r="I19" s="86">
        <f t="shared" si="1"/>
        <v>167.24</v>
      </c>
      <c r="J19" s="86">
        <f t="shared" si="2"/>
        <v>0</v>
      </c>
      <c r="K19" s="86"/>
      <c r="L19" s="86">
        <f>H19-I19+J19-K19</f>
        <v>3500</v>
      </c>
      <c r="M19" s="105"/>
    </row>
    <row r="20" spans="2:14" s="66" customFormat="1" ht="29.25" customHeight="1" x14ac:dyDescent="0.2">
      <c r="B20" s="66" t="s">
        <v>318</v>
      </c>
      <c r="C20" s="107"/>
      <c r="D20" s="89" t="s">
        <v>14</v>
      </c>
      <c r="E20" s="108">
        <v>5884.2</v>
      </c>
      <c r="F20" s="108">
        <v>99.67228799999998</v>
      </c>
      <c r="G20" s="108"/>
      <c r="H20" s="86">
        <f t="shared" si="0"/>
        <v>2942.1</v>
      </c>
      <c r="I20" s="86">
        <f t="shared" si="1"/>
        <v>49.83614399999999</v>
      </c>
      <c r="J20" s="86">
        <f t="shared" si="2"/>
        <v>0</v>
      </c>
      <c r="K20" s="86"/>
      <c r="L20" s="86">
        <f>H20-I20+J20-K20</f>
        <v>2892.263856</v>
      </c>
      <c r="M20" s="105"/>
      <c r="N20" s="33"/>
    </row>
    <row r="21" spans="2:14" ht="21.95" customHeight="1" x14ac:dyDescent="0.2">
      <c r="B21" s="12" t="s">
        <v>247</v>
      </c>
      <c r="C21" s="74"/>
      <c r="D21" s="117" t="s">
        <v>133</v>
      </c>
      <c r="E21" s="35">
        <v>8705.1</v>
      </c>
      <c r="F21" s="35">
        <v>705.1</v>
      </c>
      <c r="G21" s="35"/>
      <c r="H21" s="7">
        <f t="shared" si="0"/>
        <v>4352.55</v>
      </c>
      <c r="I21" s="7">
        <f t="shared" si="1"/>
        <v>352.55</v>
      </c>
      <c r="J21" s="7">
        <f t="shared" si="2"/>
        <v>0</v>
      </c>
      <c r="K21" s="28"/>
      <c r="L21" s="7">
        <f t="shared" ref="L21" si="12">H21-I21+J21-K21</f>
        <v>4000</v>
      </c>
      <c r="M21" s="13"/>
      <c r="N21" s="19"/>
    </row>
    <row r="22" spans="2:14" s="66" customFormat="1" ht="29.25" customHeight="1" x14ac:dyDescent="0.2">
      <c r="B22" s="66" t="s">
        <v>319</v>
      </c>
      <c r="C22" s="107"/>
      <c r="D22" s="89" t="s">
        <v>157</v>
      </c>
      <c r="E22" s="108">
        <v>5564.94</v>
      </c>
      <c r="F22" s="108">
        <v>64.94</v>
      </c>
      <c r="G22" s="108"/>
      <c r="H22" s="86">
        <f t="shared" si="0"/>
        <v>2782.47</v>
      </c>
      <c r="I22" s="86">
        <f t="shared" si="1"/>
        <v>32.47</v>
      </c>
      <c r="J22" s="86">
        <f t="shared" si="2"/>
        <v>0</v>
      </c>
      <c r="K22" s="86"/>
      <c r="L22" s="86">
        <f>+H22-I22+J22-K22</f>
        <v>2750</v>
      </c>
      <c r="M22" s="105"/>
      <c r="N22" s="33"/>
    </row>
    <row r="23" spans="2:14" s="66" customFormat="1" ht="29.25" customHeight="1" x14ac:dyDescent="0.2">
      <c r="B23" s="66" t="s">
        <v>316</v>
      </c>
      <c r="C23" s="107"/>
      <c r="D23" s="89" t="s">
        <v>13</v>
      </c>
      <c r="E23" s="108">
        <v>7334.48</v>
      </c>
      <c r="F23" s="108">
        <v>334.48</v>
      </c>
      <c r="G23" s="108"/>
      <c r="H23" s="86">
        <f t="shared" si="0"/>
        <v>3667.24</v>
      </c>
      <c r="I23" s="86">
        <f t="shared" si="1"/>
        <v>167.24</v>
      </c>
      <c r="J23" s="86">
        <f t="shared" si="2"/>
        <v>0</v>
      </c>
      <c r="K23" s="86"/>
      <c r="L23" s="86">
        <f>+H23-I23+J23-K23</f>
        <v>3500</v>
      </c>
      <c r="M23" s="105"/>
      <c r="N23" s="33"/>
    </row>
    <row r="24" spans="2:14" s="66" customFormat="1" ht="29.25" customHeight="1" x14ac:dyDescent="0.2">
      <c r="B24" s="66" t="s">
        <v>317</v>
      </c>
      <c r="C24" s="107"/>
      <c r="D24" s="89" t="s">
        <v>13</v>
      </c>
      <c r="E24" s="108">
        <v>7066.5</v>
      </c>
      <c r="F24" s="108">
        <v>269.39652799999999</v>
      </c>
      <c r="G24" s="108"/>
      <c r="H24" s="86">
        <f t="shared" si="0"/>
        <v>3533.25</v>
      </c>
      <c r="I24" s="86">
        <f t="shared" si="1"/>
        <v>134.69826399999999</v>
      </c>
      <c r="J24" s="86">
        <f t="shared" si="2"/>
        <v>0</v>
      </c>
      <c r="K24" s="86"/>
      <c r="L24" s="86">
        <f>+H24-I24+J24-K24</f>
        <v>3398.5517359999999</v>
      </c>
      <c r="M24" s="105"/>
      <c r="N24" s="33"/>
    </row>
    <row r="25" spans="2:14" s="66" customFormat="1" ht="29.25" customHeight="1" x14ac:dyDescent="0.2">
      <c r="D25" s="32" t="s">
        <v>6</v>
      </c>
      <c r="E25" s="55">
        <f>SUM(E6:E20)</f>
        <v>113211.76</v>
      </c>
      <c r="F25" s="55">
        <f>SUM(F6:F20)</f>
        <v>7476.4043519999996</v>
      </c>
      <c r="G25" s="55">
        <f>SUM(G6:G20)</f>
        <v>0</v>
      </c>
      <c r="H25" s="33">
        <f>SUM(H6:H24)</f>
        <v>70941.39</v>
      </c>
      <c r="I25" s="33">
        <f>SUM(I6:I24)</f>
        <v>4425.1604399999997</v>
      </c>
      <c r="J25" s="33">
        <f>SUM(J6:J24)</f>
        <v>0</v>
      </c>
      <c r="K25" s="33">
        <f>SUM(K6:K24)</f>
        <v>0</v>
      </c>
      <c r="L25" s="33">
        <f>SUM(L6:L24)</f>
        <v>66516.229559999992</v>
      </c>
    </row>
    <row r="26" spans="2:14" ht="21.95" customHeight="1" x14ac:dyDescent="0.2">
      <c r="D26" s="32"/>
      <c r="E26" s="33"/>
      <c r="F26" s="33"/>
      <c r="G26" s="33"/>
      <c r="H26" s="33"/>
      <c r="I26" s="33"/>
      <c r="J26" s="33"/>
      <c r="K26" s="33"/>
      <c r="L26" s="33"/>
    </row>
    <row r="27" spans="2:14" ht="21.95" customHeight="1" x14ac:dyDescent="0.2"/>
  </sheetData>
  <sortState xmlns:xlrd2="http://schemas.microsoft.com/office/spreadsheetml/2017/richdata2" ref="B7:S41">
    <sortCondition ref="B7:B41"/>
  </sortState>
  <phoneticPr fontId="0" type="noConversion"/>
  <pageMargins left="0.11811023622047245" right="7.874015748031496E-2" top="0.39370078740157483" bottom="0.23622047244094491" header="0" footer="0"/>
  <pageSetup scale="7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-0.249977111117893"/>
    <pageSetUpPr fitToPage="1"/>
  </sheetPr>
  <dimension ref="B1:V15"/>
  <sheetViews>
    <sheetView zoomScale="80" zoomScaleNormal="80" workbookViewId="0">
      <selection activeCell="N1" sqref="N1:P1048576"/>
    </sheetView>
  </sheetViews>
  <sheetFormatPr baseColWidth="10" defaultRowHeight="12.75" x14ac:dyDescent="0.2"/>
  <cols>
    <col min="1" max="1" width="1.7109375" style="14" customWidth="1"/>
    <col min="2" max="2" width="39.140625" style="14" bestFit="1" customWidth="1"/>
    <col min="3" max="3" width="3.42578125" style="14" customWidth="1"/>
    <col min="4" max="4" width="36" style="14" customWidth="1"/>
    <col min="5" max="5" width="1.5703125" style="14" customWidth="1"/>
    <col min="6" max="6" width="1.85546875" style="14" customWidth="1"/>
    <col min="7" max="7" width="1.42578125" style="14" customWidth="1"/>
    <col min="8" max="8" width="14" style="14" customWidth="1"/>
    <col min="9" max="9" width="12" style="14" bestFit="1" customWidth="1"/>
    <col min="10" max="10" width="7.42578125" style="14" bestFit="1" customWidth="1"/>
    <col min="11" max="11" width="7.28515625" style="14" bestFit="1" customWidth="1"/>
    <col min="12" max="12" width="13.5703125" style="14" bestFit="1" customWidth="1"/>
    <col min="13" max="13" width="44" style="14" customWidth="1"/>
    <col min="14" max="16384" width="11.42578125" style="14"/>
  </cols>
  <sheetData>
    <row r="1" spans="2:22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22" ht="15" x14ac:dyDescent="0.25">
      <c r="E2" s="21" t="s">
        <v>396</v>
      </c>
      <c r="F2" s="19"/>
      <c r="G2" s="19"/>
      <c r="H2" s="19"/>
      <c r="I2" s="19"/>
      <c r="J2" s="19"/>
      <c r="K2" s="19"/>
      <c r="L2" s="19"/>
      <c r="M2" s="22" t="str">
        <f>PRESIDENCIA!L2</f>
        <v>15 NOVIEMBRE DE 2020</v>
      </c>
    </row>
    <row r="3" spans="2:22" x14ac:dyDescent="0.2">
      <c r="E3" s="22" t="str">
        <f>PRESIDENCIA!E3</f>
        <v>PRIMER QUINCENA DE NOVIEMBRE DE 2020</v>
      </c>
      <c r="F3" s="19"/>
      <c r="G3" s="19"/>
      <c r="H3" s="19"/>
      <c r="I3" s="19"/>
      <c r="J3" s="19"/>
      <c r="K3" s="19"/>
      <c r="L3" s="19"/>
    </row>
    <row r="4" spans="2:22" x14ac:dyDescent="0.2">
      <c r="E4" s="57"/>
      <c r="F4" s="19"/>
      <c r="G4" s="19"/>
      <c r="H4" s="19"/>
      <c r="I4" s="19"/>
      <c r="J4" s="19"/>
      <c r="K4" s="19"/>
      <c r="L4" s="19"/>
    </row>
    <row r="5" spans="2:22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58" t="s">
        <v>33</v>
      </c>
      <c r="H5" s="24" t="s">
        <v>3</v>
      </c>
      <c r="I5" s="24" t="s">
        <v>28</v>
      </c>
      <c r="J5" s="59" t="s">
        <v>374</v>
      </c>
      <c r="K5" s="26" t="s">
        <v>24</v>
      </c>
      <c r="L5" s="24" t="s">
        <v>4</v>
      </c>
      <c r="M5" s="23" t="s">
        <v>5</v>
      </c>
    </row>
    <row r="6" spans="2:22" ht="2.25" customHeight="1" x14ac:dyDescent="0.2">
      <c r="E6" s="48"/>
      <c r="F6" s="48"/>
      <c r="G6" s="48"/>
    </row>
    <row r="7" spans="2:22" ht="60" x14ac:dyDescent="0.2">
      <c r="B7" s="2" t="s">
        <v>359</v>
      </c>
      <c r="C7" s="27"/>
      <c r="D7" s="85" t="s">
        <v>398</v>
      </c>
      <c r="E7" s="35">
        <v>19972.71</v>
      </c>
      <c r="F7" s="35">
        <v>2972.72</v>
      </c>
      <c r="G7" s="35"/>
      <c r="H7" s="7">
        <f>E7/2</f>
        <v>9986.3549999999996</v>
      </c>
      <c r="I7" s="7">
        <f>F7/2</f>
        <v>1486.36</v>
      </c>
      <c r="J7" s="7"/>
      <c r="K7" s="7"/>
      <c r="L7" s="7">
        <f t="shared" ref="L7" si="0">H7-I7+J7-K7</f>
        <v>8499.994999999999</v>
      </c>
      <c r="M7" s="13"/>
      <c r="N7" s="33"/>
      <c r="O7" s="33"/>
    </row>
    <row r="8" spans="2:22" s="66" customFormat="1" ht="24.95" customHeight="1" x14ac:dyDescent="0.2">
      <c r="B8" s="16" t="s">
        <v>208</v>
      </c>
      <c r="C8" s="27"/>
      <c r="D8" s="36" t="s">
        <v>399</v>
      </c>
      <c r="E8" s="35">
        <v>9895.58</v>
      </c>
      <c r="F8" s="35">
        <v>895.58</v>
      </c>
      <c r="G8" s="35"/>
      <c r="H8" s="7">
        <f t="shared" ref="H8:I8" si="1">E8/2</f>
        <v>4947.79</v>
      </c>
      <c r="I8" s="7">
        <f t="shared" si="1"/>
        <v>447.79</v>
      </c>
      <c r="J8" s="7">
        <f t="shared" ref="J8:J11" si="2">+G8/2</f>
        <v>0</v>
      </c>
      <c r="K8" s="28"/>
      <c r="L8" s="7">
        <f>H8-I8+J8-K8</f>
        <v>4500</v>
      </c>
      <c r="M8" s="13"/>
      <c r="N8" s="14"/>
      <c r="O8" s="14"/>
      <c r="P8" s="14"/>
      <c r="Q8" s="14"/>
      <c r="R8" s="14"/>
      <c r="S8" s="14"/>
      <c r="T8" s="14"/>
      <c r="U8" s="14"/>
      <c r="V8" s="14"/>
    </row>
    <row r="9" spans="2:22" ht="24.75" customHeight="1" x14ac:dyDescent="0.2">
      <c r="B9" s="16" t="s">
        <v>206</v>
      </c>
      <c r="C9" s="27"/>
      <c r="D9" s="116" t="s">
        <v>83</v>
      </c>
      <c r="E9" s="35">
        <v>9895.58</v>
      </c>
      <c r="F9" s="35">
        <v>895.58</v>
      </c>
      <c r="G9" s="35"/>
      <c r="H9" s="7">
        <f t="shared" ref="H9:I11" si="3">+E9/2</f>
        <v>4947.79</v>
      </c>
      <c r="I9" s="7">
        <f t="shared" si="3"/>
        <v>447.79</v>
      </c>
      <c r="J9" s="7">
        <f t="shared" si="2"/>
        <v>0</v>
      </c>
      <c r="K9" s="28"/>
      <c r="L9" s="7">
        <f>H9-I9+J9-K9</f>
        <v>4500</v>
      </c>
      <c r="M9" s="13"/>
    </row>
    <row r="10" spans="2:22" ht="21.95" customHeight="1" x14ac:dyDescent="0.2">
      <c r="B10" s="16" t="s">
        <v>305</v>
      </c>
      <c r="C10" s="69"/>
      <c r="D10" s="116" t="s">
        <v>400</v>
      </c>
      <c r="E10" s="35">
        <v>8705.1</v>
      </c>
      <c r="F10" s="35">
        <v>705.1</v>
      </c>
      <c r="G10" s="35"/>
      <c r="H10" s="7">
        <f t="shared" si="3"/>
        <v>4352.55</v>
      </c>
      <c r="I10" s="7">
        <f t="shared" si="3"/>
        <v>352.55</v>
      </c>
      <c r="J10" s="7">
        <f t="shared" si="2"/>
        <v>0</v>
      </c>
      <c r="K10" s="7"/>
      <c r="L10" s="7">
        <f>H10-I10+J10-K10</f>
        <v>4000</v>
      </c>
      <c r="M10" s="13"/>
      <c r="N10" s="19"/>
    </row>
    <row r="11" spans="2:22" s="66" customFormat="1" ht="29.25" customHeight="1" x14ac:dyDescent="0.2">
      <c r="B11" s="66" t="s">
        <v>308</v>
      </c>
      <c r="C11" s="107"/>
      <c r="D11" s="89" t="s">
        <v>383</v>
      </c>
      <c r="E11" s="108">
        <v>7334.48</v>
      </c>
      <c r="F11" s="108">
        <v>334.48</v>
      </c>
      <c r="G11" s="108"/>
      <c r="H11" s="86">
        <f t="shared" si="3"/>
        <v>3667.24</v>
      </c>
      <c r="I11" s="86">
        <f t="shared" si="3"/>
        <v>167.24</v>
      </c>
      <c r="J11" s="86">
        <f t="shared" si="2"/>
        <v>0</v>
      </c>
      <c r="K11" s="86"/>
      <c r="L11" s="86">
        <f>H11-I11+J11-K11</f>
        <v>3500</v>
      </c>
      <c r="M11" s="105"/>
    </row>
    <row r="12" spans="2:22" s="66" customFormat="1" ht="29.25" customHeight="1" x14ac:dyDescent="0.2">
      <c r="C12" s="107"/>
      <c r="D12" s="89"/>
      <c r="E12" s="108"/>
      <c r="F12" s="108"/>
      <c r="G12" s="108"/>
      <c r="H12" s="86">
        <f t="shared" ref="H12:J12" si="4">+E12/2</f>
        <v>0</v>
      </c>
      <c r="I12" s="86">
        <f t="shared" si="4"/>
        <v>0</v>
      </c>
      <c r="J12" s="86">
        <f t="shared" si="4"/>
        <v>0</v>
      </c>
      <c r="K12" s="86"/>
      <c r="L12" s="86">
        <f>H12-I12+J12-K12</f>
        <v>0</v>
      </c>
      <c r="M12" s="105"/>
    </row>
    <row r="13" spans="2:22" s="66" customFormat="1" ht="29.25" customHeight="1" x14ac:dyDescent="0.2">
      <c r="D13" s="32" t="s">
        <v>6</v>
      </c>
      <c r="E13" s="55">
        <f>SUM(E6:E11)</f>
        <v>55803.45</v>
      </c>
      <c r="F13" s="55">
        <f>SUM(F6:F11)</f>
        <v>5803.4600000000009</v>
      </c>
      <c r="G13" s="55">
        <f>SUM(G6:G11)</f>
        <v>0</v>
      </c>
      <c r="H13" s="33">
        <f>SUM(H6:H12)</f>
        <v>27901.724999999999</v>
      </c>
      <c r="I13" s="33">
        <f>SUM(I6:I12)</f>
        <v>2901.7300000000005</v>
      </c>
      <c r="J13" s="33">
        <f>SUM(J6:J12)</f>
        <v>0</v>
      </c>
      <c r="K13" s="33">
        <f>SUM(K6:K12)</f>
        <v>0</v>
      </c>
      <c r="L13" s="33">
        <f>SUM(L6:L12)</f>
        <v>24999.994999999999</v>
      </c>
    </row>
    <row r="14" spans="2:22" ht="21.95" customHeight="1" x14ac:dyDescent="0.2">
      <c r="D14" s="32"/>
      <c r="E14" s="33"/>
      <c r="F14" s="33"/>
      <c r="G14" s="33"/>
      <c r="H14" s="33"/>
      <c r="I14" s="33"/>
      <c r="J14" s="33"/>
      <c r="K14" s="33"/>
      <c r="L14" s="33"/>
    </row>
    <row r="15" spans="2:22" ht="21.95" customHeight="1" x14ac:dyDescent="0.2"/>
  </sheetData>
  <pageMargins left="0.11811023622047245" right="7.874015748031496E-2" top="0.39370078740157483" bottom="0.23622047244094491" header="0" footer="0"/>
  <pageSetup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rgb="FF00B050"/>
    <pageSetUpPr fitToPage="1"/>
  </sheetPr>
  <dimension ref="A1:L41"/>
  <sheetViews>
    <sheetView tabSelected="1" zoomScale="90" zoomScaleNormal="90" workbookViewId="0">
      <selection activeCell="B35" sqref="B35"/>
    </sheetView>
  </sheetViews>
  <sheetFormatPr baseColWidth="10" defaultRowHeight="12.75" x14ac:dyDescent="0.2"/>
  <cols>
    <col min="1" max="1" width="1.7109375" style="14" customWidth="1"/>
    <col min="2" max="2" width="35.85546875" style="14" bestFit="1" customWidth="1"/>
    <col min="3" max="3" width="2.28515625" style="14" customWidth="1"/>
    <col min="4" max="4" width="16" style="14" customWidth="1"/>
    <col min="5" max="5" width="1.5703125" style="14" customWidth="1"/>
    <col min="6" max="6" width="1.28515625" style="14" customWidth="1"/>
    <col min="7" max="7" width="12.140625" style="14" bestFit="1" customWidth="1"/>
    <col min="8" max="8" width="11.140625" style="14" bestFit="1" customWidth="1"/>
    <col min="9" max="9" width="11.85546875" style="14" customWidth="1"/>
    <col min="10" max="10" width="9.140625" style="14" customWidth="1"/>
    <col min="11" max="11" width="12.140625" style="14" bestFit="1" customWidth="1"/>
    <col min="12" max="12" width="25.42578125" style="14" customWidth="1"/>
    <col min="13" max="16384" width="11.42578125" style="14"/>
  </cols>
  <sheetData>
    <row r="1" spans="1:12" ht="18" x14ac:dyDescent="0.25">
      <c r="A1" s="14" t="s">
        <v>25</v>
      </c>
      <c r="B1" s="49"/>
      <c r="C1" s="49"/>
      <c r="D1" s="49"/>
      <c r="E1" s="76" t="s">
        <v>0</v>
      </c>
      <c r="F1" s="77"/>
      <c r="G1" s="77"/>
      <c r="H1" s="77"/>
      <c r="I1" s="77"/>
      <c r="J1" s="77"/>
      <c r="K1" s="77"/>
      <c r="L1" s="60" t="s">
        <v>1</v>
      </c>
    </row>
    <row r="2" spans="1:12" ht="15" x14ac:dyDescent="0.25">
      <c r="B2" s="49"/>
      <c r="C2" s="49"/>
      <c r="D2" s="49"/>
      <c r="E2" s="78" t="s">
        <v>137</v>
      </c>
      <c r="F2" s="77"/>
      <c r="G2" s="77"/>
      <c r="H2" s="77"/>
      <c r="I2" s="77"/>
      <c r="J2" s="77"/>
      <c r="K2" s="77"/>
      <c r="L2" s="79" t="str">
        <f>PRESIDENCIA!L2</f>
        <v>15 NOVIEMBRE DE 2020</v>
      </c>
    </row>
    <row r="3" spans="1:12" x14ac:dyDescent="0.2">
      <c r="B3" s="49"/>
      <c r="C3" s="49"/>
      <c r="D3" s="49"/>
      <c r="E3" s="79" t="str">
        <f>PRESIDENCIA!E3</f>
        <v>PRIMER QUINCENA DE NOVIEMBRE DE 2020</v>
      </c>
      <c r="F3" s="77"/>
      <c r="G3" s="77"/>
      <c r="H3" s="77"/>
      <c r="I3" s="77"/>
      <c r="J3" s="77"/>
      <c r="K3" s="77"/>
      <c r="L3" s="49"/>
    </row>
    <row r="4" spans="1:12" x14ac:dyDescent="0.2">
      <c r="B4" s="49"/>
      <c r="C4" s="49"/>
      <c r="D4" s="49"/>
      <c r="E4" s="61"/>
      <c r="F4" s="77"/>
      <c r="G4" s="77"/>
      <c r="H4" s="77"/>
      <c r="I4" s="77"/>
      <c r="J4" s="77"/>
      <c r="K4" s="77"/>
      <c r="L4" s="49"/>
    </row>
    <row r="5" spans="1:12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24" t="s">
        <v>3</v>
      </c>
      <c r="H5" s="24" t="s">
        <v>28</v>
      </c>
      <c r="I5" s="59" t="s">
        <v>33</v>
      </c>
      <c r="J5" s="26" t="s">
        <v>24</v>
      </c>
      <c r="K5" s="24" t="s">
        <v>4</v>
      </c>
      <c r="L5" s="23" t="s">
        <v>5</v>
      </c>
    </row>
    <row r="6" spans="1:12" ht="1.5" customHeight="1" x14ac:dyDescent="0.2">
      <c r="B6" s="49"/>
      <c r="C6" s="49"/>
      <c r="D6" s="49"/>
      <c r="E6" s="80"/>
      <c r="F6" s="80"/>
      <c r="G6" s="49"/>
      <c r="H6" s="49"/>
      <c r="I6" s="49"/>
      <c r="J6" s="49"/>
      <c r="K6" s="49"/>
      <c r="L6" s="49"/>
    </row>
    <row r="7" spans="1:12" ht="24.95" customHeight="1" x14ac:dyDescent="0.2">
      <c r="B7" s="12" t="s">
        <v>324</v>
      </c>
      <c r="C7" s="11"/>
      <c r="D7" s="71" t="s">
        <v>138</v>
      </c>
      <c r="E7" s="50">
        <v>30312.959999999999</v>
      </c>
      <c r="F7" s="51">
        <v>5312.96</v>
      </c>
      <c r="G7" s="28">
        <f t="shared" ref="G7:H7" si="0">+E7/2</f>
        <v>15156.48</v>
      </c>
      <c r="H7" s="28">
        <f t="shared" si="0"/>
        <v>2656.48</v>
      </c>
      <c r="I7" s="28"/>
      <c r="J7" s="28"/>
      <c r="K7" s="28">
        <f t="shared" ref="K7:K26" si="1">G7-H7+I7-J7</f>
        <v>12500</v>
      </c>
      <c r="L7" s="13"/>
    </row>
    <row r="8" spans="1:12" ht="34.5" customHeight="1" x14ac:dyDescent="0.2">
      <c r="B8" s="8"/>
      <c r="C8" s="38"/>
      <c r="D8" s="38" t="s">
        <v>23</v>
      </c>
      <c r="E8" s="50">
        <v>11744.26</v>
      </c>
      <c r="F8" s="51">
        <v>1224.26</v>
      </c>
      <c r="G8" s="28">
        <f t="shared" ref="G8:G10" si="2">+E8/2</f>
        <v>5872.13</v>
      </c>
      <c r="H8" s="28">
        <f t="shared" ref="H8:H10" si="3">+F8/2</f>
        <v>612.13</v>
      </c>
      <c r="I8" s="28"/>
      <c r="J8" s="28"/>
      <c r="K8" s="28">
        <f t="shared" si="1"/>
        <v>5260</v>
      </c>
      <c r="L8" s="13"/>
    </row>
    <row r="9" spans="1:12" ht="34.5" customHeight="1" x14ac:dyDescent="0.2">
      <c r="B9" s="12"/>
      <c r="C9" s="11"/>
      <c r="D9" s="11" t="s">
        <v>23</v>
      </c>
      <c r="E9" s="50">
        <v>11744.26</v>
      </c>
      <c r="F9" s="51">
        <v>1224.26</v>
      </c>
      <c r="G9" s="28">
        <f t="shared" si="2"/>
        <v>5872.13</v>
      </c>
      <c r="H9" s="28">
        <f t="shared" si="3"/>
        <v>612.13</v>
      </c>
      <c r="I9" s="53"/>
      <c r="J9" s="53"/>
      <c r="K9" s="28">
        <f t="shared" si="1"/>
        <v>5260</v>
      </c>
      <c r="L9" s="13"/>
    </row>
    <row r="10" spans="1:12" ht="22.5" x14ac:dyDescent="0.2">
      <c r="B10" s="12" t="s">
        <v>339</v>
      </c>
      <c r="C10" s="74"/>
      <c r="D10" s="75" t="s">
        <v>142</v>
      </c>
      <c r="E10" s="35">
        <v>8705.1</v>
      </c>
      <c r="F10" s="35">
        <v>705.1</v>
      </c>
      <c r="G10" s="28">
        <f t="shared" si="2"/>
        <v>4352.55</v>
      </c>
      <c r="H10" s="28">
        <f t="shared" si="3"/>
        <v>352.55</v>
      </c>
      <c r="I10" s="7"/>
      <c r="J10" s="7"/>
      <c r="K10" s="7">
        <f t="shared" ref="K10" si="4">G10-H10+I10-J10</f>
        <v>4000</v>
      </c>
      <c r="L10" s="13"/>
    </row>
    <row r="11" spans="1:12" ht="21.95" customHeight="1" x14ac:dyDescent="0.2">
      <c r="B11" s="8" t="s">
        <v>327</v>
      </c>
      <c r="C11" s="38"/>
      <c r="D11" s="11" t="s">
        <v>139</v>
      </c>
      <c r="E11" s="50">
        <v>12978.82</v>
      </c>
      <c r="F11" s="51">
        <v>1478.82</v>
      </c>
      <c r="G11" s="28">
        <f t="shared" ref="G11:G34" si="5">+E11/2</f>
        <v>6489.41</v>
      </c>
      <c r="H11" s="28">
        <f t="shared" ref="H11:H34" si="6">+F11/2</f>
        <v>739.41</v>
      </c>
      <c r="I11" s="28"/>
      <c r="J11" s="28"/>
      <c r="K11" s="28">
        <f t="shared" si="1"/>
        <v>5750</v>
      </c>
      <c r="L11" s="13"/>
    </row>
    <row r="12" spans="1:12" customFormat="1" ht="24.95" customHeight="1" x14ac:dyDescent="0.2">
      <c r="B12" s="12" t="s">
        <v>330</v>
      </c>
      <c r="C12" s="11"/>
      <c r="D12" s="11" t="s">
        <v>34</v>
      </c>
      <c r="E12" s="50">
        <v>11719.9</v>
      </c>
      <c r="F12" s="51">
        <v>1219.9000000000001</v>
      </c>
      <c r="G12" s="3">
        <f t="shared" ref="G12:H13" si="7">+E12/2</f>
        <v>5859.95</v>
      </c>
      <c r="H12" s="3">
        <f t="shared" si="7"/>
        <v>609.95000000000005</v>
      </c>
      <c r="I12" s="3"/>
      <c r="J12" s="3"/>
      <c r="K12" s="28">
        <f t="shared" ref="K12" si="8">G12-H12+I12-J12</f>
        <v>5250</v>
      </c>
      <c r="L12" s="4"/>
    </row>
    <row r="13" spans="1:12" customFormat="1" ht="24.95" customHeight="1" x14ac:dyDescent="0.2">
      <c r="B13" s="12" t="s">
        <v>329</v>
      </c>
      <c r="C13" s="11"/>
      <c r="D13" s="11" t="s">
        <v>34</v>
      </c>
      <c r="E13" s="50">
        <v>11719.9</v>
      </c>
      <c r="F13" s="51">
        <v>1219.9000000000001</v>
      </c>
      <c r="G13" s="3">
        <f t="shared" si="7"/>
        <v>5859.95</v>
      </c>
      <c r="H13" s="3">
        <f t="shared" si="7"/>
        <v>609.95000000000005</v>
      </c>
      <c r="I13" s="3"/>
      <c r="J13" s="3"/>
      <c r="K13" s="28">
        <f t="shared" ref="K13" si="9">G13-H13+I13-J13</f>
        <v>5250</v>
      </c>
      <c r="L13" s="4"/>
    </row>
    <row r="14" spans="1:12" ht="24.95" customHeight="1" x14ac:dyDescent="0.2">
      <c r="B14" s="12" t="s">
        <v>326</v>
      </c>
      <c r="C14" s="11"/>
      <c r="D14" s="11" t="s">
        <v>139</v>
      </c>
      <c r="E14" s="50">
        <v>12978.82</v>
      </c>
      <c r="F14" s="51">
        <v>1478.82</v>
      </c>
      <c r="G14" s="28">
        <f t="shared" si="5"/>
        <v>6489.41</v>
      </c>
      <c r="H14" s="28">
        <f t="shared" si="6"/>
        <v>739.41</v>
      </c>
      <c r="I14" s="53"/>
      <c r="J14" s="53">
        <v>4</v>
      </c>
      <c r="K14" s="28">
        <f t="shared" si="1"/>
        <v>5746</v>
      </c>
      <c r="L14" s="13"/>
    </row>
    <row r="15" spans="1:12" ht="24.95" customHeight="1" x14ac:dyDescent="0.2">
      <c r="B15" s="12"/>
      <c r="C15" s="11"/>
      <c r="D15" s="11" t="s">
        <v>23</v>
      </c>
      <c r="E15" s="50">
        <v>11744.26</v>
      </c>
      <c r="F15" s="51">
        <v>1224.26</v>
      </c>
      <c r="G15" s="28">
        <f t="shared" ref="G15:G16" si="10">+E15/2</f>
        <v>5872.13</v>
      </c>
      <c r="H15" s="28">
        <f t="shared" ref="H15:H16" si="11">+F15/2</f>
        <v>612.13</v>
      </c>
      <c r="I15" s="53"/>
      <c r="J15" s="53"/>
      <c r="K15" s="28">
        <f t="shared" si="1"/>
        <v>5260</v>
      </c>
      <c r="L15" s="13"/>
    </row>
    <row r="16" spans="1:12" s="84" customFormat="1" ht="29.25" customHeight="1" x14ac:dyDescent="0.2">
      <c r="B16" s="111" t="s">
        <v>333</v>
      </c>
      <c r="C16" s="113"/>
      <c r="D16" s="113" t="s">
        <v>34</v>
      </c>
      <c r="E16" s="114">
        <v>11719.9</v>
      </c>
      <c r="F16" s="115">
        <v>1219.9000000000001</v>
      </c>
      <c r="G16" s="28">
        <f t="shared" si="10"/>
        <v>5859.95</v>
      </c>
      <c r="H16" s="28">
        <f t="shared" si="11"/>
        <v>609.95000000000005</v>
      </c>
      <c r="I16" s="104"/>
      <c r="J16" s="104"/>
      <c r="K16" s="104">
        <f t="shared" ref="K16" si="12">G16-H16+I16-J16</f>
        <v>5250</v>
      </c>
      <c r="L16" s="110"/>
    </row>
    <row r="17" spans="2:12" ht="24.95" customHeight="1" x14ac:dyDescent="0.2">
      <c r="B17" s="9"/>
      <c r="C17" s="38"/>
      <c r="D17" s="81" t="s">
        <v>23</v>
      </c>
      <c r="E17" s="50">
        <v>11744.26</v>
      </c>
      <c r="F17" s="51">
        <v>1224.26</v>
      </c>
      <c r="G17" s="28">
        <f t="shared" si="5"/>
        <v>5872.13</v>
      </c>
      <c r="H17" s="28">
        <f t="shared" si="6"/>
        <v>612.13</v>
      </c>
      <c r="I17" s="28"/>
      <c r="J17" s="28">
        <v>4</v>
      </c>
      <c r="K17" s="28">
        <f t="shared" si="1"/>
        <v>5256</v>
      </c>
      <c r="L17" s="13"/>
    </row>
    <row r="18" spans="2:12" customFormat="1" ht="24.95" customHeight="1" x14ac:dyDescent="0.2">
      <c r="B18" s="12" t="s">
        <v>332</v>
      </c>
      <c r="C18" s="11"/>
      <c r="D18" s="11" t="s">
        <v>34</v>
      </c>
      <c r="E18" s="50">
        <v>11719.9</v>
      </c>
      <c r="F18" s="51">
        <v>1219.9000000000001</v>
      </c>
      <c r="G18" s="3">
        <f>+E18/2</f>
        <v>5859.95</v>
      </c>
      <c r="H18" s="3">
        <f>+F18/2</f>
        <v>609.95000000000005</v>
      </c>
      <c r="I18" s="3"/>
      <c r="J18" s="3"/>
      <c r="K18" s="3">
        <f>G18-H18+I18-J18</f>
        <v>5250</v>
      </c>
      <c r="L18" s="4"/>
    </row>
    <row r="19" spans="2:12" ht="24.95" customHeight="1" x14ac:dyDescent="0.2">
      <c r="B19" s="9"/>
      <c r="C19" s="38"/>
      <c r="D19" s="81" t="s">
        <v>23</v>
      </c>
      <c r="E19" s="50">
        <v>11744.26</v>
      </c>
      <c r="F19" s="51">
        <v>1224.26</v>
      </c>
      <c r="G19" s="28">
        <f t="shared" si="5"/>
        <v>5872.13</v>
      </c>
      <c r="H19" s="28">
        <f t="shared" si="6"/>
        <v>612.13</v>
      </c>
      <c r="I19" s="28"/>
      <c r="J19" s="28"/>
      <c r="K19" s="28">
        <f t="shared" si="1"/>
        <v>5260</v>
      </c>
      <c r="L19" s="13"/>
    </row>
    <row r="20" spans="2:12" ht="21.95" customHeight="1" x14ac:dyDescent="0.2">
      <c r="B20" s="12" t="s">
        <v>372</v>
      </c>
      <c r="C20" s="73"/>
      <c r="D20" s="71" t="s">
        <v>373</v>
      </c>
      <c r="E20" s="50">
        <v>17429.48</v>
      </c>
      <c r="F20" s="51">
        <v>2429.48</v>
      </c>
      <c r="G20" s="7">
        <f t="shared" ref="G20:H23" si="13">+E20/2</f>
        <v>8714.74</v>
      </c>
      <c r="H20" s="7">
        <f t="shared" si="13"/>
        <v>1214.74</v>
      </c>
      <c r="I20" s="7"/>
      <c r="J20" s="7"/>
      <c r="K20" s="28">
        <f t="shared" si="1"/>
        <v>7500</v>
      </c>
      <c r="L20" s="13"/>
    </row>
    <row r="21" spans="2:12" ht="21.95" customHeight="1" x14ac:dyDescent="0.2">
      <c r="B21" s="17" t="s">
        <v>331</v>
      </c>
      <c r="C21" s="11"/>
      <c r="D21" s="11" t="s">
        <v>34</v>
      </c>
      <c r="E21" s="50">
        <v>11719.9</v>
      </c>
      <c r="F21" s="51">
        <v>1219.9000000000001</v>
      </c>
      <c r="G21" s="3">
        <f t="shared" si="13"/>
        <v>5859.95</v>
      </c>
      <c r="H21" s="3">
        <f t="shared" si="13"/>
        <v>609.95000000000005</v>
      </c>
      <c r="I21" s="3"/>
      <c r="J21" s="3"/>
      <c r="K21" s="3">
        <f>G21-H21+I21-J21</f>
        <v>5250</v>
      </c>
      <c r="L21" s="4"/>
    </row>
    <row r="22" spans="2:12" ht="21.95" customHeight="1" x14ac:dyDescent="0.2">
      <c r="B22" s="12" t="s">
        <v>335</v>
      </c>
      <c r="C22" s="73"/>
      <c r="D22" s="71" t="s">
        <v>141</v>
      </c>
      <c r="E22" s="35">
        <v>9300.34</v>
      </c>
      <c r="F22" s="35">
        <v>800.34</v>
      </c>
      <c r="G22" s="7">
        <f t="shared" si="13"/>
        <v>4650.17</v>
      </c>
      <c r="H22" s="7">
        <f t="shared" si="13"/>
        <v>400.17</v>
      </c>
      <c r="I22" s="7"/>
      <c r="J22" s="7"/>
      <c r="K22" s="7">
        <f t="shared" ref="K22" si="14">G22-H22+I22-J22</f>
        <v>4250</v>
      </c>
      <c r="L22" s="13"/>
    </row>
    <row r="23" spans="2:12" ht="21.95" customHeight="1" x14ac:dyDescent="0.2">
      <c r="B23" s="84" t="s">
        <v>315</v>
      </c>
      <c r="C23" s="5"/>
      <c r="D23" s="36" t="s">
        <v>136</v>
      </c>
      <c r="E23" s="50">
        <v>17429.48</v>
      </c>
      <c r="F23" s="51">
        <v>2429.48</v>
      </c>
      <c r="G23" s="3">
        <f t="shared" si="13"/>
        <v>8714.74</v>
      </c>
      <c r="H23" s="3">
        <f t="shared" si="13"/>
        <v>1214.74</v>
      </c>
      <c r="I23" s="3"/>
      <c r="J23" s="3"/>
      <c r="K23" s="3">
        <f>G23-H23+I23-J23</f>
        <v>7500</v>
      </c>
      <c r="L23" s="4"/>
    </row>
    <row r="24" spans="2:12" ht="25.5" customHeight="1" x14ac:dyDescent="0.2">
      <c r="B24" s="8"/>
      <c r="C24" s="38"/>
      <c r="D24" s="38" t="s">
        <v>23</v>
      </c>
      <c r="E24" s="50">
        <v>11744.26</v>
      </c>
      <c r="F24" s="51">
        <v>1224.26</v>
      </c>
      <c r="G24" s="28">
        <f t="shared" si="5"/>
        <v>5872.13</v>
      </c>
      <c r="H24" s="28">
        <f t="shared" si="6"/>
        <v>612.13</v>
      </c>
      <c r="I24" s="28"/>
      <c r="J24" s="28"/>
      <c r="K24" s="28">
        <f t="shared" si="1"/>
        <v>5260</v>
      </c>
      <c r="L24" s="13"/>
    </row>
    <row r="25" spans="2:12" ht="21.95" customHeight="1" x14ac:dyDescent="0.2">
      <c r="B25" s="8"/>
      <c r="C25" s="38"/>
      <c r="D25" s="81" t="s">
        <v>23</v>
      </c>
      <c r="E25" s="50">
        <v>11744.26</v>
      </c>
      <c r="F25" s="51">
        <v>1224.26</v>
      </c>
      <c r="G25" s="28">
        <f t="shared" si="5"/>
        <v>5872.13</v>
      </c>
      <c r="H25" s="28">
        <f t="shared" si="6"/>
        <v>612.13</v>
      </c>
      <c r="I25" s="28"/>
      <c r="J25" s="28">
        <v>4</v>
      </c>
      <c r="K25" s="28">
        <f t="shared" si="1"/>
        <v>5256</v>
      </c>
      <c r="L25" s="13"/>
    </row>
    <row r="26" spans="2:12" ht="21.95" customHeight="1" x14ac:dyDescent="0.2">
      <c r="B26" s="12"/>
      <c r="C26" s="11"/>
      <c r="D26" s="11" t="s">
        <v>23</v>
      </c>
      <c r="E26" s="50">
        <v>11744.26</v>
      </c>
      <c r="F26" s="51">
        <v>1224.26</v>
      </c>
      <c r="G26" s="28">
        <f t="shared" si="5"/>
        <v>5872.13</v>
      </c>
      <c r="H26" s="28">
        <f t="shared" si="6"/>
        <v>612.13</v>
      </c>
      <c r="I26" s="53"/>
      <c r="J26" s="53"/>
      <c r="K26" s="28">
        <f t="shared" si="1"/>
        <v>5260</v>
      </c>
      <c r="L26" s="13"/>
    </row>
    <row r="27" spans="2:12" ht="21.95" customHeight="1" x14ac:dyDescent="0.2">
      <c r="B27" s="8"/>
      <c r="C27" s="38"/>
      <c r="D27" s="38" t="s">
        <v>23</v>
      </c>
      <c r="E27" s="50">
        <v>11744.26</v>
      </c>
      <c r="F27" s="51">
        <v>1224.26</v>
      </c>
      <c r="G27" s="28">
        <f t="shared" si="5"/>
        <v>5872.13</v>
      </c>
      <c r="H27" s="28">
        <f t="shared" si="6"/>
        <v>612.13</v>
      </c>
      <c r="I27" s="28"/>
      <c r="J27" s="28">
        <v>4</v>
      </c>
      <c r="K27" s="28">
        <f t="shared" ref="K27:K34" si="15">G27-H27+I27-J27</f>
        <v>5256</v>
      </c>
      <c r="L27" s="13"/>
    </row>
    <row r="28" spans="2:12" ht="21.95" customHeight="1" x14ac:dyDescent="0.2">
      <c r="B28" s="12" t="s">
        <v>325</v>
      </c>
      <c r="C28" s="11"/>
      <c r="D28" s="71" t="s">
        <v>176</v>
      </c>
      <c r="E28" s="50">
        <v>23787.57</v>
      </c>
      <c r="F28" s="51">
        <v>3787.57</v>
      </c>
      <c r="G28" s="28">
        <f t="shared" si="5"/>
        <v>11893.785</v>
      </c>
      <c r="H28" s="28">
        <f t="shared" si="6"/>
        <v>1893.7850000000001</v>
      </c>
      <c r="I28" s="28"/>
      <c r="J28" s="28"/>
      <c r="K28" s="28">
        <f t="shared" si="15"/>
        <v>10000</v>
      </c>
      <c r="L28" s="13"/>
    </row>
    <row r="29" spans="2:12" ht="21.95" customHeight="1" x14ac:dyDescent="0.2">
      <c r="B29" s="8"/>
      <c r="C29" s="49"/>
      <c r="D29" s="81" t="s">
        <v>23</v>
      </c>
      <c r="E29" s="50">
        <v>11744.26</v>
      </c>
      <c r="F29" s="51">
        <v>1224.26</v>
      </c>
      <c r="G29" s="28">
        <f t="shared" si="5"/>
        <v>5872.13</v>
      </c>
      <c r="H29" s="28">
        <f t="shared" si="6"/>
        <v>612.13</v>
      </c>
      <c r="I29" s="28"/>
      <c r="J29" s="28"/>
      <c r="K29" s="28">
        <f t="shared" si="15"/>
        <v>5260</v>
      </c>
      <c r="L29" s="13"/>
    </row>
    <row r="30" spans="2:12" ht="21.95" customHeight="1" x14ac:dyDescent="0.2">
      <c r="B30" s="8"/>
      <c r="C30" s="38"/>
      <c r="D30" s="81" t="s">
        <v>23</v>
      </c>
      <c r="E30" s="50">
        <v>11744.26</v>
      </c>
      <c r="F30" s="51">
        <v>1224.26</v>
      </c>
      <c r="G30" s="28">
        <f t="shared" si="5"/>
        <v>5872.13</v>
      </c>
      <c r="H30" s="28">
        <f t="shared" si="6"/>
        <v>612.13</v>
      </c>
      <c r="I30" s="28"/>
      <c r="J30" s="28">
        <v>4</v>
      </c>
      <c r="K30" s="28">
        <f t="shared" si="15"/>
        <v>5256</v>
      </c>
      <c r="L30" s="13"/>
    </row>
    <row r="31" spans="2:12" ht="21.95" customHeight="1" x14ac:dyDescent="0.2">
      <c r="B31" s="8"/>
      <c r="C31" s="38"/>
      <c r="D31" s="81" t="s">
        <v>23</v>
      </c>
      <c r="E31" s="50">
        <v>11744.26</v>
      </c>
      <c r="F31" s="51">
        <v>1224.26</v>
      </c>
      <c r="G31" s="28">
        <f t="shared" si="5"/>
        <v>5872.13</v>
      </c>
      <c r="H31" s="28">
        <f t="shared" si="6"/>
        <v>612.13</v>
      </c>
      <c r="I31" s="28"/>
      <c r="J31" s="28"/>
      <c r="K31" s="28">
        <f t="shared" si="15"/>
        <v>5260</v>
      </c>
      <c r="L31" s="13"/>
    </row>
    <row r="32" spans="2:12" ht="21.95" customHeight="1" x14ac:dyDescent="0.2">
      <c r="B32" s="12" t="s">
        <v>337</v>
      </c>
      <c r="C32" s="73"/>
      <c r="D32" s="71" t="s">
        <v>142</v>
      </c>
      <c r="E32" s="35">
        <v>8705.1</v>
      </c>
      <c r="F32" s="35">
        <v>705.1</v>
      </c>
      <c r="G32" s="7">
        <f>+E32/2</f>
        <v>4352.55</v>
      </c>
      <c r="H32" s="7">
        <f>+F32/2</f>
        <v>352.55</v>
      </c>
      <c r="I32" s="7"/>
      <c r="J32" s="7"/>
      <c r="K32" s="7">
        <f t="shared" si="15"/>
        <v>4000</v>
      </c>
      <c r="L32" s="13"/>
    </row>
    <row r="33" spans="2:12" ht="24.95" customHeight="1" x14ac:dyDescent="0.2">
      <c r="B33" s="12"/>
      <c r="C33" s="11"/>
      <c r="D33" s="11" t="s">
        <v>23</v>
      </c>
      <c r="E33" s="50">
        <v>11744.26</v>
      </c>
      <c r="F33" s="51">
        <v>1224.26</v>
      </c>
      <c r="G33" s="28">
        <f t="shared" si="5"/>
        <v>5872.13</v>
      </c>
      <c r="H33" s="28">
        <f t="shared" si="6"/>
        <v>612.13</v>
      </c>
      <c r="I33" s="28"/>
      <c r="J33" s="28"/>
      <c r="K33" s="28">
        <f t="shared" ref="K33" si="16">G33-H33+I33-J33</f>
        <v>5260</v>
      </c>
      <c r="L33" s="13"/>
    </row>
    <row r="34" spans="2:12" ht="18.75" customHeight="1" x14ac:dyDescent="0.2">
      <c r="B34" s="8"/>
      <c r="C34" s="38"/>
      <c r="D34" s="81" t="s">
        <v>23</v>
      </c>
      <c r="E34" s="50">
        <v>11744.26</v>
      </c>
      <c r="F34" s="51">
        <v>1224.26</v>
      </c>
      <c r="G34" s="28">
        <f t="shared" si="5"/>
        <v>5872.13</v>
      </c>
      <c r="H34" s="28">
        <f t="shared" si="6"/>
        <v>612.13</v>
      </c>
      <c r="I34" s="28"/>
      <c r="J34" s="28"/>
      <c r="K34" s="28">
        <f t="shared" si="15"/>
        <v>5260</v>
      </c>
      <c r="L34" s="13"/>
    </row>
    <row r="35" spans="2:12" ht="21.95" customHeight="1" x14ac:dyDescent="0.2">
      <c r="B35" s="12" t="s">
        <v>336</v>
      </c>
      <c r="C35" s="73"/>
      <c r="D35" s="71" t="s">
        <v>142</v>
      </c>
      <c r="E35" s="35">
        <v>9300.34</v>
      </c>
      <c r="F35" s="35">
        <v>800.34</v>
      </c>
      <c r="G35" s="7">
        <f t="shared" ref="G35:H37" si="17">+E35/2</f>
        <v>4650.17</v>
      </c>
      <c r="H35" s="7">
        <f t="shared" si="17"/>
        <v>400.17</v>
      </c>
      <c r="I35" s="7"/>
      <c r="J35" s="7"/>
      <c r="K35" s="7">
        <f t="shared" ref="K35" si="18">G35-H35+I35-J35</f>
        <v>4250</v>
      </c>
      <c r="L35" s="13"/>
    </row>
    <row r="36" spans="2:12" ht="21.95" customHeight="1" x14ac:dyDescent="0.2">
      <c r="B36" s="12" t="s">
        <v>334</v>
      </c>
      <c r="C36" s="73"/>
      <c r="D36" s="71" t="s">
        <v>140</v>
      </c>
      <c r="E36" s="35">
        <v>12343.01</v>
      </c>
      <c r="F36" s="35">
        <v>1343.01</v>
      </c>
      <c r="G36" s="7">
        <f t="shared" si="17"/>
        <v>6171.5050000000001</v>
      </c>
      <c r="H36" s="7">
        <f t="shared" si="17"/>
        <v>671.505</v>
      </c>
      <c r="I36" s="7"/>
      <c r="J36" s="7"/>
      <c r="K36" s="7">
        <f>G36-H36+I36-J36</f>
        <v>5500</v>
      </c>
      <c r="L36" s="13"/>
    </row>
    <row r="37" spans="2:12" ht="21.95" customHeight="1" x14ac:dyDescent="0.2">
      <c r="B37" s="12" t="s">
        <v>338</v>
      </c>
      <c r="C37" s="73"/>
      <c r="D37" s="71" t="s">
        <v>142</v>
      </c>
      <c r="E37" s="35">
        <v>8705.1</v>
      </c>
      <c r="F37" s="35">
        <v>705.1</v>
      </c>
      <c r="G37" s="7">
        <f t="shared" si="17"/>
        <v>4352.55</v>
      </c>
      <c r="H37" s="7">
        <f t="shared" si="17"/>
        <v>352.55</v>
      </c>
      <c r="I37" s="7"/>
      <c r="J37" s="7"/>
      <c r="K37" s="7">
        <f>G37-H37+I37-J37</f>
        <v>4000</v>
      </c>
      <c r="L37" s="13"/>
    </row>
    <row r="38" spans="2:12" ht="18.75" customHeight="1" x14ac:dyDescent="0.2">
      <c r="B38" s="8"/>
      <c r="C38" s="49"/>
      <c r="D38" s="81"/>
      <c r="E38" s="50"/>
      <c r="F38" s="51"/>
      <c r="G38" s="28"/>
      <c r="H38" s="28"/>
      <c r="I38" s="28"/>
      <c r="J38" s="28"/>
      <c r="K38" s="28"/>
      <c r="L38" s="62"/>
    </row>
    <row r="39" spans="2:12" x14ac:dyDescent="0.2">
      <c r="B39" s="49"/>
      <c r="C39" s="49"/>
      <c r="D39" s="82" t="s">
        <v>6</v>
      </c>
      <c r="E39" s="83">
        <f>SUM(E8:E34)</f>
        <v>334333.85000000003</v>
      </c>
      <c r="F39" s="83">
        <f>SUM(F8:F34)</f>
        <v>37053.849999999991</v>
      </c>
      <c r="G39" s="83">
        <f>SUM(G7:G37)</f>
        <v>197497.63000000003</v>
      </c>
      <c r="H39" s="83">
        <f t="shared" ref="H39:K39" si="19">SUM(H7:H37)</f>
        <v>22607.63</v>
      </c>
      <c r="I39" s="83">
        <f t="shared" si="19"/>
        <v>0</v>
      </c>
      <c r="J39" s="83">
        <f t="shared" si="19"/>
        <v>20</v>
      </c>
      <c r="K39" s="83">
        <f t="shared" si="19"/>
        <v>174870</v>
      </c>
      <c r="L39" s="49"/>
    </row>
    <row r="40" spans="2:12" x14ac:dyDescent="0.2">
      <c r="D40" s="32"/>
      <c r="E40" s="55"/>
      <c r="F40" s="55"/>
      <c r="G40" s="33">
        <v>2</v>
      </c>
      <c r="H40" s="33"/>
      <c r="I40" s="33">
        <f>SUM(I28:I39)</f>
        <v>0</v>
      </c>
      <c r="J40" s="33"/>
      <c r="K40" s="33"/>
    </row>
    <row r="41" spans="2:12" x14ac:dyDescent="0.2">
      <c r="E41" s="48"/>
      <c r="F41" s="48"/>
    </row>
  </sheetData>
  <sortState xmlns:xlrd2="http://schemas.microsoft.com/office/spreadsheetml/2017/richdata2" ref="B7:M32">
    <sortCondition ref="B7:B32"/>
  </sortState>
  <phoneticPr fontId="0" type="noConversion"/>
  <pageMargins left="0.11811023622047245" right="7.874015748031496E-2" top="0.39370078740157483" bottom="0.23622047244094491" header="0" footer="0"/>
  <pageSetup scale="90" fitToHeight="2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>
    <tabColor theme="6" tint="-0.249977111117893"/>
    <pageSetUpPr fitToPage="1"/>
  </sheetPr>
  <dimension ref="A1:R57"/>
  <sheetViews>
    <sheetView workbookViewId="0">
      <selection activeCell="J15" sqref="J15"/>
    </sheetView>
  </sheetViews>
  <sheetFormatPr baseColWidth="10" defaultRowHeight="12.75" x14ac:dyDescent="0.2"/>
  <cols>
    <col min="1" max="1" width="1.140625" style="74" customWidth="1"/>
    <col min="2" max="2" width="25.85546875" style="74" customWidth="1"/>
    <col min="3" max="3" width="6.140625" style="74" customWidth="1"/>
    <col min="4" max="4" width="20.5703125" style="74" customWidth="1"/>
    <col min="5" max="5" width="10.42578125" style="74" customWidth="1"/>
    <col min="6" max="6" width="7.5703125" style="74" customWidth="1"/>
    <col min="7" max="7" width="9.140625" style="74" customWidth="1"/>
    <col min="8" max="8" width="8.5703125" style="74" customWidth="1"/>
    <col min="9" max="9" width="10.42578125" style="74" customWidth="1"/>
    <col min="10" max="10" width="25.140625" style="74" customWidth="1"/>
    <col min="11" max="16384" width="11.42578125" style="74"/>
  </cols>
  <sheetData>
    <row r="1" spans="1:18" ht="18" x14ac:dyDescent="0.25">
      <c r="A1" s="74" t="s">
        <v>27</v>
      </c>
      <c r="E1" s="18" t="s">
        <v>0</v>
      </c>
      <c r="F1" s="92"/>
      <c r="G1" s="92"/>
      <c r="H1" s="92"/>
      <c r="I1" s="92"/>
      <c r="J1" s="93" t="s">
        <v>1</v>
      </c>
    </row>
    <row r="2" spans="1:18" ht="15" x14ac:dyDescent="0.25">
      <c r="E2" s="21" t="s">
        <v>35</v>
      </c>
      <c r="F2" s="92"/>
      <c r="G2" s="92"/>
      <c r="H2" s="92"/>
      <c r="I2" s="92"/>
      <c r="J2" s="22" t="str">
        <f>PRESIDENCIA!L2</f>
        <v>15 NOVIEMBRE DE 2020</v>
      </c>
    </row>
    <row r="3" spans="1:18" x14ac:dyDescent="0.2">
      <c r="B3" s="16"/>
      <c r="E3" s="22" t="str">
        <f>PRESIDENCIA!E3</f>
        <v>PRIMER QUINCENA DE NOVIEMBRE DE 2020</v>
      </c>
      <c r="F3" s="92"/>
      <c r="G3" s="92"/>
      <c r="H3" s="92"/>
      <c r="I3" s="92"/>
    </row>
    <row r="4" spans="1:18" x14ac:dyDescent="0.2">
      <c r="B4" s="94" t="s">
        <v>2</v>
      </c>
      <c r="C4" s="94"/>
      <c r="D4" s="94" t="s">
        <v>8</v>
      </c>
      <c r="E4" s="26" t="s">
        <v>3</v>
      </c>
      <c r="F4" s="26" t="s">
        <v>28</v>
      </c>
      <c r="G4" s="59" t="s">
        <v>33</v>
      </c>
      <c r="H4" s="26" t="s">
        <v>24</v>
      </c>
      <c r="I4" s="26" t="s">
        <v>4</v>
      </c>
      <c r="J4" s="94" t="s">
        <v>5</v>
      </c>
    </row>
    <row r="5" spans="1:18" ht="23.25" customHeight="1" x14ac:dyDescent="0.2">
      <c r="B5" s="12" t="s">
        <v>250</v>
      </c>
      <c r="C5" s="101"/>
      <c r="D5" s="71" t="s">
        <v>15</v>
      </c>
      <c r="E5" s="86">
        <f>7334.48*0.8/2</f>
        <v>2933.7919999999999</v>
      </c>
      <c r="F5" s="102"/>
      <c r="G5" s="103"/>
      <c r="H5" s="102"/>
      <c r="I5" s="7">
        <f t="shared" ref="I5:I14" si="0">E5-F5+G5-H5</f>
        <v>2933.7919999999999</v>
      </c>
      <c r="J5" s="74" t="s">
        <v>31</v>
      </c>
    </row>
    <row r="6" spans="1:18" ht="24.75" customHeight="1" x14ac:dyDescent="0.2">
      <c r="B6" s="2" t="s">
        <v>290</v>
      </c>
      <c r="C6" s="5"/>
      <c r="D6" s="37" t="s">
        <v>117</v>
      </c>
      <c r="E6" s="3">
        <f>9819.6*0.6/2</f>
        <v>2945.88</v>
      </c>
      <c r="F6" s="7"/>
      <c r="G6" s="7"/>
      <c r="H6" s="7"/>
      <c r="I6" s="7">
        <f t="shared" si="0"/>
        <v>2945.88</v>
      </c>
      <c r="J6" s="74" t="s">
        <v>31</v>
      </c>
      <c r="L6" s="92"/>
    </row>
    <row r="7" spans="1:18" ht="24.75" customHeight="1" x14ac:dyDescent="0.2">
      <c r="B7" s="12" t="s">
        <v>216</v>
      </c>
      <c r="C7" s="73"/>
      <c r="D7" s="71" t="s">
        <v>90</v>
      </c>
      <c r="E7" s="7">
        <f>8971.2*0.9/2</f>
        <v>4037.0400000000004</v>
      </c>
      <c r="F7" s="35"/>
      <c r="G7" s="35"/>
      <c r="H7" s="7"/>
      <c r="I7" s="7">
        <f t="shared" si="0"/>
        <v>4037.0400000000004</v>
      </c>
      <c r="J7" s="74" t="s">
        <v>31</v>
      </c>
      <c r="L7" s="92"/>
    </row>
    <row r="8" spans="1:18" ht="24.75" customHeight="1" x14ac:dyDescent="0.2">
      <c r="B8" s="16" t="s">
        <v>232</v>
      </c>
      <c r="C8" s="27"/>
      <c r="D8" s="36" t="s">
        <v>98</v>
      </c>
      <c r="E8" s="7">
        <f>11559.6/2</f>
        <v>5779.8</v>
      </c>
      <c r="F8" s="7"/>
      <c r="G8" s="7"/>
      <c r="H8" s="7"/>
      <c r="I8" s="7">
        <f t="shared" si="0"/>
        <v>5779.8</v>
      </c>
      <c r="J8" s="74" t="s">
        <v>31</v>
      </c>
      <c r="L8" s="92"/>
    </row>
    <row r="9" spans="1:18" ht="24.75" customHeight="1" x14ac:dyDescent="0.2">
      <c r="B9" s="16" t="s">
        <v>237</v>
      </c>
      <c r="C9" s="16"/>
      <c r="D9" s="116" t="s">
        <v>376</v>
      </c>
      <c r="E9" s="7">
        <f>5546.1*0.66/2</f>
        <v>1830.2130000000002</v>
      </c>
      <c r="F9" s="7"/>
      <c r="G9" s="7"/>
      <c r="H9" s="7"/>
      <c r="I9" s="7">
        <f t="shared" ref="I9" si="1">E9-F9+G9-H9</f>
        <v>1830.2130000000002</v>
      </c>
      <c r="J9" s="74" t="s">
        <v>31</v>
      </c>
      <c r="L9" s="92"/>
    </row>
    <row r="10" spans="1:18" ht="24.75" customHeight="1" x14ac:dyDescent="0.2">
      <c r="B10" s="12" t="s">
        <v>251</v>
      </c>
      <c r="C10" s="73"/>
      <c r="D10" s="71" t="s">
        <v>21</v>
      </c>
      <c r="E10" s="7">
        <f>5111.4*0.66/2</f>
        <v>1686.7619999999999</v>
      </c>
      <c r="F10" s="7"/>
      <c r="G10" s="7"/>
      <c r="H10" s="7"/>
      <c r="I10" s="7">
        <f t="shared" si="0"/>
        <v>1686.7619999999999</v>
      </c>
      <c r="J10" s="74" t="s">
        <v>31</v>
      </c>
      <c r="L10" s="92"/>
    </row>
    <row r="11" spans="1:18" ht="24.75" customHeight="1" x14ac:dyDescent="0.2">
      <c r="B11" s="12" t="s">
        <v>217</v>
      </c>
      <c r="C11" s="73"/>
      <c r="D11" s="71" t="s">
        <v>91</v>
      </c>
      <c r="E11" s="7">
        <f>13757.1*0.6/2</f>
        <v>4127.13</v>
      </c>
      <c r="F11" s="7"/>
      <c r="G11" s="7"/>
      <c r="H11" s="7"/>
      <c r="I11" s="7">
        <f t="shared" si="0"/>
        <v>4127.13</v>
      </c>
      <c r="J11" s="74" t="s">
        <v>31</v>
      </c>
      <c r="L11" s="92"/>
    </row>
    <row r="12" spans="1:18" ht="24.75" customHeight="1" x14ac:dyDescent="0.2">
      <c r="B12" s="16" t="s">
        <v>343</v>
      </c>
      <c r="C12" s="27"/>
      <c r="D12" s="15" t="s">
        <v>17</v>
      </c>
      <c r="E12" s="7">
        <v>3186.54</v>
      </c>
      <c r="F12" s="35"/>
      <c r="G12" s="35"/>
      <c r="H12" s="7"/>
      <c r="I12" s="7">
        <f t="shared" si="0"/>
        <v>3186.54</v>
      </c>
      <c r="J12" s="74" t="s">
        <v>31</v>
      </c>
      <c r="L12" s="92"/>
    </row>
    <row r="13" spans="1:18" ht="24.75" customHeight="1" x14ac:dyDescent="0.2">
      <c r="B13" s="16" t="s">
        <v>346</v>
      </c>
      <c r="C13" s="27"/>
      <c r="D13" s="15" t="s">
        <v>10</v>
      </c>
      <c r="E13" s="7">
        <f>8595.3*0.6/2</f>
        <v>2578.5899999999997</v>
      </c>
      <c r="F13" s="35"/>
      <c r="G13" s="35"/>
      <c r="H13" s="7"/>
      <c r="I13" s="7">
        <f t="shared" si="0"/>
        <v>2578.5899999999997</v>
      </c>
      <c r="J13" s="74" t="s">
        <v>31</v>
      </c>
      <c r="L13" s="92"/>
    </row>
    <row r="14" spans="1:18" customFormat="1" ht="24.95" customHeight="1" x14ac:dyDescent="0.2">
      <c r="B14" s="16" t="s">
        <v>303</v>
      </c>
      <c r="C14" s="27"/>
      <c r="D14" s="36" t="s">
        <v>129</v>
      </c>
      <c r="E14" s="7">
        <f>10714.2*0.6/2</f>
        <v>3214.26</v>
      </c>
      <c r="F14" s="7"/>
      <c r="G14" s="7"/>
      <c r="H14" s="7"/>
      <c r="I14" s="7">
        <f t="shared" si="0"/>
        <v>3214.26</v>
      </c>
      <c r="J14" s="13"/>
      <c r="K14" s="31"/>
      <c r="L14" s="33"/>
      <c r="M14" s="29"/>
      <c r="N14" s="14"/>
      <c r="O14" s="14"/>
    </row>
    <row r="15" spans="1:18" ht="24.75" customHeight="1" x14ac:dyDescent="0.2">
      <c r="A15" s="84"/>
      <c r="B15" s="16" t="s">
        <v>285</v>
      </c>
      <c r="C15" s="69"/>
      <c r="D15" s="70" t="s">
        <v>114</v>
      </c>
      <c r="E15" s="7">
        <f>12826.8*0.63/2</f>
        <v>4040.442</v>
      </c>
      <c r="F15" s="7"/>
      <c r="G15" s="7"/>
      <c r="H15" s="7"/>
      <c r="I15" s="7">
        <f>+E15</f>
        <v>4040.442</v>
      </c>
      <c r="J15" s="74" t="s">
        <v>31</v>
      </c>
      <c r="K15" s="99"/>
      <c r="L15" s="33"/>
      <c r="M15" s="86"/>
      <c r="N15" s="66"/>
      <c r="O15" s="66"/>
      <c r="P15" s="84"/>
      <c r="Q15" s="84"/>
      <c r="R15" s="84"/>
    </row>
    <row r="16" spans="1:18" ht="24.75" customHeight="1" x14ac:dyDescent="0.2">
      <c r="B16" s="16" t="s">
        <v>344</v>
      </c>
      <c r="C16" s="27"/>
      <c r="D16" s="15" t="s">
        <v>20</v>
      </c>
      <c r="E16" s="7">
        <f>4447.8/2</f>
        <v>2223.9</v>
      </c>
      <c r="F16" s="35"/>
      <c r="G16" s="35"/>
      <c r="H16" s="7"/>
      <c r="I16" s="7">
        <f>E16-F16+G16-H16</f>
        <v>2223.9</v>
      </c>
      <c r="J16" s="74" t="s">
        <v>31</v>
      </c>
      <c r="L16" s="92"/>
    </row>
    <row r="17" spans="1:18" ht="24.75" customHeight="1" x14ac:dyDescent="0.2">
      <c r="B17" s="16" t="s">
        <v>341</v>
      </c>
      <c r="C17" s="27"/>
      <c r="D17" s="15" t="s">
        <v>17</v>
      </c>
      <c r="E17" s="7">
        <v>4256.7</v>
      </c>
      <c r="F17" s="7"/>
      <c r="G17" s="7"/>
      <c r="H17" s="7"/>
      <c r="I17" s="7">
        <f>E17-F17+G17-H17</f>
        <v>4256.7</v>
      </c>
      <c r="J17" s="74" t="s">
        <v>31</v>
      </c>
      <c r="L17" s="92"/>
      <c r="M17" s="66"/>
      <c r="N17" s="15"/>
      <c r="O17" s="16"/>
      <c r="P17" s="27"/>
      <c r="Q17" s="15"/>
      <c r="R17" s="7"/>
    </row>
    <row r="18" spans="1:18" ht="24.75" customHeight="1" x14ac:dyDescent="0.2">
      <c r="B18" s="16" t="s">
        <v>342</v>
      </c>
      <c r="C18" s="69"/>
      <c r="D18" s="95" t="s">
        <v>10</v>
      </c>
      <c r="E18" s="7">
        <v>4133.8500000000004</v>
      </c>
      <c r="F18" s="7"/>
      <c r="G18" s="7"/>
      <c r="H18" s="7"/>
      <c r="I18" s="7">
        <f>E18-F18+G18-H18</f>
        <v>4133.8500000000004</v>
      </c>
      <c r="J18" s="74" t="s">
        <v>31</v>
      </c>
      <c r="L18" s="92"/>
    </row>
    <row r="19" spans="1:18" ht="24.75" customHeight="1" x14ac:dyDescent="0.2">
      <c r="A19" s="84"/>
      <c r="B19" s="2" t="s">
        <v>348</v>
      </c>
      <c r="C19" s="5"/>
      <c r="D19" s="37" t="s">
        <v>12</v>
      </c>
      <c r="E19" s="3">
        <f>4863.6*0.66/2</f>
        <v>1604.9880000000003</v>
      </c>
      <c r="F19" s="7"/>
      <c r="G19" s="7"/>
      <c r="H19" s="7"/>
      <c r="I19" s="7">
        <f>+E19</f>
        <v>1604.9880000000003</v>
      </c>
      <c r="J19" s="74" t="s">
        <v>31</v>
      </c>
      <c r="K19" s="99"/>
      <c r="L19" s="33"/>
      <c r="M19" s="86"/>
      <c r="N19" s="66"/>
      <c r="O19" s="66"/>
      <c r="P19" s="84"/>
      <c r="Q19" s="84"/>
      <c r="R19" s="84"/>
    </row>
    <row r="20" spans="1:18" s="14" customFormat="1" ht="21.95" customHeight="1" x14ac:dyDescent="0.2">
      <c r="B20" s="16" t="s">
        <v>306</v>
      </c>
      <c r="C20" s="27"/>
      <c r="D20" s="116" t="s">
        <v>155</v>
      </c>
      <c r="E20" s="7">
        <f>10175*0.6/2</f>
        <v>3052.5</v>
      </c>
      <c r="F20" s="31"/>
      <c r="G20" s="29"/>
      <c r="I20" s="7">
        <f>+E20</f>
        <v>3052.5</v>
      </c>
      <c r="J20" s="74" t="s">
        <v>31</v>
      </c>
    </row>
    <row r="21" spans="1:18" ht="24.75" customHeight="1" x14ac:dyDescent="0.2">
      <c r="B21" s="12" t="s">
        <v>220</v>
      </c>
      <c r="C21" s="73"/>
      <c r="D21" s="71" t="s">
        <v>91</v>
      </c>
      <c r="E21" s="7">
        <f>14210.7/2</f>
        <v>7105.35</v>
      </c>
      <c r="F21" s="7"/>
      <c r="G21" s="7"/>
      <c r="H21" s="7"/>
      <c r="I21" s="7">
        <f t="shared" ref="I21:I30" si="2">E21-F21+G21-H21</f>
        <v>7105.35</v>
      </c>
      <c r="J21" s="74" t="s">
        <v>31</v>
      </c>
      <c r="L21" s="92"/>
    </row>
    <row r="22" spans="1:18" ht="24.75" customHeight="1" x14ac:dyDescent="0.2">
      <c r="B22" s="12" t="s">
        <v>349</v>
      </c>
      <c r="C22" s="73"/>
      <c r="D22" s="71" t="s">
        <v>30</v>
      </c>
      <c r="E22" s="7">
        <f>5546.1*0.6/2</f>
        <v>1663.8300000000002</v>
      </c>
      <c r="F22" s="7"/>
      <c r="G22" s="7"/>
      <c r="H22" s="7"/>
      <c r="I22" s="7">
        <f t="shared" si="2"/>
        <v>1663.8300000000002</v>
      </c>
      <c r="J22" s="74" t="s">
        <v>31</v>
      </c>
      <c r="L22" s="92"/>
    </row>
    <row r="23" spans="1:18" s="14" customFormat="1" ht="24.95" customHeight="1" x14ac:dyDescent="0.2">
      <c r="B23" s="12" t="s">
        <v>328</v>
      </c>
      <c r="C23" s="11"/>
      <c r="D23" s="11" t="s">
        <v>23</v>
      </c>
      <c r="E23" s="119">
        <f>11744.26*0.6/2</f>
        <v>3523.2779999999998</v>
      </c>
      <c r="F23" s="28"/>
      <c r="G23" s="53"/>
      <c r="H23" s="53"/>
      <c r="I23" s="7">
        <f t="shared" ref="I23" si="3">E23-F23+G23-H23</f>
        <v>3523.2779999999998</v>
      </c>
      <c r="J23" s="74" t="s">
        <v>31</v>
      </c>
      <c r="K23" s="54"/>
      <c r="L23" s="31"/>
    </row>
    <row r="24" spans="1:18" ht="24.75" customHeight="1" x14ac:dyDescent="0.2">
      <c r="B24" s="16" t="s">
        <v>345</v>
      </c>
      <c r="C24" s="27"/>
      <c r="D24" s="15" t="s">
        <v>22</v>
      </c>
      <c r="E24" s="7">
        <f>6291.6/2</f>
        <v>3145.8</v>
      </c>
      <c r="F24" s="35"/>
      <c r="G24" s="35"/>
      <c r="H24" s="7"/>
      <c r="I24" s="7">
        <f t="shared" si="2"/>
        <v>3145.8</v>
      </c>
      <c r="J24" s="74" t="s">
        <v>31</v>
      </c>
      <c r="L24" s="92"/>
    </row>
    <row r="25" spans="1:18" ht="24.75" customHeight="1" x14ac:dyDescent="0.2">
      <c r="B25" s="16" t="s">
        <v>347</v>
      </c>
      <c r="C25" s="27"/>
      <c r="D25" s="15" t="s">
        <v>10</v>
      </c>
      <c r="E25" s="7">
        <f>7236.6/2</f>
        <v>3618.3</v>
      </c>
      <c r="F25" s="35"/>
      <c r="G25" s="35"/>
      <c r="H25" s="7"/>
      <c r="I25" s="7">
        <f t="shared" si="2"/>
        <v>3618.3</v>
      </c>
      <c r="J25" s="74" t="s">
        <v>31</v>
      </c>
      <c r="L25" s="92"/>
      <c r="M25" s="91"/>
      <c r="N25" s="16"/>
      <c r="O25" s="27"/>
      <c r="P25" s="36"/>
      <c r="Q25" s="35"/>
    </row>
    <row r="26" spans="1:18" s="84" customFormat="1" ht="24.95" customHeight="1" x14ac:dyDescent="0.2">
      <c r="A26" s="74"/>
      <c r="B26" s="2" t="s">
        <v>298</v>
      </c>
      <c r="C26" s="5"/>
      <c r="D26" s="37" t="s">
        <v>124</v>
      </c>
      <c r="E26" s="3">
        <f>12088.69*0.63/2</f>
        <v>3807.9373500000002</v>
      </c>
      <c r="F26" s="7"/>
      <c r="G26" s="7"/>
      <c r="H26" s="7"/>
      <c r="I26" s="7">
        <f t="shared" si="2"/>
        <v>3807.9373500000002</v>
      </c>
      <c r="J26" s="74" t="s">
        <v>31</v>
      </c>
      <c r="K26" s="74"/>
      <c r="L26" s="92"/>
      <c r="M26" s="74"/>
      <c r="N26" s="74"/>
      <c r="O26" s="74"/>
      <c r="P26" s="74"/>
      <c r="Q26" s="74"/>
      <c r="R26" s="74"/>
    </row>
    <row r="27" spans="1:18" s="66" customFormat="1" ht="29.25" customHeight="1" x14ac:dyDescent="0.2">
      <c r="B27" s="66" t="s">
        <v>314</v>
      </c>
      <c r="C27" s="107"/>
      <c r="D27" s="89" t="s">
        <v>135</v>
      </c>
      <c r="E27" s="7">
        <f>8964*0.6/2</f>
        <v>2689.2</v>
      </c>
      <c r="F27" s="104"/>
      <c r="G27" s="104"/>
      <c r="H27" s="86"/>
      <c r="I27" s="7">
        <f t="shared" si="2"/>
        <v>2689.2</v>
      </c>
      <c r="J27" s="105"/>
      <c r="K27" s="106"/>
      <c r="L27" s="97"/>
      <c r="O27" s="86"/>
    </row>
    <row r="28" spans="1:18" s="84" customFormat="1" ht="24.95" customHeight="1" x14ac:dyDescent="0.2">
      <c r="A28" s="74"/>
      <c r="B28" s="16" t="s">
        <v>371</v>
      </c>
      <c r="C28" s="27"/>
      <c r="D28" s="67" t="s">
        <v>370</v>
      </c>
      <c r="E28" s="7">
        <f>33214.2*0.63/2</f>
        <v>10462.473</v>
      </c>
      <c r="F28" s="7"/>
      <c r="G28" s="7"/>
      <c r="H28" s="7"/>
      <c r="I28" s="7">
        <f t="shared" ref="I28" si="4">E28-F28+G28-H28</f>
        <v>10462.473</v>
      </c>
      <c r="J28" s="74" t="s">
        <v>31</v>
      </c>
      <c r="K28" s="74"/>
      <c r="L28" s="92"/>
      <c r="M28" s="74"/>
      <c r="N28" s="74"/>
      <c r="O28" s="74"/>
      <c r="P28" s="74"/>
      <c r="Q28" s="74"/>
      <c r="R28" s="74"/>
    </row>
    <row r="29" spans="1:18" s="84" customFormat="1" ht="24.95" customHeight="1" x14ac:dyDescent="0.2">
      <c r="A29" s="74"/>
      <c r="B29" s="16" t="s">
        <v>340</v>
      </c>
      <c r="C29" s="27"/>
      <c r="D29" s="15" t="s">
        <v>17</v>
      </c>
      <c r="E29" s="7">
        <v>4256.7</v>
      </c>
      <c r="F29" s="7"/>
      <c r="G29" s="7"/>
      <c r="H29" s="7"/>
      <c r="I29" s="7">
        <f t="shared" si="2"/>
        <v>4256.7</v>
      </c>
      <c r="J29" s="74" t="s">
        <v>31</v>
      </c>
      <c r="K29" s="74"/>
      <c r="L29" s="92"/>
      <c r="M29" s="74"/>
      <c r="N29" s="74"/>
      <c r="O29" s="74"/>
      <c r="P29" s="74"/>
      <c r="Q29" s="74"/>
      <c r="R29" s="74"/>
    </row>
    <row r="30" spans="1:18" s="84" customFormat="1" ht="24.95" customHeight="1" x14ac:dyDescent="0.2">
      <c r="A30" s="74"/>
      <c r="B30" s="16" t="s">
        <v>222</v>
      </c>
      <c r="C30" s="27"/>
      <c r="D30" s="36" t="s">
        <v>94</v>
      </c>
      <c r="E30" s="7">
        <v>6991</v>
      </c>
      <c r="F30" s="7"/>
      <c r="G30" s="7"/>
      <c r="H30" s="7"/>
      <c r="I30" s="7">
        <f t="shared" si="2"/>
        <v>6991</v>
      </c>
      <c r="J30" s="74" t="s">
        <v>31</v>
      </c>
      <c r="K30" s="74"/>
      <c r="L30" s="92"/>
      <c r="M30" s="74"/>
      <c r="N30" s="74"/>
      <c r="O30" s="74"/>
      <c r="P30" s="74"/>
      <c r="Q30" s="74"/>
      <c r="R30" s="74"/>
    </row>
    <row r="31" spans="1:18" s="72" customFormat="1" ht="24.75" customHeight="1" x14ac:dyDescent="0.2">
      <c r="D31" s="72" t="s">
        <v>6</v>
      </c>
      <c r="E31" s="96">
        <f>SUM(E5:E30)</f>
        <v>98896.255349999992</v>
      </c>
      <c r="F31" s="96">
        <f t="shared" ref="F31:I31" si="5">SUM(F5:F30)</f>
        <v>0</v>
      </c>
      <c r="G31" s="96">
        <f t="shared" si="5"/>
        <v>0</v>
      </c>
      <c r="H31" s="96">
        <f t="shared" si="5"/>
        <v>0</v>
      </c>
      <c r="I31" s="96">
        <f t="shared" si="5"/>
        <v>98896.255349999992</v>
      </c>
    </row>
    <row r="32" spans="1:18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</sheetData>
  <sortState xmlns:xlrd2="http://schemas.microsoft.com/office/spreadsheetml/2017/richdata2" ref="A5:S23">
    <sortCondition ref="B5:B23"/>
  </sortState>
  <pageMargins left="0" right="0" top="0" bottom="0" header="0" footer="0"/>
  <pageSetup scale="8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>
    <pageSetUpPr fitToPage="1"/>
  </sheetPr>
  <dimension ref="A1:F28"/>
  <sheetViews>
    <sheetView topLeftCell="A7" workbookViewId="0">
      <selection activeCell="D24" sqref="D24"/>
    </sheetView>
  </sheetViews>
  <sheetFormatPr baseColWidth="10" defaultRowHeight="12.75" x14ac:dyDescent="0.2"/>
  <cols>
    <col min="1" max="1" width="49.85546875" customWidth="1"/>
    <col min="2" max="2" width="12.85546875" style="1" bestFit="1" customWidth="1"/>
    <col min="3" max="5" width="11.42578125" style="1"/>
    <col min="6" max="6" width="12.85546875" style="1" bestFit="1" customWidth="1"/>
  </cols>
  <sheetData>
    <row r="1" spans="1:6" s="10" customFormat="1" x14ac:dyDescent="0.2">
      <c r="B1" s="6"/>
      <c r="C1" s="6"/>
      <c r="D1" s="6"/>
      <c r="E1" s="6"/>
      <c r="F1" s="6"/>
    </row>
    <row r="2" spans="1:6" s="10" customFormat="1" x14ac:dyDescent="0.2">
      <c r="A2" s="129" t="str">
        <f>+PRESIDENCIA!E1</f>
        <v>MUNICIPIO IXTLAHUACAN DEL RIO, JALISCO.</v>
      </c>
      <c r="B2" s="129"/>
      <c r="C2" s="129"/>
      <c r="D2" s="129"/>
      <c r="E2" s="129"/>
      <c r="F2" s="129"/>
    </row>
    <row r="3" spans="1:6" s="10" customFormat="1" x14ac:dyDescent="0.2">
      <c r="B3" s="6"/>
      <c r="C3" s="6"/>
      <c r="D3" s="6"/>
      <c r="E3" s="6"/>
      <c r="F3" s="6"/>
    </row>
    <row r="4" spans="1:6" s="10" customFormat="1" x14ac:dyDescent="0.2">
      <c r="A4" s="129" t="str">
        <f>+PRESIDENCIA!E3</f>
        <v>PRIMER QUINCENA DE NOVIEMBRE DE 2020</v>
      </c>
      <c r="B4" s="129"/>
      <c r="C4" s="129"/>
      <c r="D4" s="129"/>
      <c r="E4" s="129"/>
      <c r="F4" s="129"/>
    </row>
    <row r="5" spans="1:6" s="10" customFormat="1" x14ac:dyDescent="0.2">
      <c r="B5" s="6"/>
      <c r="C5" s="6"/>
      <c r="D5" s="6"/>
      <c r="E5" s="6"/>
      <c r="F5" s="6"/>
    </row>
    <row r="6" spans="1:6" s="10" customFormat="1" x14ac:dyDescent="0.2">
      <c r="B6" s="6"/>
      <c r="C6" s="6"/>
      <c r="D6" s="6"/>
      <c r="E6" s="6"/>
      <c r="F6" s="6"/>
    </row>
    <row r="8" spans="1:6" s="39" customFormat="1" x14ac:dyDescent="0.2">
      <c r="A8" s="40" t="s">
        <v>43</v>
      </c>
      <c r="B8" s="41" t="s">
        <v>3</v>
      </c>
      <c r="C8" s="41" t="s">
        <v>28</v>
      </c>
      <c r="D8" s="41" t="s">
        <v>33</v>
      </c>
      <c r="E8" s="41" t="s">
        <v>24</v>
      </c>
      <c r="F8" s="41" t="s">
        <v>4</v>
      </c>
    </row>
    <row r="9" spans="1:6" x14ac:dyDescent="0.2">
      <c r="A9" s="42" t="s">
        <v>147</v>
      </c>
      <c r="B9" s="43">
        <f>+DIETAS!G17</f>
        <v>98460.63</v>
      </c>
      <c r="C9" s="43">
        <f>+DIETAS!H17</f>
        <v>15210.63</v>
      </c>
      <c r="D9" s="43">
        <f>+DIETAS!I17</f>
        <v>0</v>
      </c>
      <c r="E9" s="43">
        <f>+DIETAS!J17</f>
        <v>0</v>
      </c>
      <c r="F9" s="43">
        <f>+DIETAS!K17</f>
        <v>83250</v>
      </c>
    </row>
    <row r="10" spans="1:6" x14ac:dyDescent="0.2">
      <c r="A10" s="42" t="s">
        <v>38</v>
      </c>
      <c r="B10" s="43">
        <f>+PRESIDENCIA!G16</f>
        <v>67280.53</v>
      </c>
      <c r="C10" s="43">
        <f>+PRESIDENCIA!H16</f>
        <v>10171.7932</v>
      </c>
      <c r="D10" s="43">
        <f>+PRESIDENCIA!I16</f>
        <v>0</v>
      </c>
      <c r="E10" s="43">
        <f>+PRESIDENCIA!J16</f>
        <v>0</v>
      </c>
      <c r="F10" s="43">
        <f>+PRESIDENCIA!K16</f>
        <v>57108.736799999999</v>
      </c>
    </row>
    <row r="11" spans="1:6" x14ac:dyDescent="0.2">
      <c r="A11" s="42" t="s">
        <v>148</v>
      </c>
      <c r="B11" s="43">
        <f>+CONTRALORIA!G9</f>
        <v>6171.5050000000001</v>
      </c>
      <c r="C11" s="43">
        <f>+CONTRALORIA!H9</f>
        <v>671.505</v>
      </c>
      <c r="D11" s="43">
        <f>+CONTRALORIA!I9</f>
        <v>0</v>
      </c>
      <c r="E11" s="43">
        <f>+CONTRALORIA!J9</f>
        <v>0</v>
      </c>
      <c r="F11" s="43">
        <f>+CONTRALORIA!K9</f>
        <v>5500</v>
      </c>
    </row>
    <row r="12" spans="1:6" x14ac:dyDescent="0.2">
      <c r="A12" s="42" t="s">
        <v>39</v>
      </c>
      <c r="B12" s="43">
        <f>+'SECRETARIA GENERAL'!H23</f>
        <v>70411.039999999994</v>
      </c>
      <c r="C12" s="43">
        <f>+'SECRETARIA GENERAL'!I23</f>
        <v>6383.3341919999993</v>
      </c>
      <c r="D12" s="43">
        <f>+'SECRETARIA GENERAL'!J23</f>
        <v>377.69499999999999</v>
      </c>
      <c r="E12" s="43">
        <f>+'SECRETARIA GENERAL'!K23</f>
        <v>0</v>
      </c>
      <c r="F12" s="43">
        <f>+'SECRETARIA GENERAL'!L23</f>
        <v>64405.400807999999</v>
      </c>
    </row>
    <row r="13" spans="1:6" x14ac:dyDescent="0.2">
      <c r="A13" s="42" t="s">
        <v>149</v>
      </c>
      <c r="B13" s="43">
        <f>+SINDICATURA!H16</f>
        <v>53781.034999999996</v>
      </c>
      <c r="C13" s="43">
        <f>+SINDICATURA!I16</f>
        <v>6531.0249999999996</v>
      </c>
      <c r="D13" s="43">
        <f>+SINDICATURA!J16</f>
        <v>0</v>
      </c>
      <c r="E13" s="43">
        <f>+SINDICATURA!K16</f>
        <v>0</v>
      </c>
      <c r="F13" s="43">
        <f>+SINDICATURA!L16</f>
        <v>47250.009999999995</v>
      </c>
    </row>
    <row r="14" spans="1:6" x14ac:dyDescent="0.2">
      <c r="A14" s="42" t="s">
        <v>74</v>
      </c>
      <c r="B14" s="43">
        <f>+'COORDINACION DE GABINETE'!H12</f>
        <v>9214.244999999999</v>
      </c>
      <c r="C14" s="43">
        <f>+'COORDINACION DE GABINETE'!I12</f>
        <v>352.55</v>
      </c>
      <c r="D14" s="43">
        <f>+'COORDINACION DE GABINETE'!J12</f>
        <v>38.305</v>
      </c>
      <c r="E14" s="43">
        <f>+'COORDINACION DE GABINETE'!K12</f>
        <v>0</v>
      </c>
      <c r="F14" s="43">
        <f>+'COORDINACION DE GABINETE'!L12</f>
        <v>8900</v>
      </c>
    </row>
    <row r="15" spans="1:6" x14ac:dyDescent="0.2">
      <c r="A15" s="42" t="s">
        <v>40</v>
      </c>
      <c r="B15" s="43">
        <f>+H.MPAL!G18</f>
        <v>57917.560000000005</v>
      </c>
      <c r="C15" s="43">
        <f>+H.MPAL!H18</f>
        <v>6280.2417400000004</v>
      </c>
      <c r="D15" s="43">
        <f>+H.MPAL!I18</f>
        <v>0</v>
      </c>
      <c r="E15" s="43">
        <f>+H.MPAL!J18</f>
        <v>3</v>
      </c>
      <c r="F15" s="43">
        <f>+H.MPAL!K18</f>
        <v>51634.31826</v>
      </c>
    </row>
    <row r="16" spans="1:6" x14ac:dyDescent="0.2">
      <c r="A16" s="42" t="s">
        <v>150</v>
      </c>
      <c r="B16" s="43">
        <f>+'COORDINACION SERVICIOS PUBLICOS'!H56</f>
        <v>205861.23500000004</v>
      </c>
      <c r="C16" s="43">
        <f>+'COORDINACION SERVICIOS PUBLICOS'!I56</f>
        <v>15107.987651999996</v>
      </c>
      <c r="D16" s="43">
        <f>+'COORDINACION SERVICIOS PUBLICOS'!J56</f>
        <v>701.25296000000003</v>
      </c>
      <c r="E16" s="43">
        <f>+'COORDINACION SERVICIOS PUBLICOS'!K56</f>
        <v>0</v>
      </c>
      <c r="F16" s="43">
        <f>+'COORDINACION SERVICIOS PUBLICOS'!L56</f>
        <v>191454.50030799993</v>
      </c>
    </row>
    <row r="17" spans="1:6" x14ac:dyDescent="0.2">
      <c r="A17" s="42" t="s">
        <v>151</v>
      </c>
      <c r="B17" s="43">
        <f>+'C. D ECONOMICO'!G14</f>
        <v>26098.784999999996</v>
      </c>
      <c r="C17" s="43">
        <f>+'C. D ECONOMICO'!H14</f>
        <v>3144.3123120000005</v>
      </c>
      <c r="D17" s="43">
        <f>+'C. D ECONOMICO'!I14</f>
        <v>0</v>
      </c>
      <c r="E17" s="43">
        <f>+'C. D ECONOMICO'!J14</f>
        <v>0</v>
      </c>
      <c r="F17" s="43">
        <f>+'C. D ECONOMICO'!K14</f>
        <v>22954.472688000002</v>
      </c>
    </row>
    <row r="18" spans="1:6" x14ac:dyDescent="0.2">
      <c r="A18" s="42" t="s">
        <v>152</v>
      </c>
      <c r="B18" s="43">
        <f>+'C. GESTION INTEGRAL op'!G37</f>
        <v>176165.80000000005</v>
      </c>
      <c r="C18" s="43">
        <f>+'C. GESTION INTEGRAL op'!H37</f>
        <v>18939.218312000001</v>
      </c>
      <c r="D18" s="43">
        <f>+'C. GESTION INTEGRAL op'!I37</f>
        <v>0</v>
      </c>
      <c r="E18" s="43">
        <f>+'C. GESTION INTEGRAL op'!J37</f>
        <v>13</v>
      </c>
      <c r="F18" s="43">
        <f>+'C. GESTION INTEGRAL op'!K37</f>
        <v>157213.58168800001</v>
      </c>
    </row>
    <row r="19" spans="1:6" x14ac:dyDescent="0.2">
      <c r="A19" s="42" t="s">
        <v>153</v>
      </c>
      <c r="B19" s="43">
        <f>+'C. GRAL CONSTRUC.'!H25</f>
        <v>70941.39</v>
      </c>
      <c r="C19" s="43">
        <f>+'C. GRAL CONSTRUC.'!I25</f>
        <v>4425.1604399999997</v>
      </c>
      <c r="D19" s="43">
        <f>+'C. GRAL CONSTRUC.'!J25</f>
        <v>0</v>
      </c>
      <c r="E19" s="43">
        <f>+'C. GRAL CONSTRUC.'!K25</f>
        <v>0</v>
      </c>
      <c r="F19" s="43">
        <f>+'C. GRAL CONSTRUC.'!L25</f>
        <v>66516.229559999992</v>
      </c>
    </row>
    <row r="20" spans="1:6" x14ac:dyDescent="0.2">
      <c r="A20" s="128" t="s">
        <v>405</v>
      </c>
      <c r="B20" s="43">
        <f>+'COORD. GRAL DE ADMIN E INOVACIO'!H13</f>
        <v>27901.724999999999</v>
      </c>
      <c r="C20" s="43">
        <f>+'COORD. GRAL DE ADMIN E INOVACIO'!I13</f>
        <v>2901.7300000000005</v>
      </c>
      <c r="D20" s="43">
        <f>+'COORD. GRAL DE ADMIN E INOVACIO'!J13</f>
        <v>0</v>
      </c>
      <c r="E20" s="43">
        <f>+'COORD. GRAL DE ADMIN E INOVACIO'!K13</f>
        <v>0</v>
      </c>
      <c r="F20" s="43">
        <f>+'COORD. GRAL DE ADMIN E INOVACIO'!L13</f>
        <v>24999.994999999999</v>
      </c>
    </row>
    <row r="21" spans="1:6" x14ac:dyDescent="0.2">
      <c r="A21" s="44" t="s">
        <v>45</v>
      </c>
      <c r="B21" s="45">
        <f>SUM(B9:B20)</f>
        <v>870205.4800000001</v>
      </c>
      <c r="C21" s="45">
        <f t="shared" ref="C21:F21" si="0">SUM(C9:C20)</f>
        <v>90119.487848000004</v>
      </c>
      <c r="D21" s="45">
        <f t="shared" si="0"/>
        <v>1117.25296</v>
      </c>
      <c r="E21" s="45">
        <f t="shared" si="0"/>
        <v>16</v>
      </c>
      <c r="F21" s="45">
        <f t="shared" si="0"/>
        <v>781187.24511199992</v>
      </c>
    </row>
    <row r="22" spans="1:6" x14ac:dyDescent="0.2">
      <c r="A22" s="42" t="s">
        <v>46</v>
      </c>
      <c r="B22" s="43">
        <f>+jubilados!E31</f>
        <v>98896.255349999992</v>
      </c>
      <c r="C22" s="43">
        <f>+jubilados!F31</f>
        <v>0</v>
      </c>
      <c r="D22" s="43">
        <f>+jubilados!G31</f>
        <v>0</v>
      </c>
      <c r="E22" s="43">
        <f>+jubilados!H31</f>
        <v>0</v>
      </c>
      <c r="F22" s="43">
        <f>B22-C22+D22-E22</f>
        <v>98896.255349999992</v>
      </c>
    </row>
    <row r="23" spans="1:6" x14ac:dyDescent="0.2">
      <c r="A23" s="44" t="s">
        <v>41</v>
      </c>
      <c r="B23" s="45">
        <f>+B21+B22</f>
        <v>969101.73535000009</v>
      </c>
      <c r="C23" s="45">
        <f>+C21+C22</f>
        <v>90119.487848000004</v>
      </c>
      <c r="D23" s="45">
        <f>+D21+D22</f>
        <v>1117.25296</v>
      </c>
      <c r="E23" s="45">
        <f>+E21+E22</f>
        <v>16</v>
      </c>
      <c r="F23" s="45">
        <f>+F21+F22</f>
        <v>880083.50046199991</v>
      </c>
    </row>
    <row r="24" spans="1:6" x14ac:dyDescent="0.2">
      <c r="A24" s="42" t="s">
        <v>154</v>
      </c>
      <c r="B24" s="43">
        <f>+SEG.CIUDADANA.!G39</f>
        <v>197497.63000000003</v>
      </c>
      <c r="C24" s="43">
        <f>+SEG.CIUDADANA.!H39</f>
        <v>22607.63</v>
      </c>
      <c r="D24" s="43">
        <f>+SEG.CIUDADANA.!I39</f>
        <v>0</v>
      </c>
      <c r="E24" s="43">
        <f>+SEG.CIUDADANA.!J39</f>
        <v>20</v>
      </c>
      <c r="F24" s="43">
        <f>B24-C24+D24-E24</f>
        <v>174870.00000000003</v>
      </c>
    </row>
    <row r="25" spans="1:6" x14ac:dyDescent="0.2">
      <c r="A25" s="42"/>
      <c r="B25" s="43"/>
      <c r="C25" s="43"/>
      <c r="D25" s="43"/>
      <c r="E25" s="43"/>
      <c r="F25" s="43"/>
    </row>
    <row r="26" spans="1:6" x14ac:dyDescent="0.2">
      <c r="A26" s="44" t="s">
        <v>42</v>
      </c>
      <c r="B26" s="45">
        <f>SUM(B24:B25)</f>
        <v>197497.63000000003</v>
      </c>
      <c r="C26" s="45">
        <f>SUM(C24:C25)</f>
        <v>22607.63</v>
      </c>
      <c r="D26" s="45">
        <f>SUM(D24:D25)</f>
        <v>0</v>
      </c>
      <c r="E26" s="45">
        <f>SUM(E24:E25)</f>
        <v>20</v>
      </c>
      <c r="F26" s="45">
        <f>SUM(F24:F25)</f>
        <v>174870.00000000003</v>
      </c>
    </row>
    <row r="27" spans="1:6" x14ac:dyDescent="0.2">
      <c r="A27" s="46"/>
      <c r="B27" s="43"/>
      <c r="C27" s="43"/>
      <c r="D27" s="43"/>
      <c r="E27" s="43"/>
      <c r="F27" s="43"/>
    </row>
    <row r="28" spans="1:6" x14ac:dyDescent="0.2">
      <c r="A28" s="44" t="s">
        <v>44</v>
      </c>
      <c r="B28" s="45">
        <f>+B23+B26</f>
        <v>1166599.3653500001</v>
      </c>
      <c r="C28" s="45">
        <f>+C23+C26</f>
        <v>112727.11784800001</v>
      </c>
      <c r="D28" s="45">
        <f>+D23+D26</f>
        <v>1117.25296</v>
      </c>
      <c r="E28" s="45">
        <f>+E23+E26</f>
        <v>36</v>
      </c>
      <c r="F28" s="45">
        <f>+F23+F26</f>
        <v>1054953.500462</v>
      </c>
    </row>
  </sheetData>
  <mergeCells count="2">
    <mergeCell ref="A2:F2"/>
    <mergeCell ref="A4:F4"/>
  </mergeCells>
  <pageMargins left="0.70866141732283472" right="0.70866141732283472" top="1.299212598425197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6" tint="-0.249977111117893"/>
    <pageSetUpPr fitToPage="1"/>
  </sheetPr>
  <dimension ref="B1:P18"/>
  <sheetViews>
    <sheetView zoomScale="80" zoomScaleNormal="80" workbookViewId="0">
      <pane ySplit="5" topLeftCell="A6" activePane="bottomLeft" state="frozen"/>
      <selection activeCell="F18" sqref="F18"/>
      <selection pane="bottomLeft" activeCell="M1" sqref="M1:M1048576"/>
    </sheetView>
  </sheetViews>
  <sheetFormatPr baseColWidth="10" defaultRowHeight="12.75" x14ac:dyDescent="0.2"/>
  <cols>
    <col min="1" max="1" width="1.7109375" style="14" customWidth="1"/>
    <col min="2" max="2" width="36.85546875" style="14" customWidth="1"/>
    <col min="3" max="3" width="1.5703125" style="14" customWidth="1"/>
    <col min="4" max="4" width="18.85546875" style="14" customWidth="1"/>
    <col min="5" max="5" width="1" style="19" customWidth="1"/>
    <col min="6" max="6" width="2" style="19" customWidth="1"/>
    <col min="7" max="7" width="13" style="19" customWidth="1"/>
    <col min="8" max="8" width="11.140625" style="19" customWidth="1"/>
    <col min="9" max="9" width="11.28515625" style="19" customWidth="1"/>
    <col min="10" max="10" width="7.28515625" style="19" customWidth="1"/>
    <col min="11" max="11" width="12.140625" style="19" bestFit="1" customWidth="1"/>
    <col min="12" max="12" width="26.7109375" style="14" customWidth="1"/>
    <col min="13" max="13" width="11.42578125" style="14"/>
    <col min="14" max="14" width="11.42578125" style="19"/>
    <col min="15" max="16384" width="11.42578125" style="14"/>
  </cols>
  <sheetData>
    <row r="1" spans="2:16" ht="18" x14ac:dyDescent="0.25">
      <c r="E1" s="18" t="s">
        <v>0</v>
      </c>
      <c r="I1" s="18"/>
      <c r="L1" s="20" t="s">
        <v>1</v>
      </c>
    </row>
    <row r="2" spans="2:16" ht="15" x14ac:dyDescent="0.25">
      <c r="E2" s="21" t="s">
        <v>36</v>
      </c>
      <c r="I2" s="21"/>
      <c r="L2" s="22" t="s">
        <v>407</v>
      </c>
    </row>
    <row r="3" spans="2:16" x14ac:dyDescent="0.2">
      <c r="E3" s="56" t="s">
        <v>406</v>
      </c>
      <c r="I3" s="57"/>
    </row>
    <row r="4" spans="2:16" x14ac:dyDescent="0.2">
      <c r="E4" s="57" t="s">
        <v>25</v>
      </c>
      <c r="I4" s="57"/>
    </row>
    <row r="5" spans="2:16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24" t="s">
        <v>3</v>
      </c>
      <c r="H5" s="24" t="s">
        <v>28</v>
      </c>
      <c r="I5" s="59" t="s">
        <v>33</v>
      </c>
      <c r="J5" s="24" t="s">
        <v>24</v>
      </c>
      <c r="K5" s="24" t="s">
        <v>4</v>
      </c>
      <c r="L5" s="23" t="s">
        <v>5</v>
      </c>
    </row>
    <row r="6" spans="2:16" x14ac:dyDescent="0.2">
      <c r="B6" s="60"/>
      <c r="C6" s="60"/>
      <c r="D6" s="60"/>
      <c r="E6" s="61"/>
      <c r="F6" s="61"/>
      <c r="G6" s="61"/>
      <c r="H6" s="61"/>
      <c r="I6" s="61"/>
      <c r="J6" s="61"/>
      <c r="K6" s="61"/>
      <c r="L6" s="60"/>
    </row>
    <row r="7" spans="2:16" ht="24.95" customHeight="1" x14ac:dyDescent="0.2">
      <c r="B7" t="s">
        <v>180</v>
      </c>
      <c r="C7" s="27"/>
      <c r="D7" s="36" t="s">
        <v>49</v>
      </c>
      <c r="E7" s="7">
        <v>52442.04</v>
      </c>
      <c r="F7" s="7">
        <v>11442.04</v>
      </c>
      <c r="G7" s="7">
        <f t="shared" ref="G7" si="0">E7/2</f>
        <v>26221.02</v>
      </c>
      <c r="H7" s="7">
        <f t="shared" ref="H7" si="1">F7/2</f>
        <v>5721.02</v>
      </c>
      <c r="I7" s="7"/>
      <c r="J7" s="7">
        <v>0</v>
      </c>
      <c r="K7" s="7">
        <f t="shared" ref="K7" si="2">G7-H7+I7-J7</f>
        <v>20500</v>
      </c>
      <c r="L7" s="13"/>
      <c r="M7" s="33"/>
      <c r="N7" s="33"/>
      <c r="O7" s="33"/>
      <c r="P7" s="33"/>
    </row>
    <row r="8" spans="2:16" ht="24.95" customHeight="1" x14ac:dyDescent="0.2">
      <c r="B8" s="2" t="s">
        <v>178</v>
      </c>
      <c r="C8" s="27"/>
      <c r="D8" s="85" t="s">
        <v>54</v>
      </c>
      <c r="E8" s="35">
        <v>9895.58</v>
      </c>
      <c r="F8" s="35">
        <v>895.58</v>
      </c>
      <c r="G8" s="7">
        <f t="shared" ref="G8:G14" si="3">E8/2</f>
        <v>4947.79</v>
      </c>
      <c r="H8" s="7">
        <f t="shared" ref="H8:H14" si="4">F8/2</f>
        <v>447.79</v>
      </c>
      <c r="I8" s="7"/>
      <c r="J8" s="7"/>
      <c r="K8" s="7">
        <f t="shared" ref="K8:K14" si="5">G8-H8+I8-J8</f>
        <v>4500</v>
      </c>
      <c r="L8" s="13"/>
      <c r="M8" s="31"/>
      <c r="O8" s="19"/>
      <c r="P8" s="19"/>
    </row>
    <row r="9" spans="2:16" ht="24" x14ac:dyDescent="0.2">
      <c r="B9" s="16" t="s">
        <v>360</v>
      </c>
      <c r="C9" s="27"/>
      <c r="D9" s="36" t="s">
        <v>51</v>
      </c>
      <c r="E9" s="35">
        <v>8964</v>
      </c>
      <c r="F9" s="35">
        <v>746.52640000000019</v>
      </c>
      <c r="G9" s="7">
        <f t="shared" si="3"/>
        <v>4482</v>
      </c>
      <c r="H9" s="7">
        <f t="shared" si="4"/>
        <v>373.2632000000001</v>
      </c>
      <c r="I9" s="7"/>
      <c r="J9" s="7">
        <v>0</v>
      </c>
      <c r="K9" s="7">
        <f t="shared" si="5"/>
        <v>4108.7367999999997</v>
      </c>
      <c r="L9" s="13"/>
      <c r="M9" s="31"/>
      <c r="O9" s="19"/>
      <c r="P9" s="19"/>
    </row>
    <row r="10" spans="2:16" ht="24" x14ac:dyDescent="0.2">
      <c r="B10" s="84" t="s">
        <v>177</v>
      </c>
      <c r="C10" s="27"/>
      <c r="D10" s="36" t="s">
        <v>50</v>
      </c>
      <c r="E10" s="7">
        <v>17429.48</v>
      </c>
      <c r="F10" s="7">
        <v>2429.48</v>
      </c>
      <c r="G10" s="7">
        <f t="shared" si="3"/>
        <v>8714.74</v>
      </c>
      <c r="H10" s="7">
        <f t="shared" si="4"/>
        <v>1214.74</v>
      </c>
      <c r="I10" s="7"/>
      <c r="J10" s="7"/>
      <c r="K10" s="7">
        <f t="shared" si="5"/>
        <v>7500</v>
      </c>
      <c r="L10" s="13"/>
      <c r="M10" s="31"/>
      <c r="O10" s="19"/>
      <c r="P10" s="19"/>
    </row>
    <row r="11" spans="2:16" ht="24" x14ac:dyDescent="0.2">
      <c r="B11" s="2" t="s">
        <v>361</v>
      </c>
      <c r="C11" s="27"/>
      <c r="D11" s="85" t="s">
        <v>52</v>
      </c>
      <c r="E11" s="35">
        <v>13614.64</v>
      </c>
      <c r="F11" s="35">
        <v>1614.64</v>
      </c>
      <c r="G11" s="7">
        <f t="shared" si="3"/>
        <v>6807.32</v>
      </c>
      <c r="H11" s="7">
        <f t="shared" si="4"/>
        <v>807.32</v>
      </c>
      <c r="I11" s="7"/>
      <c r="J11" s="7"/>
      <c r="K11" s="7">
        <f t="shared" si="5"/>
        <v>6000</v>
      </c>
      <c r="L11" s="13"/>
      <c r="M11" s="31"/>
      <c r="O11" s="19"/>
      <c r="P11" s="19"/>
    </row>
    <row r="12" spans="2:16" x14ac:dyDescent="0.2">
      <c r="B12" s="2" t="s">
        <v>179</v>
      </c>
      <c r="C12" s="27"/>
      <c r="D12" s="85" t="s">
        <v>10</v>
      </c>
      <c r="E12" s="35">
        <v>8705.1</v>
      </c>
      <c r="F12" s="35">
        <v>705.1</v>
      </c>
      <c r="G12" s="7">
        <f t="shared" si="3"/>
        <v>4352.55</v>
      </c>
      <c r="H12" s="7">
        <f t="shared" si="4"/>
        <v>352.55</v>
      </c>
      <c r="I12" s="7"/>
      <c r="J12" s="7"/>
      <c r="K12" s="7">
        <f t="shared" si="5"/>
        <v>4000</v>
      </c>
      <c r="L12" s="13"/>
    </row>
    <row r="13" spans="2:16" x14ac:dyDescent="0.2">
      <c r="B13" s="2" t="s">
        <v>362</v>
      </c>
      <c r="C13" s="27"/>
      <c r="D13" s="85" t="s">
        <v>53</v>
      </c>
      <c r="E13" s="35">
        <v>9895.58</v>
      </c>
      <c r="F13" s="35">
        <v>895.58</v>
      </c>
      <c r="G13" s="7">
        <f t="shared" si="3"/>
        <v>4947.79</v>
      </c>
      <c r="H13" s="7">
        <f t="shared" si="4"/>
        <v>447.79</v>
      </c>
      <c r="I13" s="7"/>
      <c r="J13" s="7"/>
      <c r="K13" s="7">
        <f t="shared" si="5"/>
        <v>4500</v>
      </c>
      <c r="L13" s="13"/>
      <c r="M13" s="31"/>
      <c r="O13" s="19"/>
      <c r="P13" s="19"/>
    </row>
    <row r="14" spans="2:16" ht="24" x14ac:dyDescent="0.2">
      <c r="B14" s="2" t="s">
        <v>363</v>
      </c>
      <c r="C14" s="27"/>
      <c r="D14" s="85" t="s">
        <v>52</v>
      </c>
      <c r="E14" s="35">
        <v>13614.64</v>
      </c>
      <c r="F14" s="35">
        <v>1614.64</v>
      </c>
      <c r="G14" s="7">
        <f t="shared" si="3"/>
        <v>6807.32</v>
      </c>
      <c r="H14" s="7">
        <f t="shared" si="4"/>
        <v>807.32</v>
      </c>
      <c r="I14" s="7"/>
      <c r="J14" s="7"/>
      <c r="K14" s="7">
        <f t="shared" si="5"/>
        <v>6000</v>
      </c>
      <c r="L14" s="13"/>
      <c r="M14" s="31"/>
      <c r="O14" s="19"/>
      <c r="P14" s="19"/>
    </row>
    <row r="15" spans="2:16" ht="21.95" customHeight="1" x14ac:dyDescent="0.2">
      <c r="B15" s="12"/>
      <c r="C15" s="12"/>
      <c r="D15" s="63"/>
      <c r="E15" s="52"/>
      <c r="F15" s="52"/>
      <c r="G15" s="52"/>
      <c r="H15" s="52"/>
      <c r="I15" s="52"/>
      <c r="J15" s="52" t="s">
        <v>25</v>
      </c>
      <c r="K15" s="7"/>
      <c r="L15" s="62"/>
      <c r="M15" s="19"/>
      <c r="O15" s="19"/>
      <c r="P15" s="19"/>
    </row>
    <row r="16" spans="2:16" ht="21.95" customHeight="1" x14ac:dyDescent="0.2">
      <c r="B16" s="12"/>
      <c r="C16" s="12"/>
      <c r="D16" s="32" t="s">
        <v>6</v>
      </c>
      <c r="E16" s="33">
        <f t="shared" ref="E16:K16" si="6">SUM(E7:E15)</f>
        <v>134561.06</v>
      </c>
      <c r="F16" s="33">
        <f t="shared" si="6"/>
        <v>20343.5864</v>
      </c>
      <c r="G16" s="33">
        <f>SUM(G7:G15)</f>
        <v>67280.53</v>
      </c>
      <c r="H16" s="33">
        <f t="shared" si="6"/>
        <v>10171.7932</v>
      </c>
      <c r="I16" s="33">
        <f t="shared" si="6"/>
        <v>0</v>
      </c>
      <c r="J16" s="33">
        <f t="shared" si="6"/>
        <v>0</v>
      </c>
      <c r="K16" s="33">
        <f t="shared" si="6"/>
        <v>57108.736799999999</v>
      </c>
      <c r="L16" s="62"/>
    </row>
    <row r="18" spans="2:11" x14ac:dyDescent="0.2">
      <c r="B18" s="14" t="s">
        <v>25</v>
      </c>
      <c r="D18" s="32"/>
      <c r="E18" s="33"/>
      <c r="F18" s="33"/>
      <c r="G18" s="33"/>
      <c r="H18" s="33"/>
      <c r="I18" s="33"/>
      <c r="J18" s="33"/>
      <c r="K18" s="33"/>
    </row>
  </sheetData>
  <sortState xmlns:xlrd2="http://schemas.microsoft.com/office/spreadsheetml/2017/richdata2" ref="B8:R16">
    <sortCondition ref="B8:B16"/>
  </sortState>
  <phoneticPr fontId="0" type="noConversion"/>
  <pageMargins left="0.11811023622047245" right="0.19685039370078741" top="1.0629921259842521" bottom="0.98425196850393704" header="0" footer="0"/>
  <pageSetup scale="8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>
    <tabColor theme="6" tint="-0.249977111117893"/>
    <pageSetUpPr fitToPage="1"/>
  </sheetPr>
  <dimension ref="A1:L23"/>
  <sheetViews>
    <sheetView zoomScale="80" zoomScaleNormal="80" workbookViewId="0">
      <selection activeCell="M1" sqref="M1:N1048576"/>
    </sheetView>
  </sheetViews>
  <sheetFormatPr baseColWidth="10" defaultRowHeight="12.75" x14ac:dyDescent="0.2"/>
  <cols>
    <col min="1" max="1" width="1.7109375" style="14" customWidth="1"/>
    <col min="2" max="2" width="33.5703125" style="14" customWidth="1"/>
    <col min="3" max="3" width="6.7109375" style="14" customWidth="1"/>
    <col min="4" max="4" width="15.85546875" style="14" customWidth="1"/>
    <col min="5" max="5" width="1.140625" style="14" customWidth="1"/>
    <col min="6" max="6" width="1.28515625" style="14" customWidth="1"/>
    <col min="7" max="8" width="12" style="14" customWidth="1"/>
    <col min="9" max="9" width="10.28515625" style="14" customWidth="1"/>
    <col min="10" max="10" width="7.5703125" style="14" customWidth="1"/>
    <col min="11" max="11" width="11.5703125" style="14" customWidth="1"/>
    <col min="12" max="12" width="24.85546875" style="14" customWidth="1"/>
    <col min="13" max="16384" width="11.42578125" style="14"/>
  </cols>
  <sheetData>
    <row r="1" spans="1:12" ht="18" x14ac:dyDescent="0.25">
      <c r="A1" s="14" t="s">
        <v>26</v>
      </c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1:12" ht="15" x14ac:dyDescent="0.25">
      <c r="E2" s="21" t="s">
        <v>55</v>
      </c>
      <c r="F2" s="19"/>
      <c r="G2" s="19"/>
      <c r="H2" s="19"/>
      <c r="I2" s="21"/>
      <c r="J2" s="19"/>
      <c r="K2" s="19"/>
      <c r="L2" s="22" t="str">
        <f>PRESIDENCIA!L2</f>
        <v>15 NOVIEMBRE DE 2020</v>
      </c>
    </row>
    <row r="3" spans="1:12" x14ac:dyDescent="0.2">
      <c r="E3" s="57" t="str">
        <f>PRESIDENCIA!E3</f>
        <v>PRIMER QUINCENA DE NOVIEMBRE DE 2020</v>
      </c>
      <c r="F3" s="19"/>
      <c r="G3" s="19"/>
      <c r="H3" s="19"/>
      <c r="I3" s="57"/>
      <c r="J3" s="19"/>
      <c r="K3" s="19"/>
    </row>
    <row r="4" spans="1:12" x14ac:dyDescent="0.2">
      <c r="E4" s="57"/>
      <c r="F4" s="19"/>
      <c r="G4" s="19"/>
      <c r="H4" s="19"/>
      <c r="I4" s="57"/>
      <c r="J4" s="19"/>
      <c r="K4" s="19"/>
    </row>
    <row r="5" spans="1:12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24" t="s">
        <v>3</v>
      </c>
      <c r="H5" s="24" t="s">
        <v>28</v>
      </c>
      <c r="I5" s="59" t="s">
        <v>33</v>
      </c>
      <c r="J5" s="24" t="s">
        <v>24</v>
      </c>
      <c r="K5" s="24" t="s">
        <v>4</v>
      </c>
      <c r="L5" s="23" t="s">
        <v>5</v>
      </c>
    </row>
    <row r="6" spans="1:12" x14ac:dyDescent="0.2">
      <c r="B6" s="16"/>
      <c r="E6" s="35"/>
      <c r="F6" s="35"/>
      <c r="G6" s="7"/>
      <c r="H6" s="7"/>
      <c r="I6" s="7"/>
      <c r="K6" s="7"/>
    </row>
    <row r="7" spans="1:12" ht="24.95" customHeight="1" x14ac:dyDescent="0.2">
      <c r="B7" s="84" t="s">
        <v>353</v>
      </c>
      <c r="C7" s="27"/>
      <c r="D7" s="36" t="s">
        <v>56</v>
      </c>
      <c r="E7" s="35">
        <v>12343.01</v>
      </c>
      <c r="F7" s="35">
        <v>1343.01</v>
      </c>
      <c r="G7" s="7">
        <f>E7/2</f>
        <v>6171.5050000000001</v>
      </c>
      <c r="H7" s="7">
        <f>F7/2</f>
        <v>671.505</v>
      </c>
      <c r="I7" s="7"/>
      <c r="J7" s="7"/>
      <c r="K7" s="7">
        <f>G7-H7+I7-J7</f>
        <v>5500</v>
      </c>
      <c r="L7" s="13"/>
    </row>
    <row r="9" spans="1:12" ht="21.95" customHeight="1" x14ac:dyDescent="0.2">
      <c r="D9" s="32" t="s">
        <v>6</v>
      </c>
      <c r="E9" s="55">
        <f t="shared" ref="E9:K9" si="0">SUM(E7:E7)</f>
        <v>12343.01</v>
      </c>
      <c r="F9" s="55">
        <f t="shared" si="0"/>
        <v>1343.01</v>
      </c>
      <c r="G9" s="33">
        <f t="shared" si="0"/>
        <v>6171.5050000000001</v>
      </c>
      <c r="H9" s="33">
        <f t="shared" si="0"/>
        <v>671.505</v>
      </c>
      <c r="I9" s="33">
        <f t="shared" si="0"/>
        <v>0</v>
      </c>
      <c r="J9" s="33">
        <f t="shared" si="0"/>
        <v>0</v>
      </c>
      <c r="K9" s="33">
        <f t="shared" si="0"/>
        <v>5500</v>
      </c>
    </row>
    <row r="10" spans="1:12" ht="21.95" customHeight="1" x14ac:dyDescent="0.2">
      <c r="B10" s="12"/>
      <c r="C10" s="12"/>
      <c r="D10" s="15"/>
      <c r="E10" s="7"/>
      <c r="I10" s="7"/>
    </row>
    <row r="11" spans="1:12" x14ac:dyDescent="0.2">
      <c r="B11" s="12"/>
      <c r="C11" s="12"/>
      <c r="D11" s="15"/>
      <c r="E11" s="7"/>
      <c r="I11" s="7"/>
    </row>
    <row r="12" spans="1:12" x14ac:dyDescent="0.2">
      <c r="B12" s="12"/>
      <c r="C12" s="12"/>
      <c r="D12" s="15"/>
      <c r="E12" s="7"/>
      <c r="I12" s="7"/>
    </row>
    <row r="13" spans="1:12" x14ac:dyDescent="0.2">
      <c r="A13" s="15"/>
      <c r="B13" s="12"/>
      <c r="C13" s="27"/>
      <c r="D13" s="7"/>
      <c r="E13" s="7"/>
      <c r="F13" s="7"/>
      <c r="G13" s="7"/>
      <c r="H13" s="7"/>
      <c r="I13" s="7"/>
      <c r="J13" s="7"/>
    </row>
    <row r="14" spans="1:12" x14ac:dyDescent="0.2">
      <c r="A14" s="15"/>
      <c r="B14" s="12"/>
      <c r="C14" s="27"/>
      <c r="D14" s="7"/>
      <c r="E14" s="7"/>
      <c r="F14" s="7"/>
      <c r="G14" s="7"/>
      <c r="H14" s="7"/>
      <c r="I14" s="7"/>
      <c r="J14" s="7"/>
    </row>
    <row r="15" spans="1:12" x14ac:dyDescent="0.2">
      <c r="B15" s="12"/>
      <c r="C15" s="12"/>
      <c r="D15" s="15"/>
      <c r="E15" s="7"/>
      <c r="I15" s="7"/>
    </row>
    <row r="16" spans="1:12" x14ac:dyDescent="0.2">
      <c r="B16" s="12"/>
      <c r="C16" s="12"/>
      <c r="D16" s="15"/>
      <c r="E16" s="7"/>
      <c r="I16" s="7"/>
    </row>
    <row r="17" spans="2:9" x14ac:dyDescent="0.2">
      <c r="B17" s="12"/>
      <c r="C17" s="12"/>
      <c r="D17" s="15"/>
      <c r="E17" s="7"/>
      <c r="I17" s="7"/>
    </row>
    <row r="18" spans="2:9" x14ac:dyDescent="0.2">
      <c r="B18" s="12"/>
      <c r="C18" s="12"/>
      <c r="D18" s="15"/>
      <c r="E18" s="7"/>
      <c r="I18" s="7"/>
    </row>
    <row r="19" spans="2:9" x14ac:dyDescent="0.2">
      <c r="B19" s="12"/>
      <c r="C19" s="12"/>
      <c r="D19" s="15"/>
      <c r="E19" s="7"/>
      <c r="I19" s="7"/>
    </row>
    <row r="20" spans="2:9" x14ac:dyDescent="0.2">
      <c r="B20" s="12"/>
      <c r="C20" s="12"/>
      <c r="D20" s="15"/>
      <c r="E20" s="7"/>
      <c r="I20" s="7"/>
    </row>
    <row r="21" spans="2:9" x14ac:dyDescent="0.2">
      <c r="B21" s="12"/>
      <c r="C21" s="12"/>
      <c r="D21" s="15"/>
      <c r="E21" s="7"/>
      <c r="I21" s="7"/>
    </row>
    <row r="23" spans="2:9" ht="18" x14ac:dyDescent="0.25">
      <c r="B23" s="65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tabColor theme="6" tint="-0.249977111117893"/>
    <pageSetUpPr fitToPage="1"/>
  </sheetPr>
  <dimension ref="A1:N37"/>
  <sheetViews>
    <sheetView topLeftCell="B1" zoomScale="70" zoomScaleNormal="70" workbookViewId="0">
      <selection activeCell="B17" sqref="A17:XFD17"/>
    </sheetView>
  </sheetViews>
  <sheetFormatPr baseColWidth="10" defaultRowHeight="12.75" x14ac:dyDescent="0.2"/>
  <cols>
    <col min="1" max="1" width="1.7109375" style="14" customWidth="1"/>
    <col min="2" max="2" width="33.5703125" style="14" customWidth="1"/>
    <col min="3" max="3" width="6.7109375" style="14" customWidth="1"/>
    <col min="4" max="4" width="15.85546875" style="14" customWidth="1"/>
    <col min="5" max="5" width="1.140625" style="14" customWidth="1"/>
    <col min="6" max="7" width="1.28515625" style="14" customWidth="1"/>
    <col min="8" max="8" width="13" style="14" customWidth="1"/>
    <col min="9" max="9" width="12" style="14" customWidth="1"/>
    <col min="10" max="10" width="10.28515625" style="14" customWidth="1"/>
    <col min="11" max="11" width="6.140625" style="14" customWidth="1"/>
    <col min="12" max="12" width="12.85546875" style="14" bestFit="1" customWidth="1"/>
    <col min="13" max="13" width="24.85546875" style="14" customWidth="1"/>
    <col min="14" max="16384" width="11.42578125" style="14"/>
  </cols>
  <sheetData>
    <row r="1" spans="1:13" ht="18" x14ac:dyDescent="0.25">
      <c r="A1" s="14" t="s">
        <v>26</v>
      </c>
      <c r="E1" s="18" t="s">
        <v>0</v>
      </c>
      <c r="F1" s="19"/>
      <c r="G1" s="19"/>
      <c r="H1" s="19"/>
      <c r="I1" s="19"/>
      <c r="J1" s="18"/>
      <c r="K1" s="19"/>
      <c r="L1" s="19"/>
      <c r="M1" s="20" t="s">
        <v>1</v>
      </c>
    </row>
    <row r="2" spans="1:13" ht="15" x14ac:dyDescent="0.25">
      <c r="E2" s="21" t="s">
        <v>37</v>
      </c>
      <c r="F2" s="19"/>
      <c r="G2" s="19"/>
      <c r="H2" s="19"/>
      <c r="I2" s="19"/>
      <c r="J2" s="21"/>
      <c r="K2" s="19"/>
      <c r="L2" s="19"/>
      <c r="M2" s="22" t="str">
        <f>PRESIDENCIA!L2</f>
        <v>15 NOVIEMBRE DE 2020</v>
      </c>
    </row>
    <row r="3" spans="1:13" x14ac:dyDescent="0.2">
      <c r="E3" s="57" t="str">
        <f>PRESIDENCIA!E3</f>
        <v>PRIMER QUINCENA DE NOVIEMBRE DE 2020</v>
      </c>
      <c r="F3" s="19"/>
      <c r="G3" s="19"/>
      <c r="H3" s="19"/>
      <c r="I3" s="19"/>
      <c r="J3" s="57"/>
      <c r="K3" s="19"/>
      <c r="L3" s="19"/>
    </row>
    <row r="4" spans="1:13" x14ac:dyDescent="0.2">
      <c r="E4" s="57"/>
      <c r="F4" s="19"/>
      <c r="G4" s="19"/>
      <c r="H4" s="19"/>
      <c r="I4" s="19"/>
      <c r="J4" s="57"/>
      <c r="K4" s="19"/>
      <c r="L4" s="19"/>
    </row>
    <row r="5" spans="1:13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58"/>
      <c r="H5" s="24" t="s">
        <v>3</v>
      </c>
      <c r="I5" s="24" t="s">
        <v>28</v>
      </c>
      <c r="J5" s="59" t="s">
        <v>33</v>
      </c>
      <c r="K5" s="24" t="s">
        <v>24</v>
      </c>
      <c r="L5" s="24" t="s">
        <v>4</v>
      </c>
      <c r="M5" s="23" t="s">
        <v>5</v>
      </c>
    </row>
    <row r="6" spans="1:13" x14ac:dyDescent="0.2">
      <c r="B6" s="16"/>
      <c r="E6" s="35"/>
      <c r="F6" s="35"/>
      <c r="G6" s="35"/>
      <c r="H6" s="7"/>
      <c r="I6" s="7"/>
      <c r="J6" s="7"/>
      <c r="L6" s="7"/>
    </row>
    <row r="7" spans="1:13" ht="24.95" customHeight="1" x14ac:dyDescent="0.2">
      <c r="B7" s="16" t="s">
        <v>354</v>
      </c>
      <c r="C7" s="27"/>
      <c r="D7" s="36" t="s">
        <v>11</v>
      </c>
      <c r="E7" s="35">
        <v>30312.959999999999</v>
      </c>
      <c r="F7" s="35">
        <v>5312.96</v>
      </c>
      <c r="G7" s="35"/>
      <c r="H7" s="7">
        <f t="shared" ref="H7" si="0">E7/2</f>
        <v>15156.48</v>
      </c>
      <c r="I7" s="7">
        <f t="shared" ref="I7" si="1">F7/2</f>
        <v>2656.48</v>
      </c>
      <c r="J7" s="7">
        <f t="shared" ref="J7" si="2">G7/2</f>
        <v>0</v>
      </c>
      <c r="K7" s="7"/>
      <c r="L7" s="7">
        <f t="shared" ref="L7" si="3">H7-I7+J7-K7</f>
        <v>12500</v>
      </c>
      <c r="M7" s="13"/>
    </row>
    <row r="8" spans="1:13" ht="28.5" customHeight="1" x14ac:dyDescent="0.2">
      <c r="B8" s="84" t="s">
        <v>274</v>
      </c>
      <c r="D8" s="127" t="s">
        <v>404</v>
      </c>
      <c r="E8" s="35">
        <v>8705.1</v>
      </c>
      <c r="F8" s="35">
        <v>705.1</v>
      </c>
      <c r="G8" s="35"/>
      <c r="H8" s="7">
        <f t="shared" ref="H8:I8" si="4">+E8/2</f>
        <v>4352.55</v>
      </c>
      <c r="I8" s="7">
        <f t="shared" si="4"/>
        <v>352.55</v>
      </c>
      <c r="J8" s="7"/>
      <c r="K8" s="7"/>
      <c r="L8" s="7">
        <f>H8-I8+J8-K8</f>
        <v>4000</v>
      </c>
      <c r="M8" s="13"/>
    </row>
    <row r="9" spans="1:13" ht="24.95" customHeight="1" x14ac:dyDescent="0.2">
      <c r="B9" s="16" t="s">
        <v>189</v>
      </c>
      <c r="C9" s="27"/>
      <c r="D9" s="14" t="s">
        <v>64</v>
      </c>
      <c r="E9" s="35">
        <v>4157.72</v>
      </c>
      <c r="F9" s="35"/>
      <c r="G9" s="35">
        <v>142.28</v>
      </c>
      <c r="H9" s="7">
        <f t="shared" ref="H9:H21" si="5">E9/2</f>
        <v>2078.86</v>
      </c>
      <c r="I9" s="7">
        <f t="shared" ref="I9:I21" si="6">F9/2</f>
        <v>0</v>
      </c>
      <c r="J9" s="7">
        <f t="shared" ref="J9:J21" si="7">G9/2</f>
        <v>71.14</v>
      </c>
      <c r="K9" s="7"/>
      <c r="L9" s="7">
        <f t="shared" ref="L9:L21" si="8">H9-I9+J9-K9</f>
        <v>2150</v>
      </c>
      <c r="M9" s="13"/>
    </row>
    <row r="10" spans="1:13" ht="24.95" customHeight="1" x14ac:dyDescent="0.2">
      <c r="B10" s="16" t="s">
        <v>188</v>
      </c>
      <c r="C10" s="27"/>
      <c r="D10" s="14" t="s">
        <v>63</v>
      </c>
      <c r="E10" s="48">
        <v>3837.21</v>
      </c>
      <c r="F10" s="48"/>
      <c r="G10" s="35">
        <v>162.79</v>
      </c>
      <c r="H10" s="7">
        <f t="shared" si="5"/>
        <v>1918.605</v>
      </c>
      <c r="I10" s="7">
        <f t="shared" si="6"/>
        <v>0</v>
      </c>
      <c r="J10" s="7">
        <f t="shared" si="7"/>
        <v>81.394999999999996</v>
      </c>
      <c r="K10" s="7"/>
      <c r="L10" s="7">
        <f t="shared" si="8"/>
        <v>2000</v>
      </c>
      <c r="M10" s="13"/>
    </row>
    <row r="11" spans="1:13" ht="24.95" customHeight="1" x14ac:dyDescent="0.2">
      <c r="B11" s="16" t="s">
        <v>187</v>
      </c>
      <c r="C11" s="27"/>
      <c r="D11" s="14" t="s">
        <v>62</v>
      </c>
      <c r="E11" s="35">
        <v>6730.12</v>
      </c>
      <c r="F11" s="35">
        <v>232.79838400000003</v>
      </c>
      <c r="G11" s="35"/>
      <c r="H11" s="7">
        <f t="shared" si="5"/>
        <v>3365.06</v>
      </c>
      <c r="I11" s="7">
        <f t="shared" si="6"/>
        <v>116.39919200000001</v>
      </c>
      <c r="J11" s="7">
        <f t="shared" si="7"/>
        <v>0</v>
      </c>
      <c r="K11" s="7"/>
      <c r="L11" s="7">
        <f t="shared" si="8"/>
        <v>3248.6608080000001</v>
      </c>
      <c r="M11" s="13"/>
    </row>
    <row r="12" spans="1:13" ht="24.95" customHeight="1" x14ac:dyDescent="0.2">
      <c r="B12" s="16" t="s">
        <v>379</v>
      </c>
      <c r="C12" s="27"/>
      <c r="D12" s="14" t="s">
        <v>380</v>
      </c>
      <c r="E12" s="7">
        <v>4157.72</v>
      </c>
      <c r="F12" s="7"/>
      <c r="G12" s="7">
        <v>142.28</v>
      </c>
      <c r="H12" s="7">
        <f t="shared" ref="H12" si="9">E12/2</f>
        <v>2078.86</v>
      </c>
      <c r="I12" s="7">
        <f t="shared" ref="I12" si="10">F12/2</f>
        <v>0</v>
      </c>
      <c r="J12" s="7">
        <f t="shared" ref="J12" si="11">G12/2</f>
        <v>71.14</v>
      </c>
      <c r="K12" s="7"/>
      <c r="L12" s="7">
        <f t="shared" ref="L12:L13" si="12">H12-I12+J12-K12</f>
        <v>2150</v>
      </c>
      <c r="M12" s="13"/>
    </row>
    <row r="13" spans="1:13" s="66" customFormat="1" ht="29.25" customHeight="1" x14ac:dyDescent="0.2">
      <c r="B13" s="111" t="s">
        <v>351</v>
      </c>
      <c r="C13" s="112"/>
      <c r="D13" s="112" t="s">
        <v>386</v>
      </c>
      <c r="E13" s="108">
        <v>4753.43</v>
      </c>
      <c r="F13" s="108"/>
      <c r="G13" s="108">
        <v>46.57</v>
      </c>
      <c r="H13" s="86">
        <f t="shared" ref="H13:J13" si="13">+E13/2</f>
        <v>2376.7150000000001</v>
      </c>
      <c r="I13" s="86">
        <f t="shared" si="13"/>
        <v>0</v>
      </c>
      <c r="J13" s="86">
        <f t="shared" si="13"/>
        <v>23.285</v>
      </c>
      <c r="K13" s="86"/>
      <c r="L13" s="86">
        <f t="shared" si="12"/>
        <v>2400</v>
      </c>
      <c r="M13" s="105"/>
    </row>
    <row r="14" spans="1:13" ht="24.95" customHeight="1" x14ac:dyDescent="0.2">
      <c r="B14" s="16" t="s">
        <v>183</v>
      </c>
      <c r="C14" s="27"/>
      <c r="D14" s="14" t="s">
        <v>59</v>
      </c>
      <c r="E14" s="35">
        <v>4860.2700000000004</v>
      </c>
      <c r="F14" s="35"/>
      <c r="G14" s="35">
        <v>39.729999999999997</v>
      </c>
      <c r="H14" s="7">
        <f t="shared" si="5"/>
        <v>2430.1350000000002</v>
      </c>
      <c r="I14" s="7">
        <f t="shared" si="6"/>
        <v>0</v>
      </c>
      <c r="J14" s="7">
        <f t="shared" si="7"/>
        <v>19.864999999999998</v>
      </c>
      <c r="K14" s="7"/>
      <c r="L14" s="7">
        <f t="shared" si="8"/>
        <v>2450</v>
      </c>
      <c r="M14" s="13"/>
    </row>
    <row r="15" spans="1:13" ht="24.95" customHeight="1" x14ac:dyDescent="0.2">
      <c r="B15" s="16" t="s">
        <v>185</v>
      </c>
      <c r="C15" s="27"/>
      <c r="D15" s="14" t="s">
        <v>60</v>
      </c>
      <c r="E15" s="35">
        <v>8964</v>
      </c>
      <c r="F15" s="35">
        <v>746.52</v>
      </c>
      <c r="G15" s="35"/>
      <c r="H15" s="7">
        <f t="shared" si="5"/>
        <v>4482</v>
      </c>
      <c r="I15" s="7">
        <f t="shared" si="6"/>
        <v>373.26</v>
      </c>
      <c r="J15" s="7">
        <f t="shared" si="7"/>
        <v>0</v>
      </c>
      <c r="K15" s="7"/>
      <c r="L15" s="7">
        <f t="shared" si="8"/>
        <v>4108.74</v>
      </c>
      <c r="M15" s="13"/>
    </row>
    <row r="16" spans="1:13" ht="24.95" customHeight="1" x14ac:dyDescent="0.2">
      <c r="A16" s="66"/>
      <c r="B16" s="16" t="s">
        <v>190</v>
      </c>
      <c r="C16" s="27"/>
      <c r="D16" s="66" t="s">
        <v>65</v>
      </c>
      <c r="E16" s="7">
        <v>4157.72</v>
      </c>
      <c r="F16" s="7"/>
      <c r="G16" s="7">
        <v>142.28</v>
      </c>
      <c r="H16" s="7">
        <f t="shared" si="5"/>
        <v>2078.86</v>
      </c>
      <c r="I16" s="7">
        <f t="shared" si="6"/>
        <v>0</v>
      </c>
      <c r="J16" s="7">
        <f t="shared" si="7"/>
        <v>71.14</v>
      </c>
      <c r="K16" s="7"/>
      <c r="L16" s="7">
        <f t="shared" si="8"/>
        <v>2150</v>
      </c>
      <c r="M16" s="13"/>
    </row>
    <row r="17" spans="1:14" ht="24.95" customHeight="1" x14ac:dyDescent="0.2">
      <c r="B17" s="16" t="s">
        <v>365</v>
      </c>
      <c r="C17" s="27"/>
      <c r="D17" s="64" t="s">
        <v>159</v>
      </c>
      <c r="E17" s="35">
        <v>4860.2700000000004</v>
      </c>
      <c r="F17" s="35"/>
      <c r="G17" s="35">
        <v>39.729999999999997</v>
      </c>
      <c r="H17" s="7">
        <f t="shared" ref="H17" si="14">E17/2</f>
        <v>2430.1350000000002</v>
      </c>
      <c r="I17" s="7">
        <f t="shared" ref="I17" si="15">F17/2</f>
        <v>0</v>
      </c>
      <c r="J17" s="7">
        <f t="shared" ref="J17" si="16">G17/2</f>
        <v>19.864999999999998</v>
      </c>
      <c r="K17" s="7"/>
      <c r="L17" s="7">
        <f t="shared" si="8"/>
        <v>2450</v>
      </c>
      <c r="M17" s="13"/>
    </row>
    <row r="18" spans="1:14" ht="24.95" customHeight="1" x14ac:dyDescent="0.2">
      <c r="B18" s="16" t="s">
        <v>381</v>
      </c>
      <c r="C18" s="27"/>
      <c r="D18" s="14" t="s">
        <v>57</v>
      </c>
      <c r="E18" s="35">
        <v>17429.48</v>
      </c>
      <c r="F18" s="35">
        <v>2429.48</v>
      </c>
      <c r="G18" s="35"/>
      <c r="H18" s="7">
        <f t="shared" si="5"/>
        <v>8714.74</v>
      </c>
      <c r="I18" s="7">
        <f t="shared" si="6"/>
        <v>1214.74</v>
      </c>
      <c r="J18" s="7">
        <f t="shared" si="7"/>
        <v>0</v>
      </c>
      <c r="K18" s="7"/>
      <c r="L18" s="7">
        <f t="shared" si="8"/>
        <v>7500</v>
      </c>
      <c r="M18" s="13"/>
    </row>
    <row r="19" spans="1:14" ht="24.95" customHeight="1" x14ac:dyDescent="0.2">
      <c r="B19" s="16" t="s">
        <v>182</v>
      </c>
      <c r="C19" s="27"/>
      <c r="D19" s="14" t="s">
        <v>58</v>
      </c>
      <c r="E19" s="35">
        <v>4860.2700000000004</v>
      </c>
      <c r="F19" s="35"/>
      <c r="G19" s="35">
        <v>39.729999999999997</v>
      </c>
      <c r="H19" s="7">
        <f t="shared" si="5"/>
        <v>2430.1350000000002</v>
      </c>
      <c r="I19" s="7">
        <f t="shared" si="6"/>
        <v>0</v>
      </c>
      <c r="J19" s="7">
        <f t="shared" si="7"/>
        <v>19.864999999999998</v>
      </c>
      <c r="K19" s="7"/>
      <c r="L19" s="7">
        <f t="shared" si="8"/>
        <v>2450</v>
      </c>
      <c r="M19" s="13"/>
    </row>
    <row r="20" spans="1:14" ht="24.95" customHeight="1" x14ac:dyDescent="0.2">
      <c r="B20" s="16" t="s">
        <v>352</v>
      </c>
      <c r="C20" s="27"/>
      <c r="D20" s="100" t="s">
        <v>135</v>
      </c>
      <c r="E20" s="48">
        <v>6733.13</v>
      </c>
      <c r="F20" s="48">
        <v>233.13</v>
      </c>
      <c r="G20" s="35"/>
      <c r="H20" s="7">
        <f t="shared" si="5"/>
        <v>3366.5650000000001</v>
      </c>
      <c r="I20" s="7">
        <f t="shared" si="6"/>
        <v>116.565</v>
      </c>
      <c r="J20" s="7">
        <f t="shared" si="7"/>
        <v>0</v>
      </c>
      <c r="K20" s="7"/>
      <c r="L20" s="7">
        <f t="shared" si="8"/>
        <v>3250</v>
      </c>
      <c r="M20" s="13"/>
    </row>
    <row r="21" spans="1:14" s="66" customFormat="1" ht="24.95" customHeight="1" x14ac:dyDescent="0.2">
      <c r="A21" s="14"/>
      <c r="B21" s="16" t="s">
        <v>186</v>
      </c>
      <c r="C21" s="27"/>
      <c r="D21" s="14" t="s">
        <v>61</v>
      </c>
      <c r="E21" s="35">
        <v>16407.099999999999</v>
      </c>
      <c r="F21" s="35">
        <v>2211.1</v>
      </c>
      <c r="G21" s="35"/>
      <c r="H21" s="7">
        <f t="shared" si="5"/>
        <v>8203.5499999999993</v>
      </c>
      <c r="I21" s="7">
        <f t="shared" si="6"/>
        <v>1105.55</v>
      </c>
      <c r="J21" s="7">
        <f t="shared" si="7"/>
        <v>0</v>
      </c>
      <c r="K21" s="7"/>
      <c r="L21" s="7">
        <f t="shared" si="8"/>
        <v>7097.9999999999991</v>
      </c>
      <c r="M21" s="13"/>
    </row>
    <row r="22" spans="1:14" ht="36" x14ac:dyDescent="0.2">
      <c r="B22" s="84" t="s">
        <v>204</v>
      </c>
      <c r="C22" s="27"/>
      <c r="D22" s="67" t="s">
        <v>388</v>
      </c>
      <c r="E22" s="7">
        <v>9895.58</v>
      </c>
      <c r="F22" s="7">
        <v>895.58</v>
      </c>
      <c r="G22" s="7"/>
      <c r="H22" s="7">
        <f>+E22/2</f>
        <v>4947.79</v>
      </c>
      <c r="I22" s="7">
        <f>+F22/2</f>
        <v>447.79</v>
      </c>
      <c r="J22" s="7"/>
      <c r="K22" s="7">
        <v>0</v>
      </c>
      <c r="L22" s="7">
        <f t="shared" ref="L22" si="17">H22-I22+J22-K22</f>
        <v>4500</v>
      </c>
      <c r="M22" s="13"/>
      <c r="N22" s="19"/>
    </row>
    <row r="23" spans="1:14" ht="21.95" customHeight="1" x14ac:dyDescent="0.2">
      <c r="D23" s="32" t="s">
        <v>6</v>
      </c>
      <c r="E23" s="55">
        <f>SUM(E7:E22)</f>
        <v>140822.07999999999</v>
      </c>
      <c r="F23" s="55">
        <f>SUM(F7:F22)</f>
        <v>12766.668383999999</v>
      </c>
      <c r="G23" s="55"/>
      <c r="H23" s="33">
        <f>SUM(H7:H22)</f>
        <v>70411.039999999994</v>
      </c>
      <c r="I23" s="33">
        <f>SUM(I7:I22)</f>
        <v>6383.3341919999993</v>
      </c>
      <c r="J23" s="33">
        <f>SUM(J7:J22)</f>
        <v>377.69499999999999</v>
      </c>
      <c r="K23" s="33">
        <f>SUM(K7:K22)</f>
        <v>0</v>
      </c>
      <c r="L23" s="33">
        <f>SUM(L7:L22)</f>
        <v>64405.400807999999</v>
      </c>
    </row>
    <row r="24" spans="1:14" ht="21.95" customHeight="1" x14ac:dyDescent="0.2">
      <c r="B24" s="12"/>
      <c r="C24" s="12"/>
      <c r="D24" s="15"/>
      <c r="E24" s="7"/>
      <c r="J24" s="7"/>
    </row>
    <row r="25" spans="1:14" x14ac:dyDescent="0.2">
      <c r="B25" s="12"/>
      <c r="C25" s="12"/>
      <c r="D25" s="15"/>
      <c r="E25" s="7"/>
      <c r="J25" s="7"/>
    </row>
    <row r="26" spans="1:14" x14ac:dyDescent="0.2">
      <c r="B26" s="12"/>
      <c r="C26" s="12"/>
      <c r="D26" s="15"/>
      <c r="E26" s="7"/>
      <c r="J26" s="7"/>
    </row>
    <row r="27" spans="1:14" x14ac:dyDescent="0.2">
      <c r="A27" s="15"/>
      <c r="B27" s="12"/>
      <c r="C27" s="27"/>
      <c r="D27" s="7"/>
      <c r="E27" s="7"/>
      <c r="F27" s="7"/>
      <c r="G27" s="7"/>
      <c r="H27" s="7"/>
      <c r="I27" s="7"/>
      <c r="J27" s="7"/>
      <c r="K27" s="7"/>
    </row>
    <row r="28" spans="1:14" x14ac:dyDescent="0.2">
      <c r="A28" s="15"/>
      <c r="B28" s="12"/>
      <c r="C28" s="27"/>
      <c r="D28" s="7"/>
      <c r="E28" s="7"/>
      <c r="F28" s="7"/>
      <c r="G28" s="7"/>
      <c r="H28" s="7"/>
      <c r="I28" s="7"/>
      <c r="J28" s="7"/>
      <c r="K28" s="7"/>
    </row>
    <row r="29" spans="1:14" x14ac:dyDescent="0.2">
      <c r="B29" s="12"/>
      <c r="C29" s="12"/>
      <c r="D29" s="15"/>
      <c r="E29" s="7"/>
      <c r="J29" s="7"/>
    </row>
    <row r="30" spans="1:14" x14ac:dyDescent="0.2">
      <c r="B30" s="12"/>
      <c r="C30" s="12"/>
      <c r="D30" s="15"/>
      <c r="E30" s="7"/>
      <c r="J30" s="7"/>
    </row>
    <row r="31" spans="1:14" x14ac:dyDescent="0.2">
      <c r="B31" s="12"/>
      <c r="C31" s="12"/>
      <c r="D31" s="15"/>
      <c r="E31" s="7"/>
      <c r="J31" s="7"/>
    </row>
    <row r="32" spans="1:14" x14ac:dyDescent="0.2">
      <c r="B32" s="12"/>
      <c r="C32" s="12"/>
      <c r="D32" s="15"/>
      <c r="E32" s="7"/>
      <c r="J32" s="7"/>
    </row>
    <row r="33" spans="2:10" x14ac:dyDescent="0.2">
      <c r="B33" s="12"/>
      <c r="C33" s="12"/>
      <c r="D33" s="15"/>
      <c r="E33" s="7"/>
      <c r="J33" s="7"/>
    </row>
    <row r="34" spans="2:10" x14ac:dyDescent="0.2">
      <c r="B34" s="12"/>
      <c r="C34" s="12"/>
      <c r="D34" s="15"/>
      <c r="E34" s="7"/>
      <c r="J34" s="7"/>
    </row>
    <row r="35" spans="2:10" x14ac:dyDescent="0.2">
      <c r="B35" s="12"/>
      <c r="C35" s="12"/>
      <c r="D35" s="15"/>
      <c r="E35" s="7"/>
      <c r="J35" s="7"/>
    </row>
    <row r="37" spans="2:10" ht="18" x14ac:dyDescent="0.25">
      <c r="B37" s="65"/>
    </row>
  </sheetData>
  <sortState xmlns:xlrd2="http://schemas.microsoft.com/office/spreadsheetml/2017/richdata2" ref="A8:S22">
    <sortCondition ref="B8:B22"/>
  </sortState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tabColor theme="6" tint="-0.249977111117893"/>
    <pageSetUpPr fitToPage="1"/>
  </sheetPr>
  <dimension ref="B1:O18"/>
  <sheetViews>
    <sheetView zoomScale="80" zoomScaleNormal="80" workbookViewId="0">
      <selection activeCell="N1" sqref="N1:N1048576"/>
    </sheetView>
  </sheetViews>
  <sheetFormatPr baseColWidth="10" defaultRowHeight="12.75" x14ac:dyDescent="0.2"/>
  <cols>
    <col min="1" max="1" width="1.7109375" style="14" customWidth="1"/>
    <col min="2" max="2" width="34.28515625" style="14" customWidth="1"/>
    <col min="3" max="3" width="4" style="14" customWidth="1"/>
    <col min="4" max="4" width="16.140625" style="14" customWidth="1"/>
    <col min="5" max="5" width="1.5703125" style="14" customWidth="1"/>
    <col min="6" max="6" width="1.85546875" style="14" customWidth="1"/>
    <col min="7" max="7" width="1.42578125" style="14" customWidth="1"/>
    <col min="8" max="8" width="11" style="14" customWidth="1"/>
    <col min="9" max="11" width="9.85546875" style="14" customWidth="1"/>
    <col min="12" max="12" width="11.85546875" style="14" customWidth="1"/>
    <col min="13" max="13" width="23.85546875" style="14" customWidth="1"/>
    <col min="14" max="14" width="11.42578125" style="14"/>
    <col min="15" max="15" width="11.42578125" style="19"/>
    <col min="16" max="16384" width="11.42578125" style="14"/>
  </cols>
  <sheetData>
    <row r="1" spans="2:15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5" ht="15" x14ac:dyDescent="0.25">
      <c r="E2" s="21" t="s">
        <v>72</v>
      </c>
      <c r="F2" s="19"/>
      <c r="G2" s="19"/>
      <c r="H2" s="19"/>
      <c r="I2" s="19"/>
      <c r="J2" s="19"/>
      <c r="K2" s="19"/>
      <c r="L2" s="19"/>
      <c r="M2" s="22" t="str">
        <f>PRESIDENCIA!L2</f>
        <v>15 NOVIEMBRE DE 2020</v>
      </c>
    </row>
    <row r="3" spans="2:15" x14ac:dyDescent="0.2">
      <c r="E3" s="22" t="str">
        <f>PRESIDENCIA!E3</f>
        <v>PRIMER QUINCENA DE NOVIEMBRE DE 2020</v>
      </c>
      <c r="F3" s="19"/>
      <c r="G3" s="19"/>
      <c r="H3" s="19"/>
      <c r="I3" s="19"/>
      <c r="J3" s="19"/>
      <c r="K3" s="19"/>
      <c r="L3" s="19"/>
    </row>
    <row r="4" spans="2:15" x14ac:dyDescent="0.2">
      <c r="E4" s="57"/>
      <c r="F4" s="19"/>
      <c r="G4" s="19"/>
      <c r="H4" s="19"/>
      <c r="I4" s="19"/>
      <c r="J4" s="19"/>
      <c r="K4" s="19"/>
      <c r="L4" s="19"/>
    </row>
    <row r="5" spans="2:15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58" t="s">
        <v>33</v>
      </c>
      <c r="H5" s="24" t="s">
        <v>3</v>
      </c>
      <c r="I5" s="24" t="s">
        <v>28</v>
      </c>
      <c r="J5" s="59" t="s">
        <v>33</v>
      </c>
      <c r="K5" s="26" t="s">
        <v>24</v>
      </c>
      <c r="L5" s="24" t="s">
        <v>4</v>
      </c>
      <c r="M5" s="23" t="s">
        <v>5</v>
      </c>
    </row>
    <row r="6" spans="2:15" ht="2.25" customHeight="1" x14ac:dyDescent="0.2">
      <c r="E6" s="48"/>
      <c r="F6" s="48"/>
      <c r="G6" s="48"/>
    </row>
    <row r="7" spans="2:15" ht="24.95" customHeight="1" x14ac:dyDescent="0.2">
      <c r="B7" s="16" t="s">
        <v>355</v>
      </c>
      <c r="C7" s="27"/>
      <c r="D7" s="36" t="s">
        <v>9</v>
      </c>
      <c r="E7" s="35">
        <v>30312.959999999999</v>
      </c>
      <c r="F7" s="35">
        <v>5312.96</v>
      </c>
      <c r="G7" s="35"/>
      <c r="H7" s="7">
        <f t="shared" ref="H7:J14" si="0">+E7/2</f>
        <v>15156.48</v>
      </c>
      <c r="I7" s="7">
        <f t="shared" si="0"/>
        <v>2656.48</v>
      </c>
      <c r="J7" s="7">
        <f t="shared" si="0"/>
        <v>0</v>
      </c>
      <c r="K7" s="7"/>
      <c r="L7" s="7">
        <f t="shared" ref="L7:L14" si="1">H7-I7+J7-K7</f>
        <v>12500</v>
      </c>
      <c r="M7" s="13"/>
      <c r="O7" s="33"/>
    </row>
    <row r="8" spans="2:15" ht="24.95" customHeight="1" x14ac:dyDescent="0.2">
      <c r="B8" s="12" t="s">
        <v>193</v>
      </c>
      <c r="C8" s="27"/>
      <c r="D8" s="36" t="s">
        <v>70</v>
      </c>
      <c r="E8" s="35">
        <v>6733.13</v>
      </c>
      <c r="F8" s="35">
        <v>233.13</v>
      </c>
      <c r="G8" s="35"/>
      <c r="H8" s="7">
        <f t="shared" si="0"/>
        <v>3366.5650000000001</v>
      </c>
      <c r="I8" s="7">
        <f t="shared" si="0"/>
        <v>116.565</v>
      </c>
      <c r="J8" s="7">
        <f t="shared" si="0"/>
        <v>0</v>
      </c>
      <c r="K8" s="7"/>
      <c r="L8" s="7">
        <f t="shared" si="1"/>
        <v>3250</v>
      </c>
      <c r="M8" s="13"/>
    </row>
    <row r="9" spans="2:15" ht="24.95" customHeight="1" x14ac:dyDescent="0.2">
      <c r="B9" s="16" t="s">
        <v>192</v>
      </c>
      <c r="C9" s="27"/>
      <c r="D9" s="36" t="s">
        <v>69</v>
      </c>
      <c r="E9" s="35">
        <v>8705.1</v>
      </c>
      <c r="F9" s="35">
        <v>705.1</v>
      </c>
      <c r="G9" s="35"/>
      <c r="H9" s="7">
        <f t="shared" si="0"/>
        <v>4352.55</v>
      </c>
      <c r="I9" s="7">
        <f t="shared" si="0"/>
        <v>352.55</v>
      </c>
      <c r="J9" s="7">
        <f t="shared" si="0"/>
        <v>0</v>
      </c>
      <c r="K9" s="7"/>
      <c r="L9" s="7">
        <f t="shared" si="1"/>
        <v>4000</v>
      </c>
      <c r="M9" s="13"/>
    </row>
    <row r="10" spans="2:15" ht="24.95" customHeight="1" x14ac:dyDescent="0.2">
      <c r="B10" s="16" t="s">
        <v>356</v>
      </c>
      <c r="C10" s="27"/>
      <c r="D10" s="36" t="s">
        <v>66</v>
      </c>
      <c r="E10" s="35">
        <v>13614.64</v>
      </c>
      <c r="F10" s="35">
        <v>1614.63</v>
      </c>
      <c r="G10" s="35"/>
      <c r="H10" s="7">
        <f t="shared" si="0"/>
        <v>6807.32</v>
      </c>
      <c r="I10" s="7">
        <f t="shared" si="0"/>
        <v>807.31500000000005</v>
      </c>
      <c r="J10" s="7">
        <f t="shared" si="0"/>
        <v>0</v>
      </c>
      <c r="K10" s="7"/>
      <c r="L10" s="7">
        <f t="shared" si="1"/>
        <v>6000.0049999999992</v>
      </c>
      <c r="M10" s="13"/>
      <c r="O10" s="33"/>
    </row>
    <row r="11" spans="2:15" ht="24.95" customHeight="1" x14ac:dyDescent="0.2">
      <c r="B11" s="16" t="s">
        <v>357</v>
      </c>
      <c r="C11" s="27"/>
      <c r="D11" s="36" t="s">
        <v>68</v>
      </c>
      <c r="E11" s="35">
        <v>12343.01</v>
      </c>
      <c r="F11" s="35">
        <v>1343.01</v>
      </c>
      <c r="G11" s="35"/>
      <c r="H11" s="7">
        <f t="shared" si="0"/>
        <v>6171.5050000000001</v>
      </c>
      <c r="I11" s="7">
        <f t="shared" si="0"/>
        <v>671.505</v>
      </c>
      <c r="J11" s="7">
        <f t="shared" si="0"/>
        <v>0</v>
      </c>
      <c r="K11" s="7"/>
      <c r="L11" s="7">
        <f t="shared" si="1"/>
        <v>5500</v>
      </c>
      <c r="M11" s="13"/>
      <c r="O11" s="33"/>
    </row>
    <row r="12" spans="2:15" ht="24.95" customHeight="1" x14ac:dyDescent="0.2">
      <c r="B12" s="16" t="s">
        <v>194</v>
      </c>
      <c r="C12" s="27"/>
      <c r="D12" s="36" t="s">
        <v>71</v>
      </c>
      <c r="E12" s="35">
        <v>9895.58</v>
      </c>
      <c r="F12" s="35">
        <v>895.58</v>
      </c>
      <c r="G12" s="35"/>
      <c r="H12" s="7">
        <f t="shared" si="0"/>
        <v>4947.79</v>
      </c>
      <c r="I12" s="7">
        <f t="shared" si="0"/>
        <v>447.79</v>
      </c>
      <c r="J12" s="7">
        <f t="shared" si="0"/>
        <v>0</v>
      </c>
      <c r="K12" s="7"/>
      <c r="L12" s="7">
        <f t="shared" si="1"/>
        <v>4500</v>
      </c>
      <c r="M12" s="13"/>
    </row>
    <row r="13" spans="2:15" ht="24.95" customHeight="1" x14ac:dyDescent="0.2">
      <c r="B13" s="12" t="s">
        <v>191</v>
      </c>
      <c r="C13" s="27"/>
      <c r="D13" s="36" t="s">
        <v>32</v>
      </c>
      <c r="E13" s="35">
        <v>12343.01</v>
      </c>
      <c r="F13" s="35">
        <v>1343.01</v>
      </c>
      <c r="G13" s="35"/>
      <c r="H13" s="7">
        <f t="shared" si="0"/>
        <v>6171.5050000000001</v>
      </c>
      <c r="I13" s="7">
        <f t="shared" si="0"/>
        <v>671.505</v>
      </c>
      <c r="J13" s="7">
        <f t="shared" si="0"/>
        <v>0</v>
      </c>
      <c r="K13" s="7"/>
      <c r="L13" s="7">
        <f t="shared" si="1"/>
        <v>5500</v>
      </c>
      <c r="M13" s="13"/>
      <c r="O13" s="33"/>
    </row>
    <row r="14" spans="2:15" ht="24.95" customHeight="1" x14ac:dyDescent="0.2">
      <c r="B14" s="16" t="s">
        <v>358</v>
      </c>
      <c r="C14" s="27"/>
      <c r="D14" s="36" t="s">
        <v>67</v>
      </c>
      <c r="E14" s="35">
        <v>13614.64</v>
      </c>
      <c r="F14" s="35">
        <v>1614.63</v>
      </c>
      <c r="G14" s="35"/>
      <c r="H14" s="7">
        <f t="shared" si="0"/>
        <v>6807.32</v>
      </c>
      <c r="I14" s="7">
        <f t="shared" si="0"/>
        <v>807.31500000000005</v>
      </c>
      <c r="J14" s="7">
        <f t="shared" si="0"/>
        <v>0</v>
      </c>
      <c r="K14" s="7"/>
      <c r="L14" s="7">
        <f t="shared" si="1"/>
        <v>6000.0049999999992</v>
      </c>
      <c r="M14" s="13"/>
      <c r="O14" s="33"/>
    </row>
    <row r="15" spans="2:15" ht="24.95" customHeight="1" x14ac:dyDescent="0.2">
      <c r="B15" s="16"/>
      <c r="C15" s="27"/>
      <c r="D15" s="15"/>
      <c r="E15" s="35"/>
      <c r="F15" s="35"/>
      <c r="G15" s="35"/>
      <c r="H15" s="7"/>
      <c r="I15" s="7"/>
      <c r="J15" s="7"/>
      <c r="K15" s="7"/>
      <c r="L15" s="7"/>
    </row>
    <row r="16" spans="2:15" ht="21.95" customHeight="1" x14ac:dyDescent="0.2">
      <c r="D16" s="32" t="s">
        <v>6</v>
      </c>
      <c r="E16" s="55">
        <f t="shared" ref="E16:K16" si="2">SUM(E6:E15)</f>
        <v>107562.06999999999</v>
      </c>
      <c r="F16" s="55">
        <f t="shared" si="2"/>
        <v>13062.05</v>
      </c>
      <c r="G16" s="55">
        <f t="shared" si="2"/>
        <v>0</v>
      </c>
      <c r="H16" s="33">
        <f>SUM(H6:H15)</f>
        <v>53781.034999999996</v>
      </c>
      <c r="I16" s="33">
        <f>SUM(I6:I15)</f>
        <v>6531.0249999999996</v>
      </c>
      <c r="J16" s="33">
        <f t="shared" si="2"/>
        <v>0</v>
      </c>
      <c r="K16" s="33">
        <f t="shared" si="2"/>
        <v>0</v>
      </c>
      <c r="L16" s="33">
        <f>SUM(L6:L15)</f>
        <v>47250.009999999995</v>
      </c>
      <c r="O16" s="33"/>
    </row>
    <row r="17" spans="4:12" ht="21.95" customHeight="1" x14ac:dyDescent="0.2">
      <c r="D17" s="32"/>
      <c r="E17" s="33"/>
      <c r="F17" s="33"/>
      <c r="G17" s="33"/>
      <c r="H17" s="33"/>
      <c r="I17" s="33"/>
      <c r="J17" s="33"/>
      <c r="K17" s="33"/>
      <c r="L17" s="33"/>
    </row>
    <row r="18" spans="4:12" ht="21.95" customHeight="1" x14ac:dyDescent="0.2"/>
  </sheetData>
  <sortState xmlns:xlrd2="http://schemas.microsoft.com/office/spreadsheetml/2017/richdata2" ref="B8:Q14">
    <sortCondition ref="B8:B14"/>
  </sortState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>
    <tabColor theme="6" tint="-0.249977111117893"/>
    <pageSetUpPr fitToPage="1"/>
  </sheetPr>
  <dimension ref="A1:M26"/>
  <sheetViews>
    <sheetView zoomScale="80" zoomScaleNormal="80" workbookViewId="0">
      <selection activeCell="N1" sqref="N1:T1048576"/>
    </sheetView>
  </sheetViews>
  <sheetFormatPr baseColWidth="10" defaultRowHeight="12.75" x14ac:dyDescent="0.2"/>
  <cols>
    <col min="1" max="1" width="1.7109375" style="14" customWidth="1"/>
    <col min="2" max="2" width="37.85546875" style="14" bestFit="1" customWidth="1"/>
    <col min="3" max="3" width="4.140625" style="14" customWidth="1"/>
    <col min="4" max="4" width="15.85546875" style="14" customWidth="1"/>
    <col min="5" max="5" width="1.140625" style="14" customWidth="1"/>
    <col min="6" max="7" width="1.28515625" style="14" customWidth="1"/>
    <col min="8" max="9" width="12" style="14" customWidth="1"/>
    <col min="10" max="10" width="10.28515625" style="14" customWidth="1"/>
    <col min="11" max="11" width="7.5703125" style="14" customWidth="1"/>
    <col min="12" max="12" width="11.5703125" style="14" customWidth="1"/>
    <col min="13" max="13" width="24.85546875" style="14" customWidth="1"/>
    <col min="14" max="16384" width="11.42578125" style="14"/>
  </cols>
  <sheetData>
    <row r="1" spans="1:13" ht="18" x14ac:dyDescent="0.25">
      <c r="A1" s="14" t="s">
        <v>26</v>
      </c>
      <c r="E1" s="18" t="s">
        <v>0</v>
      </c>
      <c r="F1" s="19"/>
      <c r="G1" s="19"/>
      <c r="H1" s="19"/>
      <c r="I1" s="19"/>
      <c r="J1" s="18"/>
      <c r="K1" s="19"/>
      <c r="L1" s="19"/>
      <c r="M1" s="20" t="s">
        <v>1</v>
      </c>
    </row>
    <row r="2" spans="1:13" ht="15" x14ac:dyDescent="0.25">
      <c r="E2" s="21" t="s">
        <v>73</v>
      </c>
      <c r="F2" s="19"/>
      <c r="G2" s="19"/>
      <c r="H2" s="19"/>
      <c r="I2" s="19"/>
      <c r="J2" s="21"/>
      <c r="K2" s="19"/>
      <c r="L2" s="19"/>
      <c r="M2" s="22" t="str">
        <f>PRESIDENCIA!L2</f>
        <v>15 NOVIEMBRE DE 2020</v>
      </c>
    </row>
    <row r="3" spans="1:13" x14ac:dyDescent="0.2">
      <c r="E3" s="57" t="str">
        <f>PRESIDENCIA!E3</f>
        <v>PRIMER QUINCENA DE NOVIEMBRE DE 2020</v>
      </c>
      <c r="F3" s="19"/>
      <c r="G3" s="19"/>
      <c r="H3" s="19"/>
      <c r="I3" s="19"/>
      <c r="J3" s="57"/>
      <c r="K3" s="19"/>
      <c r="L3" s="19"/>
    </row>
    <row r="4" spans="1:13" x14ac:dyDescent="0.2">
      <c r="E4" s="57"/>
      <c r="F4" s="19"/>
      <c r="G4" s="19"/>
      <c r="H4" s="19"/>
      <c r="I4" s="19"/>
      <c r="J4" s="57"/>
      <c r="K4" s="19"/>
      <c r="L4" s="19"/>
    </row>
    <row r="5" spans="1:13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58"/>
      <c r="H5" s="24" t="s">
        <v>3</v>
      </c>
      <c r="I5" s="24" t="s">
        <v>28</v>
      </c>
      <c r="J5" s="59" t="s">
        <v>33</v>
      </c>
      <c r="K5" s="24" t="s">
        <v>24</v>
      </c>
      <c r="L5" s="24" t="s">
        <v>4</v>
      </c>
      <c r="M5" s="23" t="s">
        <v>5</v>
      </c>
    </row>
    <row r="6" spans="1:13" x14ac:dyDescent="0.2">
      <c r="B6" s="16"/>
      <c r="E6" s="35"/>
      <c r="F6" s="35"/>
      <c r="G6" s="35"/>
      <c r="H6" s="7"/>
      <c r="I6" s="7"/>
      <c r="J6" s="7"/>
      <c r="L6" s="7"/>
    </row>
    <row r="7" spans="1:13" ht="24.95" customHeight="1" x14ac:dyDescent="0.2">
      <c r="B7" s="2"/>
      <c r="C7" s="27"/>
      <c r="D7" s="15" t="s">
        <v>74</v>
      </c>
      <c r="E7" s="35"/>
      <c r="F7" s="35"/>
      <c r="G7" s="35"/>
      <c r="H7" s="7">
        <f t="shared" ref="H7:I7" si="0">E7/2</f>
        <v>0</v>
      </c>
      <c r="I7" s="7">
        <f t="shared" si="0"/>
        <v>0</v>
      </c>
      <c r="J7" s="7">
        <f>+G7/2</f>
        <v>0</v>
      </c>
      <c r="K7" s="7"/>
      <c r="L7" s="7">
        <f>H7-I7+J7-K7</f>
        <v>0</v>
      </c>
      <c r="M7" s="13"/>
    </row>
    <row r="8" spans="1:13" ht="24.95" customHeight="1" x14ac:dyDescent="0.2">
      <c r="B8" s="2" t="s">
        <v>196</v>
      </c>
      <c r="C8" s="27"/>
      <c r="D8" s="15" t="s">
        <v>158</v>
      </c>
      <c r="E8" s="35">
        <v>4969.96</v>
      </c>
      <c r="F8" s="35"/>
      <c r="G8" s="35">
        <v>30.04</v>
      </c>
      <c r="H8" s="7">
        <f t="shared" ref="H8:H10" si="1">E8/2</f>
        <v>2484.98</v>
      </c>
      <c r="I8" s="7">
        <f t="shared" ref="I8:J10" si="2">F8/2</f>
        <v>0</v>
      </c>
      <c r="J8" s="7">
        <f t="shared" ref="J8:J10" si="3">+G8/2</f>
        <v>15.02</v>
      </c>
      <c r="K8" s="7"/>
      <c r="L8" s="7">
        <f>H8-I8+J8-K8</f>
        <v>2500</v>
      </c>
      <c r="M8" s="13"/>
    </row>
    <row r="9" spans="1:13" ht="25.5" x14ac:dyDescent="0.2">
      <c r="B9" s="16" t="s">
        <v>184</v>
      </c>
      <c r="C9" s="27"/>
      <c r="D9" s="87" t="s">
        <v>397</v>
      </c>
      <c r="E9" s="35">
        <v>4753.43</v>
      </c>
      <c r="F9" s="35"/>
      <c r="G9" s="35">
        <v>46.57</v>
      </c>
      <c r="H9" s="7">
        <f t="shared" si="1"/>
        <v>2376.7150000000001</v>
      </c>
      <c r="I9" s="7">
        <f t="shared" si="2"/>
        <v>0</v>
      </c>
      <c r="J9" s="7">
        <f t="shared" si="2"/>
        <v>23.285</v>
      </c>
      <c r="K9" s="7"/>
      <c r="L9" s="7">
        <f t="shared" ref="L9" si="4">H9-I9+J9-K9</f>
        <v>2400</v>
      </c>
      <c r="M9" s="13"/>
    </row>
    <row r="10" spans="1:13" ht="24.95" customHeight="1" x14ac:dyDescent="0.2">
      <c r="B10" s="2" t="s">
        <v>195</v>
      </c>
      <c r="C10" s="27"/>
      <c r="D10" s="15" t="s">
        <v>75</v>
      </c>
      <c r="E10" s="35">
        <v>8705.1</v>
      </c>
      <c r="F10" s="35">
        <v>705.1</v>
      </c>
      <c r="G10" s="35"/>
      <c r="H10" s="7">
        <f t="shared" si="1"/>
        <v>4352.55</v>
      </c>
      <c r="I10" s="7">
        <f t="shared" si="2"/>
        <v>352.55</v>
      </c>
      <c r="J10" s="7">
        <f t="shared" si="3"/>
        <v>0</v>
      </c>
      <c r="K10" s="7"/>
      <c r="L10" s="7">
        <f>H10-I10+J10-K10</f>
        <v>4000</v>
      </c>
      <c r="M10" s="13"/>
    </row>
    <row r="12" spans="1:13" ht="21.95" customHeight="1" x14ac:dyDescent="0.2">
      <c r="D12" s="32" t="s">
        <v>6</v>
      </c>
      <c r="E12" s="55">
        <f>SUM(E7:E10)</f>
        <v>18428.489999999998</v>
      </c>
      <c r="F12" s="55">
        <f>SUM(F7:F10)</f>
        <v>705.1</v>
      </c>
      <c r="G12" s="55"/>
      <c r="H12" s="33">
        <f>SUM(H7:H10)</f>
        <v>9214.244999999999</v>
      </c>
      <c r="I12" s="33">
        <f>SUM(I7:I10)</f>
        <v>352.55</v>
      </c>
      <c r="J12" s="33">
        <f>SUM(J7:J10)</f>
        <v>38.305</v>
      </c>
      <c r="K12" s="33">
        <f>SUM(K7:K10)</f>
        <v>0</v>
      </c>
      <c r="L12" s="33">
        <f>SUM(L7:L10)</f>
        <v>8900</v>
      </c>
    </row>
    <row r="13" spans="1:13" ht="21.95" customHeight="1" x14ac:dyDescent="0.2">
      <c r="B13" s="12"/>
      <c r="C13" s="12"/>
      <c r="D13" s="15"/>
      <c r="E13" s="7"/>
      <c r="J13" s="7"/>
    </row>
    <row r="14" spans="1:13" x14ac:dyDescent="0.2">
      <c r="B14" s="12"/>
      <c r="C14" s="12"/>
      <c r="D14" s="15"/>
      <c r="E14" s="7"/>
      <c r="J14" s="7"/>
    </row>
    <row r="15" spans="1:13" x14ac:dyDescent="0.2">
      <c r="B15" s="12"/>
      <c r="C15" s="12"/>
      <c r="D15" s="15"/>
      <c r="E15" s="7"/>
      <c r="J15" s="7"/>
    </row>
    <row r="16" spans="1:13" x14ac:dyDescent="0.2">
      <c r="A16" s="15"/>
      <c r="B16" s="12"/>
      <c r="C16" s="27"/>
      <c r="D16" s="7"/>
      <c r="E16" s="7"/>
      <c r="F16" s="7"/>
      <c r="G16" s="7"/>
      <c r="H16" s="7"/>
      <c r="I16" s="7"/>
      <c r="J16" s="7"/>
      <c r="K16" s="7"/>
    </row>
    <row r="17" spans="1:11" x14ac:dyDescent="0.2">
      <c r="A17" s="15"/>
      <c r="B17" s="12"/>
      <c r="C17" s="27"/>
      <c r="D17" s="7"/>
      <c r="E17" s="7"/>
      <c r="F17" s="7"/>
      <c r="G17" s="7"/>
      <c r="H17" s="7"/>
      <c r="I17" s="7"/>
      <c r="J17" s="7"/>
      <c r="K17" s="7"/>
    </row>
    <row r="18" spans="1:11" x14ac:dyDescent="0.2">
      <c r="B18" s="12"/>
      <c r="C18" s="12"/>
      <c r="D18" s="15"/>
      <c r="E18" s="7"/>
      <c r="J18" s="7"/>
    </row>
    <row r="19" spans="1:11" x14ac:dyDescent="0.2">
      <c r="B19" s="12"/>
      <c r="C19" s="12"/>
      <c r="D19" s="15"/>
      <c r="E19" s="7"/>
      <c r="J19" s="7"/>
    </row>
    <row r="20" spans="1:11" x14ac:dyDescent="0.2">
      <c r="B20" s="12"/>
      <c r="C20" s="12"/>
      <c r="D20" s="15"/>
      <c r="E20" s="7"/>
      <c r="J20" s="7"/>
    </row>
    <row r="21" spans="1:11" x14ac:dyDescent="0.2">
      <c r="B21" s="12"/>
      <c r="C21" s="12"/>
      <c r="D21" s="15"/>
      <c r="E21" s="7"/>
      <c r="J21" s="7"/>
    </row>
    <row r="22" spans="1:11" x14ac:dyDescent="0.2">
      <c r="B22" s="12"/>
      <c r="C22" s="12"/>
      <c r="D22" s="15"/>
      <c r="E22" s="7"/>
      <c r="J22" s="7"/>
    </row>
    <row r="23" spans="1:11" x14ac:dyDescent="0.2">
      <c r="B23" s="12"/>
      <c r="C23" s="12"/>
      <c r="D23" s="15"/>
      <c r="E23" s="7"/>
      <c r="J23" s="7"/>
    </row>
    <row r="24" spans="1:11" x14ac:dyDescent="0.2">
      <c r="B24" s="12"/>
      <c r="C24" s="12"/>
      <c r="D24" s="15"/>
      <c r="E24" s="7"/>
      <c r="J24" s="7"/>
    </row>
    <row r="26" spans="1:11" ht="18" x14ac:dyDescent="0.25">
      <c r="B26" s="65"/>
    </row>
  </sheetData>
  <sortState xmlns:xlrd2="http://schemas.microsoft.com/office/spreadsheetml/2017/richdata2" ref="A8:Q10">
    <sortCondition ref="B8:B10"/>
  </sortState>
  <pageMargins left="0.11811023622047245" right="0.23622047244094491" top="0.9055118110236221" bottom="0.98425196850393704" header="0" footer="0"/>
  <pageSetup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tabColor theme="6" tint="-0.249977111117893"/>
    <pageSetUpPr fitToPage="1"/>
  </sheetPr>
  <dimension ref="A1:O20"/>
  <sheetViews>
    <sheetView topLeftCell="B1" zoomScale="80" zoomScaleNormal="80" workbookViewId="0">
      <selection activeCell="M1" sqref="M1:R1048576"/>
    </sheetView>
  </sheetViews>
  <sheetFormatPr baseColWidth="10" defaultRowHeight="12.75" x14ac:dyDescent="0.2"/>
  <cols>
    <col min="1" max="1" width="1.7109375" style="14" customWidth="1"/>
    <col min="2" max="2" width="39.5703125" style="14" bestFit="1" customWidth="1"/>
    <col min="3" max="3" width="3.140625" style="14" customWidth="1"/>
    <col min="4" max="4" width="16.42578125" style="14" customWidth="1"/>
    <col min="5" max="5" width="2.140625" style="14" customWidth="1"/>
    <col min="6" max="6" width="1.7109375" style="14" customWidth="1"/>
    <col min="7" max="7" width="15.140625" style="14" customWidth="1"/>
    <col min="8" max="8" width="12.140625" style="14" customWidth="1"/>
    <col min="9" max="9" width="10.85546875" style="14" customWidth="1"/>
    <col min="10" max="10" width="7.5703125" style="14" customWidth="1"/>
    <col min="11" max="11" width="13.140625" style="14" bestFit="1" customWidth="1"/>
    <col min="12" max="12" width="26" style="14" customWidth="1"/>
    <col min="13" max="16384" width="11.42578125" style="14"/>
  </cols>
  <sheetData>
    <row r="1" spans="2:15" ht="18" x14ac:dyDescent="0.25">
      <c r="E1" s="18" t="s">
        <v>0</v>
      </c>
      <c r="F1" s="19"/>
      <c r="G1" s="19"/>
      <c r="H1" s="19"/>
      <c r="I1" s="19"/>
      <c r="J1" s="19"/>
      <c r="K1" s="19"/>
      <c r="L1" s="20" t="s">
        <v>1</v>
      </c>
    </row>
    <row r="2" spans="2:15" ht="15" x14ac:dyDescent="0.25">
      <c r="E2" s="21" t="s">
        <v>7</v>
      </c>
      <c r="F2" s="19"/>
      <c r="G2" s="19"/>
      <c r="H2" s="19"/>
      <c r="I2" s="19"/>
      <c r="J2" s="19"/>
      <c r="K2" s="19"/>
      <c r="L2" s="22" t="str">
        <f>PRESIDENCIA!L2</f>
        <v>15 NOVIEMBRE DE 2020</v>
      </c>
    </row>
    <row r="3" spans="2:15" x14ac:dyDescent="0.2">
      <c r="E3" s="22" t="str">
        <f>PRESIDENCIA!E3</f>
        <v>PRIMER QUINCENA DE NOVIEMBRE DE 2020</v>
      </c>
      <c r="F3" s="19"/>
      <c r="G3" s="19"/>
      <c r="H3" s="19"/>
      <c r="I3" s="19"/>
      <c r="J3" s="19"/>
      <c r="K3" s="19"/>
    </row>
    <row r="4" spans="2:15" x14ac:dyDescent="0.2">
      <c r="E4" s="57"/>
      <c r="F4" s="19"/>
      <c r="G4" s="19"/>
      <c r="H4" s="19"/>
      <c r="I4" s="19"/>
      <c r="J4" s="19"/>
      <c r="K4" s="19"/>
    </row>
    <row r="5" spans="2:15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24" t="s">
        <v>3</v>
      </c>
      <c r="H5" s="24" t="s">
        <v>28</v>
      </c>
      <c r="I5" s="59" t="s">
        <v>33</v>
      </c>
      <c r="J5" s="24" t="s">
        <v>24</v>
      </c>
      <c r="K5" s="24" t="s">
        <v>4</v>
      </c>
      <c r="L5" s="23" t="s">
        <v>5</v>
      </c>
    </row>
    <row r="6" spans="2:15" x14ac:dyDescent="0.2">
      <c r="E6" s="48"/>
      <c r="F6" s="48"/>
    </row>
    <row r="8" spans="2:15" ht="36" x14ac:dyDescent="0.2">
      <c r="B8" s="84" t="s">
        <v>272</v>
      </c>
      <c r="C8" s="27"/>
      <c r="D8" s="67" t="s">
        <v>76</v>
      </c>
      <c r="E8" s="35">
        <v>30312.959999999999</v>
      </c>
      <c r="F8" s="35">
        <v>5312.96</v>
      </c>
      <c r="G8" s="7">
        <f t="shared" ref="G8" si="0">+E8/2</f>
        <v>15156.48</v>
      </c>
      <c r="H8" s="7">
        <f t="shared" ref="H8" si="1">+F8/2</f>
        <v>2656.48</v>
      </c>
      <c r="I8" s="7"/>
      <c r="J8" s="7">
        <v>0</v>
      </c>
      <c r="K8" s="7">
        <f t="shared" ref="K8" si="2">G8-H8+I8-J8</f>
        <v>12500</v>
      </c>
      <c r="L8" s="13"/>
      <c r="M8" s="19"/>
      <c r="N8" s="19"/>
      <c r="O8" s="19"/>
    </row>
    <row r="9" spans="2:15" ht="36" x14ac:dyDescent="0.2">
      <c r="B9" s="84" t="s">
        <v>198</v>
      </c>
      <c r="C9" s="27"/>
      <c r="D9" s="67" t="s">
        <v>382</v>
      </c>
      <c r="E9" s="48">
        <v>6733.13</v>
      </c>
      <c r="F9" s="48">
        <v>233.13</v>
      </c>
      <c r="G9" s="7">
        <f t="shared" ref="G9:G17" si="3">+E9/2</f>
        <v>3366.5650000000001</v>
      </c>
      <c r="H9" s="7">
        <f t="shared" ref="H9:H17" si="4">+F9/2</f>
        <v>116.565</v>
      </c>
      <c r="I9" s="7"/>
      <c r="J9" s="7"/>
      <c r="K9" s="7">
        <f t="shared" ref="K9:K17" si="5">G9-H9+I9-J9</f>
        <v>3250</v>
      </c>
      <c r="L9" s="13"/>
      <c r="M9" s="19"/>
      <c r="N9" s="19"/>
      <c r="O9" s="19"/>
    </row>
    <row r="10" spans="2:15" ht="51" x14ac:dyDescent="0.2">
      <c r="B10" s="84" t="s">
        <v>276</v>
      </c>
      <c r="D10" s="88" t="s">
        <v>108</v>
      </c>
      <c r="E10" s="35">
        <v>9895.58</v>
      </c>
      <c r="F10" s="35">
        <v>895.58</v>
      </c>
      <c r="G10" s="7">
        <f t="shared" si="3"/>
        <v>4947.79</v>
      </c>
      <c r="H10" s="7">
        <f t="shared" si="4"/>
        <v>447.79</v>
      </c>
      <c r="I10" s="7"/>
      <c r="J10" s="7"/>
      <c r="K10" s="7">
        <f>G10-H10+I10-J10</f>
        <v>4500</v>
      </c>
      <c r="L10" s="13"/>
    </row>
    <row r="11" spans="2:15" ht="24" x14ac:dyDescent="0.2">
      <c r="B11" s="84" t="s">
        <v>199</v>
      </c>
      <c r="C11" s="27"/>
      <c r="D11" s="67" t="s">
        <v>77</v>
      </c>
      <c r="E11" s="35">
        <v>9895.58</v>
      </c>
      <c r="F11" s="35">
        <v>895.58</v>
      </c>
      <c r="G11" s="7">
        <f t="shared" si="3"/>
        <v>4947.79</v>
      </c>
      <c r="H11" s="7">
        <f t="shared" si="4"/>
        <v>447.79</v>
      </c>
      <c r="I11" s="7"/>
      <c r="J11" s="7"/>
      <c r="K11" s="7">
        <f t="shared" si="5"/>
        <v>4500</v>
      </c>
      <c r="L11" s="13"/>
      <c r="M11" s="19"/>
      <c r="N11" s="19"/>
      <c r="O11" s="19"/>
    </row>
    <row r="12" spans="2:15" ht="36" x14ac:dyDescent="0.2">
      <c r="B12" s="2" t="s">
        <v>197</v>
      </c>
      <c r="C12" s="27"/>
      <c r="D12" s="67" t="s">
        <v>382</v>
      </c>
      <c r="E12" s="48">
        <v>6733.13</v>
      </c>
      <c r="F12" s="48">
        <v>233.13</v>
      </c>
      <c r="G12" s="7">
        <f t="shared" si="3"/>
        <v>3366.5650000000001</v>
      </c>
      <c r="H12" s="7">
        <f t="shared" si="4"/>
        <v>116.565</v>
      </c>
      <c r="I12" s="7"/>
      <c r="J12" s="7"/>
      <c r="K12" s="7">
        <f t="shared" si="5"/>
        <v>3250</v>
      </c>
      <c r="L12" s="13"/>
      <c r="M12" s="19"/>
      <c r="N12" s="19"/>
      <c r="O12" s="19"/>
    </row>
    <row r="13" spans="2:15" ht="24" x14ac:dyDescent="0.2">
      <c r="B13" s="84" t="s">
        <v>200</v>
      </c>
      <c r="C13" s="27"/>
      <c r="D13" s="67" t="s">
        <v>383</v>
      </c>
      <c r="E13" s="48">
        <v>7334.48</v>
      </c>
      <c r="F13" s="48">
        <v>334.48</v>
      </c>
      <c r="G13" s="7">
        <f t="shared" si="3"/>
        <v>3667.24</v>
      </c>
      <c r="H13" s="7">
        <f t="shared" si="4"/>
        <v>167.24</v>
      </c>
      <c r="I13" s="7"/>
      <c r="J13" s="7"/>
      <c r="K13" s="7">
        <f t="shared" si="5"/>
        <v>3500</v>
      </c>
      <c r="L13" s="13"/>
      <c r="M13" s="19"/>
      <c r="N13" s="19"/>
      <c r="O13" s="19"/>
    </row>
    <row r="14" spans="2:15" s="66" customFormat="1" ht="36" customHeight="1" x14ac:dyDescent="0.2">
      <c r="B14" s="66" t="s">
        <v>312</v>
      </c>
      <c r="C14" s="107"/>
      <c r="D14" s="67" t="s">
        <v>403</v>
      </c>
      <c r="E14" s="7">
        <v>9895.58</v>
      </c>
      <c r="F14" s="7">
        <v>895.58</v>
      </c>
      <c r="G14" s="86">
        <f>E14/2</f>
        <v>4947.79</v>
      </c>
      <c r="H14" s="86">
        <f>F14/2</f>
        <v>447.79</v>
      </c>
      <c r="I14" s="86"/>
      <c r="J14" s="86"/>
      <c r="K14" s="86">
        <f>G14-H14+I14-J14</f>
        <v>4500</v>
      </c>
      <c r="L14" s="105"/>
    </row>
    <row r="15" spans="2:15" ht="24" x14ac:dyDescent="0.2">
      <c r="B15" s="84" t="s">
        <v>201</v>
      </c>
      <c r="C15" s="27"/>
      <c r="D15" s="67" t="s">
        <v>78</v>
      </c>
      <c r="E15" s="7">
        <v>9895.58</v>
      </c>
      <c r="F15" s="7">
        <v>895.58</v>
      </c>
      <c r="G15" s="7">
        <f t="shared" si="3"/>
        <v>4947.79</v>
      </c>
      <c r="H15" s="7">
        <f t="shared" si="4"/>
        <v>447.79</v>
      </c>
      <c r="I15" s="7"/>
      <c r="J15" s="7"/>
      <c r="K15" s="7">
        <f t="shared" si="5"/>
        <v>4500</v>
      </c>
      <c r="L15" s="13"/>
      <c r="M15" s="19"/>
      <c r="N15" s="19"/>
      <c r="O15" s="19"/>
    </row>
    <row r="16" spans="2:15" ht="24" x14ac:dyDescent="0.2">
      <c r="B16" s="16" t="s">
        <v>202</v>
      </c>
      <c r="C16" s="27"/>
      <c r="D16" s="67" t="s">
        <v>79</v>
      </c>
      <c r="E16" s="35">
        <v>15361.5</v>
      </c>
      <c r="F16" s="35">
        <v>1987.7610799999998</v>
      </c>
      <c r="G16" s="7">
        <f t="shared" si="3"/>
        <v>7680.75</v>
      </c>
      <c r="H16" s="7">
        <f t="shared" si="4"/>
        <v>993.88053999999988</v>
      </c>
      <c r="I16" s="7"/>
      <c r="J16" s="7">
        <v>3</v>
      </c>
      <c r="K16" s="7">
        <f t="shared" si="5"/>
        <v>6683.8694599999999</v>
      </c>
      <c r="L16" s="13"/>
      <c r="M16" s="33"/>
      <c r="N16" s="33"/>
      <c r="O16" s="19"/>
    </row>
    <row r="17" spans="1:15" ht="24" x14ac:dyDescent="0.2">
      <c r="B17" s="16" t="s">
        <v>203</v>
      </c>
      <c r="C17" s="27"/>
      <c r="D17" s="67" t="s">
        <v>80</v>
      </c>
      <c r="E17" s="35">
        <v>9777.6</v>
      </c>
      <c r="F17" s="35">
        <v>876.70240000000024</v>
      </c>
      <c r="G17" s="7">
        <f t="shared" si="3"/>
        <v>4888.8</v>
      </c>
      <c r="H17" s="7">
        <f t="shared" si="4"/>
        <v>438.35120000000012</v>
      </c>
      <c r="I17" s="7"/>
      <c r="J17" s="7">
        <v>0</v>
      </c>
      <c r="K17" s="7">
        <f t="shared" si="5"/>
        <v>4450.4488000000001</v>
      </c>
      <c r="L17" s="13"/>
      <c r="M17" s="19"/>
      <c r="N17" s="19"/>
      <c r="O17" s="19"/>
    </row>
    <row r="18" spans="1:15" ht="21.95" customHeight="1" x14ac:dyDescent="0.2">
      <c r="D18" s="32" t="s">
        <v>6</v>
      </c>
      <c r="E18" s="55">
        <f t="shared" ref="E18:K18" si="6">SUM(E8:E17)</f>
        <v>115835.12000000001</v>
      </c>
      <c r="F18" s="55">
        <f t="shared" si="6"/>
        <v>12560.483480000001</v>
      </c>
      <c r="G18" s="33">
        <f>SUM(G8:G17)</f>
        <v>57917.560000000005</v>
      </c>
      <c r="H18" s="33">
        <f t="shared" si="6"/>
        <v>6280.2417400000004</v>
      </c>
      <c r="I18" s="33">
        <f t="shared" si="6"/>
        <v>0</v>
      </c>
      <c r="J18" s="33">
        <f t="shared" si="6"/>
        <v>3</v>
      </c>
      <c r="K18" s="33">
        <f t="shared" si="6"/>
        <v>51634.31826</v>
      </c>
    </row>
    <row r="19" spans="1:15" ht="21.95" customHeight="1" x14ac:dyDescent="0.2"/>
    <row r="20" spans="1:15" x14ac:dyDescent="0.2">
      <c r="A20" s="68"/>
    </row>
  </sheetData>
  <sortState xmlns:xlrd2="http://schemas.microsoft.com/office/spreadsheetml/2017/richdata2" ref="A9:V17">
    <sortCondition ref="B9:B17"/>
  </sortState>
  <phoneticPr fontId="0" type="noConversion"/>
  <pageMargins left="0.11811023622047245" right="0.11811023622047245" top="0.98425196850393704" bottom="0.98425196850393704" header="0" footer="0"/>
  <pageSetup scale="8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1">
    <tabColor theme="6" tint="-0.249977111117893"/>
    <pageSetUpPr fitToPage="1"/>
  </sheetPr>
  <dimension ref="B1:S61"/>
  <sheetViews>
    <sheetView zoomScale="80" zoomScaleNormal="80" workbookViewId="0">
      <selection activeCell="N22" sqref="N1:S1048576"/>
    </sheetView>
  </sheetViews>
  <sheetFormatPr baseColWidth="10" defaultRowHeight="12.75" x14ac:dyDescent="0.2"/>
  <cols>
    <col min="1" max="1" width="1.7109375" style="14" customWidth="1"/>
    <col min="2" max="2" width="40.28515625" style="14" bestFit="1" customWidth="1"/>
    <col min="3" max="3" width="5.140625" style="14" customWidth="1"/>
    <col min="4" max="4" width="16.42578125" style="14" customWidth="1"/>
    <col min="5" max="5" width="1.28515625" style="14" customWidth="1"/>
    <col min="6" max="6" width="1" style="14" customWidth="1"/>
    <col min="7" max="7" width="1.140625" style="14" customWidth="1"/>
    <col min="8" max="8" width="12.28515625" style="14" bestFit="1" customWidth="1"/>
    <col min="9" max="9" width="10.85546875" style="14" customWidth="1"/>
    <col min="10" max="10" width="8.85546875" style="14" customWidth="1"/>
    <col min="11" max="11" width="9.85546875" style="14" customWidth="1"/>
    <col min="12" max="12" width="12.28515625" style="14" bestFit="1" customWidth="1"/>
    <col min="13" max="13" width="29.28515625" style="14" customWidth="1"/>
    <col min="14" max="18" width="11.42578125" style="14"/>
    <col min="19" max="19" width="12.28515625" style="14" bestFit="1" customWidth="1"/>
    <col min="20" max="16384" width="11.42578125" style="14"/>
  </cols>
  <sheetData>
    <row r="1" spans="2:13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3" ht="15" x14ac:dyDescent="0.25">
      <c r="E2" s="21" t="s">
        <v>81</v>
      </c>
      <c r="F2" s="19"/>
      <c r="G2" s="19"/>
      <c r="H2" s="19"/>
      <c r="I2" s="19"/>
      <c r="J2" s="19"/>
      <c r="K2" s="19"/>
      <c r="L2" s="19"/>
      <c r="M2" s="22" t="str">
        <f>+H.MPAL!L2</f>
        <v>15 NOVIEMBRE DE 2020</v>
      </c>
    </row>
    <row r="3" spans="2:13" x14ac:dyDescent="0.2">
      <c r="E3" s="22" t="str">
        <f>PRESIDENCIA!E3</f>
        <v>PRIMER QUINCENA DE NOVIEMBRE DE 2020</v>
      </c>
      <c r="F3" s="19"/>
      <c r="G3" s="19"/>
      <c r="H3" s="19"/>
      <c r="I3" s="19"/>
      <c r="J3" s="19"/>
      <c r="K3" s="19"/>
      <c r="L3" s="19"/>
    </row>
    <row r="4" spans="2:13" x14ac:dyDescent="0.2">
      <c r="B4" s="23" t="s">
        <v>2</v>
      </c>
      <c r="C4" s="23"/>
      <c r="D4" s="23" t="s">
        <v>8</v>
      </c>
      <c r="E4" s="58" t="s">
        <v>3</v>
      </c>
      <c r="F4" s="58" t="s">
        <v>28</v>
      </c>
      <c r="G4" s="47" t="s">
        <v>33</v>
      </c>
      <c r="H4" s="24" t="s">
        <v>3</v>
      </c>
      <c r="I4" s="24" t="s">
        <v>28</v>
      </c>
      <c r="J4" s="25" t="s">
        <v>33</v>
      </c>
      <c r="K4" s="26" t="s">
        <v>24</v>
      </c>
      <c r="L4" s="24" t="s">
        <v>4</v>
      </c>
      <c r="M4" s="23" t="s">
        <v>5</v>
      </c>
    </row>
    <row r="5" spans="2:13" ht="24.75" customHeight="1" x14ac:dyDescent="0.2">
      <c r="B5" s="16" t="s">
        <v>205</v>
      </c>
      <c r="C5" s="27"/>
      <c r="D5" s="116" t="s">
        <v>82</v>
      </c>
      <c r="E5" s="35">
        <v>23787.57</v>
      </c>
      <c r="F5" s="35">
        <v>3787.57</v>
      </c>
      <c r="G5" s="35"/>
      <c r="H5" s="7">
        <f t="shared" ref="H5" si="0">+E5/2</f>
        <v>11893.785</v>
      </c>
      <c r="I5" s="7">
        <f t="shared" ref="I5:J5" si="1">+F5/2</f>
        <v>1893.7850000000001</v>
      </c>
      <c r="J5" s="7">
        <f t="shared" si="1"/>
        <v>0</v>
      </c>
      <c r="K5" s="28"/>
      <c r="L5" s="7">
        <f>H5-I5+J5-K5</f>
        <v>10000</v>
      </c>
      <c r="M5" s="13"/>
    </row>
    <row r="6" spans="2:13" ht="24.75" customHeight="1" x14ac:dyDescent="0.2">
      <c r="B6" s="12" t="s">
        <v>394</v>
      </c>
      <c r="C6" s="73"/>
      <c r="D6" s="116" t="s">
        <v>90</v>
      </c>
      <c r="E6" s="35">
        <v>14123.28</v>
      </c>
      <c r="F6" s="35">
        <v>1723.28</v>
      </c>
      <c r="G6" s="35"/>
      <c r="H6" s="7">
        <f t="shared" ref="H6:H53" si="2">+E6/2</f>
        <v>7061.64</v>
      </c>
      <c r="I6" s="7">
        <f t="shared" ref="I6:I53" si="3">+F6/2</f>
        <v>861.64</v>
      </c>
      <c r="J6" s="7">
        <f t="shared" ref="J6:J53" si="4">+G6/2</f>
        <v>0</v>
      </c>
      <c r="K6" s="28"/>
      <c r="L6" s="7">
        <f>H6-I6+J6-K6</f>
        <v>6200</v>
      </c>
      <c r="M6" s="13"/>
    </row>
    <row r="7" spans="2:13" ht="24.75" customHeight="1" x14ac:dyDescent="0.2">
      <c r="B7" s="16" t="s">
        <v>207</v>
      </c>
      <c r="C7" s="27"/>
      <c r="D7" s="116" t="s">
        <v>84</v>
      </c>
      <c r="E7" s="35">
        <v>8705.1</v>
      </c>
      <c r="F7" s="35">
        <v>705.1</v>
      </c>
      <c r="G7" s="35"/>
      <c r="H7" s="7">
        <f t="shared" si="2"/>
        <v>4352.55</v>
      </c>
      <c r="I7" s="7">
        <f t="shared" si="3"/>
        <v>352.55</v>
      </c>
      <c r="J7" s="7">
        <f t="shared" si="4"/>
        <v>0</v>
      </c>
      <c r="K7" s="28"/>
      <c r="L7" s="7">
        <f>H7-I7+J7-K7</f>
        <v>4000</v>
      </c>
      <c r="M7" s="13"/>
    </row>
    <row r="8" spans="2:13" ht="22.5" x14ac:dyDescent="0.2">
      <c r="B8" s="12" t="s">
        <v>280</v>
      </c>
      <c r="C8" s="73"/>
      <c r="D8" s="71" t="s">
        <v>166</v>
      </c>
      <c r="E8" s="50">
        <v>7334.48</v>
      </c>
      <c r="F8" s="51">
        <v>334.48</v>
      </c>
      <c r="G8" s="51"/>
      <c r="H8" s="52">
        <f t="shared" ref="H8:I8" si="5">+E8/2</f>
        <v>3667.24</v>
      </c>
      <c r="I8" s="52">
        <f t="shared" si="5"/>
        <v>167.24</v>
      </c>
      <c r="J8" s="7"/>
      <c r="K8" s="7"/>
      <c r="L8" s="7">
        <f>+H8-I8+J8-K8</f>
        <v>3500</v>
      </c>
      <c r="M8" s="13"/>
    </row>
    <row r="9" spans="2:13" ht="24.75" customHeight="1" x14ac:dyDescent="0.2">
      <c r="B9" s="12" t="s">
        <v>249</v>
      </c>
      <c r="C9" s="74"/>
      <c r="D9" s="117" t="s">
        <v>18</v>
      </c>
      <c r="E9" s="48">
        <v>6733.13</v>
      </c>
      <c r="F9" s="48">
        <v>233.13</v>
      </c>
      <c r="G9" s="35"/>
      <c r="H9" s="7">
        <f t="shared" si="2"/>
        <v>3366.5650000000001</v>
      </c>
      <c r="I9" s="7">
        <f t="shared" si="3"/>
        <v>116.565</v>
      </c>
      <c r="J9" s="7">
        <f t="shared" si="4"/>
        <v>0</v>
      </c>
      <c r="K9" s="28"/>
      <c r="L9" s="7">
        <f>H9-I9+J9-K9</f>
        <v>3250</v>
      </c>
      <c r="M9" s="13"/>
    </row>
    <row r="10" spans="2:13" ht="24.75" customHeight="1" x14ac:dyDescent="0.2">
      <c r="B10" s="12" t="s">
        <v>258</v>
      </c>
      <c r="C10" s="73"/>
      <c r="D10" s="116" t="s">
        <v>19</v>
      </c>
      <c r="E10" s="35">
        <v>8204.7000000000007</v>
      </c>
      <c r="F10" s="35">
        <v>646.77268800000002</v>
      </c>
      <c r="G10" s="35"/>
      <c r="H10" s="7">
        <f t="shared" si="2"/>
        <v>4102.3500000000004</v>
      </c>
      <c r="I10" s="7">
        <f t="shared" si="3"/>
        <v>323.38634400000001</v>
      </c>
      <c r="J10" s="7">
        <f t="shared" si="4"/>
        <v>0</v>
      </c>
      <c r="K10" s="7"/>
      <c r="L10" s="7">
        <f>+H10-I10+J10-K10</f>
        <v>3778.9636560000004</v>
      </c>
      <c r="M10" s="13"/>
    </row>
    <row r="11" spans="2:13" ht="24.75" customHeight="1" x14ac:dyDescent="0.2">
      <c r="B11" s="30" t="s">
        <v>226</v>
      </c>
      <c r="C11" s="27"/>
      <c r="D11" s="116" t="s">
        <v>96</v>
      </c>
      <c r="E11" s="35">
        <v>13614.64</v>
      </c>
      <c r="F11" s="35">
        <v>1614.64</v>
      </c>
      <c r="G11" s="35"/>
      <c r="H11" s="7">
        <f t="shared" si="2"/>
        <v>6807.32</v>
      </c>
      <c r="I11" s="7">
        <f t="shared" si="3"/>
        <v>807.32</v>
      </c>
      <c r="J11" s="7">
        <f t="shared" si="4"/>
        <v>0</v>
      </c>
      <c r="K11" s="28"/>
      <c r="L11" s="7">
        <f>H11-I11+J11-K11</f>
        <v>6000</v>
      </c>
      <c r="M11" s="13"/>
    </row>
    <row r="12" spans="2:13" ht="24.75" customHeight="1" x14ac:dyDescent="0.2">
      <c r="B12" s="12" t="s">
        <v>271</v>
      </c>
      <c r="C12" s="74"/>
      <c r="D12" s="116" t="s">
        <v>163</v>
      </c>
      <c r="E12" s="48">
        <v>6733.13</v>
      </c>
      <c r="F12" s="48">
        <v>233.13</v>
      </c>
      <c r="G12" s="35"/>
      <c r="H12" s="7">
        <f t="shared" si="2"/>
        <v>3366.5650000000001</v>
      </c>
      <c r="I12" s="7">
        <f t="shared" si="3"/>
        <v>116.565</v>
      </c>
      <c r="J12" s="7">
        <f t="shared" si="4"/>
        <v>0</v>
      </c>
      <c r="K12" s="7"/>
      <c r="L12" s="7">
        <f>+H12-I12+J12-K12</f>
        <v>3250</v>
      </c>
      <c r="M12" s="13"/>
    </row>
    <row r="13" spans="2:13" ht="24.75" customHeight="1" x14ac:dyDescent="0.2">
      <c r="B13" s="12" t="s">
        <v>246</v>
      </c>
      <c r="C13" s="74"/>
      <c r="D13" s="117" t="s">
        <v>105</v>
      </c>
      <c r="E13" s="48">
        <v>7334.48</v>
      </c>
      <c r="F13" s="48">
        <v>334.48</v>
      </c>
      <c r="G13" s="35"/>
      <c r="H13" s="7">
        <f t="shared" si="2"/>
        <v>3667.24</v>
      </c>
      <c r="I13" s="7">
        <f t="shared" si="3"/>
        <v>167.24</v>
      </c>
      <c r="J13" s="7">
        <f t="shared" si="4"/>
        <v>0</v>
      </c>
      <c r="K13" s="28"/>
      <c r="L13" s="7">
        <f>H13-I13+J13-K13</f>
        <v>3500</v>
      </c>
      <c r="M13" s="13"/>
    </row>
    <row r="14" spans="2:13" ht="24.75" customHeight="1" x14ac:dyDescent="0.2">
      <c r="B14" s="16" t="s">
        <v>236</v>
      </c>
      <c r="C14" s="16"/>
      <c r="D14" s="117" t="s">
        <v>99</v>
      </c>
      <c r="E14" s="48">
        <v>7334.48</v>
      </c>
      <c r="F14" s="48">
        <v>334.48</v>
      </c>
      <c r="G14" s="35"/>
      <c r="H14" s="7">
        <f t="shared" si="2"/>
        <v>3667.24</v>
      </c>
      <c r="I14" s="7">
        <f t="shared" si="3"/>
        <v>167.24</v>
      </c>
      <c r="J14" s="7">
        <f t="shared" si="4"/>
        <v>0</v>
      </c>
      <c r="K14" s="28"/>
      <c r="L14" s="7">
        <f>H14-I14+J14-K14</f>
        <v>3500</v>
      </c>
      <c r="M14" s="13"/>
    </row>
    <row r="15" spans="2:13" ht="24.75" customHeight="1" x14ac:dyDescent="0.2">
      <c r="B15" s="16" t="s">
        <v>239</v>
      </c>
      <c r="C15" s="27"/>
      <c r="D15" s="116" t="s">
        <v>376</v>
      </c>
      <c r="E15" s="35">
        <v>8994.2999999999993</v>
      </c>
      <c r="F15" s="35">
        <v>751.37440000000004</v>
      </c>
      <c r="G15" s="35"/>
      <c r="H15" s="7">
        <f t="shared" si="2"/>
        <v>4497.1499999999996</v>
      </c>
      <c r="I15" s="7">
        <f t="shared" si="3"/>
        <v>375.68720000000002</v>
      </c>
      <c r="J15" s="7">
        <f t="shared" si="4"/>
        <v>0</v>
      </c>
      <c r="K15" s="28"/>
      <c r="L15" s="7">
        <f>H15-I15+J15-K15</f>
        <v>4121.4627999999993</v>
      </c>
      <c r="M15" s="13"/>
    </row>
    <row r="16" spans="2:13" ht="21.95" customHeight="1" x14ac:dyDescent="0.2">
      <c r="B16" s="12" t="s">
        <v>270</v>
      </c>
      <c r="C16" s="74"/>
      <c r="D16" s="117" t="s">
        <v>93</v>
      </c>
      <c r="E16" s="35">
        <v>5564.94</v>
      </c>
      <c r="F16" s="35">
        <v>64.94</v>
      </c>
      <c r="G16" s="35">
        <v>162.79</v>
      </c>
      <c r="H16" s="7">
        <f t="shared" si="2"/>
        <v>2782.47</v>
      </c>
      <c r="I16" s="7">
        <f t="shared" si="3"/>
        <v>32.47</v>
      </c>
      <c r="J16" s="7"/>
      <c r="K16" s="7"/>
      <c r="L16" s="7">
        <f>+H16-I16+J16-K16</f>
        <v>2750</v>
      </c>
      <c r="M16" s="13"/>
    </row>
    <row r="17" spans="2:19" ht="22.5" x14ac:dyDescent="0.2">
      <c r="B17" s="12" t="s">
        <v>278</v>
      </c>
      <c r="C17" s="73"/>
      <c r="D17" s="71" t="s">
        <v>383</v>
      </c>
      <c r="E17" s="35">
        <v>7334.48</v>
      </c>
      <c r="F17" s="35">
        <v>334.48</v>
      </c>
      <c r="G17" s="35"/>
      <c r="H17" s="7">
        <f t="shared" ref="H17:I17" si="6">+E17/2</f>
        <v>3667.24</v>
      </c>
      <c r="I17" s="7">
        <f t="shared" si="6"/>
        <v>167.24</v>
      </c>
      <c r="J17" s="7"/>
      <c r="K17" s="7"/>
      <c r="L17" s="7">
        <f>+H17-I17+J17-K17</f>
        <v>3500</v>
      </c>
      <c r="M17" s="13"/>
    </row>
    <row r="18" spans="2:19" ht="33.75" x14ac:dyDescent="0.2">
      <c r="B18" s="12" t="s">
        <v>263</v>
      </c>
      <c r="C18" s="73"/>
      <c r="D18" s="116" t="s">
        <v>161</v>
      </c>
      <c r="E18" s="35">
        <v>6733.13</v>
      </c>
      <c r="F18" s="35">
        <v>233.13</v>
      </c>
      <c r="G18" s="35"/>
      <c r="H18" s="7">
        <f t="shared" si="2"/>
        <v>3366.5650000000001</v>
      </c>
      <c r="I18" s="7">
        <f t="shared" si="3"/>
        <v>116.565</v>
      </c>
      <c r="J18" s="7">
        <f t="shared" si="4"/>
        <v>0</v>
      </c>
      <c r="K18" s="7"/>
      <c r="L18" s="7">
        <f>+H18-I18+J18-K18</f>
        <v>3250</v>
      </c>
      <c r="M18" s="13"/>
    </row>
    <row r="19" spans="2:19" ht="21.95" customHeight="1" x14ac:dyDescent="0.2">
      <c r="B19" s="12" t="s">
        <v>255</v>
      </c>
      <c r="C19" s="73"/>
      <c r="D19" s="116" t="s">
        <v>16</v>
      </c>
      <c r="E19" s="35">
        <v>2101.77</v>
      </c>
      <c r="F19" s="35"/>
      <c r="G19" s="35">
        <v>298.23</v>
      </c>
      <c r="H19" s="7">
        <f t="shared" si="2"/>
        <v>1050.885</v>
      </c>
      <c r="I19" s="7">
        <f t="shared" si="3"/>
        <v>0</v>
      </c>
      <c r="J19" s="7">
        <f t="shared" si="4"/>
        <v>149.11500000000001</v>
      </c>
      <c r="K19" s="7"/>
      <c r="L19" s="7">
        <f>+H19-I19+J19-K19</f>
        <v>1200</v>
      </c>
      <c r="M19" s="13"/>
    </row>
    <row r="20" spans="2:19" ht="21.95" customHeight="1" x14ac:dyDescent="0.2">
      <c r="B20" s="12" t="s">
        <v>253</v>
      </c>
      <c r="C20" s="73"/>
      <c r="D20" s="116" t="s">
        <v>12</v>
      </c>
      <c r="E20" s="35">
        <v>2415</v>
      </c>
      <c r="F20" s="35"/>
      <c r="G20" s="35">
        <v>278.18592000000001</v>
      </c>
      <c r="H20" s="7">
        <f t="shared" si="2"/>
        <v>1207.5</v>
      </c>
      <c r="I20" s="7">
        <f t="shared" si="3"/>
        <v>0</v>
      </c>
      <c r="J20" s="7">
        <f t="shared" si="4"/>
        <v>139.09296000000001</v>
      </c>
      <c r="K20" s="7"/>
      <c r="L20" s="7">
        <f>+H20-I20+J20-K20</f>
        <v>1346.5929599999999</v>
      </c>
      <c r="M20" s="13"/>
    </row>
    <row r="21" spans="2:19" s="66" customFormat="1" ht="24.95" customHeight="1" x14ac:dyDescent="0.2">
      <c r="B21" s="12" t="s">
        <v>227</v>
      </c>
      <c r="C21" s="16"/>
      <c r="D21" s="117" t="s">
        <v>96</v>
      </c>
      <c r="E21" s="35">
        <v>13614.64</v>
      </c>
      <c r="F21" s="35">
        <v>1614.64</v>
      </c>
      <c r="G21" s="35"/>
      <c r="H21" s="7">
        <f t="shared" si="2"/>
        <v>6807.32</v>
      </c>
      <c r="I21" s="7">
        <f t="shared" si="3"/>
        <v>807.32</v>
      </c>
      <c r="J21" s="7">
        <f t="shared" si="4"/>
        <v>0</v>
      </c>
      <c r="K21" s="28"/>
      <c r="L21" s="7">
        <f>H21-I21+J21-K21</f>
        <v>6000</v>
      </c>
      <c r="M21" s="13"/>
      <c r="N21" s="14"/>
      <c r="O21" s="14"/>
      <c r="P21" s="14"/>
      <c r="Q21" s="14"/>
      <c r="R21" s="14"/>
      <c r="S21" s="14"/>
    </row>
    <row r="22" spans="2:19" ht="21.95" customHeight="1" x14ac:dyDescent="0.2">
      <c r="B22" s="66" t="s">
        <v>231</v>
      </c>
      <c r="C22" s="27"/>
      <c r="D22" s="116" t="s">
        <v>376</v>
      </c>
      <c r="E22" s="48">
        <v>6733.13</v>
      </c>
      <c r="F22" s="48">
        <v>233.13</v>
      </c>
      <c r="G22" s="35"/>
      <c r="H22" s="7">
        <f t="shared" si="2"/>
        <v>3366.5650000000001</v>
      </c>
      <c r="I22" s="7">
        <f t="shared" si="3"/>
        <v>116.565</v>
      </c>
      <c r="J22" s="7">
        <f t="shared" si="4"/>
        <v>0</v>
      </c>
      <c r="K22" s="28"/>
      <c r="L22" s="7">
        <f>H22-I22+J22-K22</f>
        <v>3250</v>
      </c>
      <c r="M22" s="13"/>
    </row>
    <row r="23" spans="2:19" ht="24.75" customHeight="1" x14ac:dyDescent="0.2">
      <c r="B23" s="16" t="s">
        <v>223</v>
      </c>
      <c r="C23" s="27"/>
      <c r="D23" s="116" t="s">
        <v>93</v>
      </c>
      <c r="E23" s="7">
        <v>5564.94</v>
      </c>
      <c r="F23" s="7">
        <v>64.94</v>
      </c>
      <c r="G23" s="7"/>
      <c r="H23" s="7">
        <f t="shared" si="2"/>
        <v>2782.47</v>
      </c>
      <c r="I23" s="7">
        <f t="shared" si="3"/>
        <v>32.47</v>
      </c>
      <c r="J23" s="7">
        <f t="shared" si="4"/>
        <v>0</v>
      </c>
      <c r="K23" s="28"/>
      <c r="L23" s="7">
        <f>H23-I23+J23-K23</f>
        <v>2750</v>
      </c>
      <c r="M23" s="13"/>
      <c r="N23" s="66"/>
      <c r="O23" s="66"/>
      <c r="P23" s="66"/>
      <c r="Q23" s="66"/>
      <c r="R23" s="66"/>
      <c r="S23" s="66"/>
    </row>
    <row r="24" spans="2:19" ht="24.75" customHeight="1" x14ac:dyDescent="0.2">
      <c r="B24" s="12" t="s">
        <v>261</v>
      </c>
      <c r="C24" s="73"/>
      <c r="D24" s="116" t="s">
        <v>144</v>
      </c>
      <c r="E24" s="35">
        <v>5564.94</v>
      </c>
      <c r="F24" s="35">
        <v>64.94</v>
      </c>
      <c r="G24" s="35"/>
      <c r="H24" s="7">
        <f t="shared" si="2"/>
        <v>2782.47</v>
      </c>
      <c r="I24" s="7">
        <f t="shared" si="3"/>
        <v>32.47</v>
      </c>
      <c r="J24" s="7">
        <f t="shared" si="4"/>
        <v>0</v>
      </c>
      <c r="K24" s="7"/>
      <c r="L24" s="7">
        <f>+H24-I24+J24-K24</f>
        <v>2750</v>
      </c>
      <c r="M24" s="13"/>
    </row>
    <row r="25" spans="2:19" ht="31.5" customHeight="1" x14ac:dyDescent="0.2">
      <c r="B25" s="84" t="s">
        <v>275</v>
      </c>
      <c r="D25" s="127" t="s">
        <v>383</v>
      </c>
      <c r="E25" s="48">
        <v>8139.7</v>
      </c>
      <c r="F25" s="48">
        <v>639.70000000000005</v>
      </c>
      <c r="G25" s="48"/>
      <c r="H25" s="7">
        <f t="shared" ref="H25:I25" si="7">+E25/2</f>
        <v>4069.85</v>
      </c>
      <c r="I25" s="7">
        <f t="shared" si="7"/>
        <v>319.85000000000002</v>
      </c>
      <c r="J25" s="7"/>
      <c r="K25" s="7"/>
      <c r="L25" s="7">
        <f>H25-I25+J25-K25</f>
        <v>3750</v>
      </c>
      <c r="M25" s="13"/>
    </row>
    <row r="26" spans="2:19" ht="24.75" customHeight="1" x14ac:dyDescent="0.2">
      <c r="B26" s="16" t="s">
        <v>211</v>
      </c>
      <c r="C26" s="27"/>
      <c r="D26" s="116" t="s">
        <v>87</v>
      </c>
      <c r="E26" s="35">
        <v>7276.5</v>
      </c>
      <c r="F26" s="35">
        <v>328.17452800000001</v>
      </c>
      <c r="G26" s="35"/>
      <c r="H26" s="7">
        <f t="shared" si="2"/>
        <v>3638.25</v>
      </c>
      <c r="I26" s="7">
        <f t="shared" si="3"/>
        <v>164.087264</v>
      </c>
      <c r="J26" s="7">
        <f t="shared" si="4"/>
        <v>0</v>
      </c>
      <c r="K26" s="28"/>
      <c r="L26" s="7">
        <f>H26-I26+J26-K26</f>
        <v>3474.1627360000002</v>
      </c>
      <c r="M26" s="13"/>
    </row>
    <row r="27" spans="2:19" ht="24.75" customHeight="1" x14ac:dyDescent="0.2">
      <c r="B27" s="16" t="s">
        <v>245</v>
      </c>
      <c r="C27" s="27"/>
      <c r="D27" s="116" t="s">
        <v>104</v>
      </c>
      <c r="E27" s="35">
        <v>8705.1</v>
      </c>
      <c r="F27" s="35">
        <v>705.1</v>
      </c>
      <c r="G27" s="35"/>
      <c r="H27" s="7">
        <f t="shared" si="2"/>
        <v>4352.55</v>
      </c>
      <c r="I27" s="7">
        <f t="shared" si="3"/>
        <v>352.55</v>
      </c>
      <c r="J27" s="7">
        <f t="shared" si="4"/>
        <v>0</v>
      </c>
      <c r="K27" s="28"/>
      <c r="L27" s="7">
        <f>H27-I27+J27-K27</f>
        <v>4000</v>
      </c>
      <c r="M27" s="13"/>
    </row>
    <row r="28" spans="2:19" ht="24.75" customHeight="1" x14ac:dyDescent="0.2">
      <c r="B28" s="12" t="s">
        <v>225</v>
      </c>
      <c r="C28" s="73"/>
      <c r="D28" s="116" t="s">
        <v>95</v>
      </c>
      <c r="E28" s="35">
        <v>8705.1</v>
      </c>
      <c r="F28" s="35">
        <v>705.1</v>
      </c>
      <c r="G28" s="35"/>
      <c r="H28" s="7">
        <f t="shared" si="2"/>
        <v>4352.55</v>
      </c>
      <c r="I28" s="7">
        <f t="shared" si="3"/>
        <v>352.55</v>
      </c>
      <c r="J28" s="7">
        <f t="shared" si="4"/>
        <v>0</v>
      </c>
      <c r="K28" s="28"/>
      <c r="L28" s="7">
        <f>H28-I28+J28-K28</f>
        <v>4000</v>
      </c>
      <c r="M28" s="13"/>
    </row>
    <row r="29" spans="2:19" ht="21.95" customHeight="1" x14ac:dyDescent="0.2">
      <c r="B29" s="66" t="s">
        <v>209</v>
      </c>
      <c r="C29" s="27"/>
      <c r="D29" s="116" t="s">
        <v>86</v>
      </c>
      <c r="E29" s="35">
        <v>12343.01</v>
      </c>
      <c r="F29" s="35">
        <v>1343.01</v>
      </c>
      <c r="G29" s="35"/>
      <c r="H29" s="7">
        <f t="shared" si="2"/>
        <v>6171.5050000000001</v>
      </c>
      <c r="I29" s="7">
        <f t="shared" si="3"/>
        <v>671.505</v>
      </c>
      <c r="J29" s="7">
        <f t="shared" si="4"/>
        <v>0</v>
      </c>
      <c r="K29" s="28"/>
      <c r="L29" s="7">
        <f t="shared" ref="L29:L31" si="8">H29-I29+J29-K29</f>
        <v>5500</v>
      </c>
      <c r="M29" s="13"/>
    </row>
    <row r="30" spans="2:19" ht="24.75" customHeight="1" x14ac:dyDescent="0.2">
      <c r="B30" s="16" t="s">
        <v>235</v>
      </c>
      <c r="C30" s="27"/>
      <c r="D30" s="116" t="s">
        <v>376</v>
      </c>
      <c r="E30" s="35">
        <v>6733.12</v>
      </c>
      <c r="F30" s="35">
        <v>233.12</v>
      </c>
      <c r="G30" s="35"/>
      <c r="H30" s="7">
        <f t="shared" si="2"/>
        <v>3366.56</v>
      </c>
      <c r="I30" s="7">
        <f t="shared" si="3"/>
        <v>116.56</v>
      </c>
      <c r="J30" s="7">
        <f t="shared" si="4"/>
        <v>0</v>
      </c>
      <c r="K30" s="28"/>
      <c r="L30" s="7">
        <f t="shared" si="8"/>
        <v>3250</v>
      </c>
      <c r="M30" s="13"/>
    </row>
    <row r="31" spans="2:19" ht="24.75" customHeight="1" x14ac:dyDescent="0.2">
      <c r="B31" s="12" t="s">
        <v>233</v>
      </c>
      <c r="C31" s="73"/>
      <c r="D31" s="116" t="s">
        <v>376</v>
      </c>
      <c r="E31" s="35">
        <v>10198</v>
      </c>
      <c r="F31" s="35">
        <v>947.17206399999998</v>
      </c>
      <c r="G31" s="35"/>
      <c r="H31" s="7">
        <f t="shared" si="2"/>
        <v>5099</v>
      </c>
      <c r="I31" s="7">
        <f t="shared" si="3"/>
        <v>473.58603199999999</v>
      </c>
      <c r="J31" s="7">
        <f t="shared" si="4"/>
        <v>0</v>
      </c>
      <c r="K31" s="28"/>
      <c r="L31" s="7">
        <f t="shared" si="8"/>
        <v>4625.4139679999998</v>
      </c>
      <c r="M31" s="13"/>
    </row>
    <row r="32" spans="2:19" ht="24.75" customHeight="1" x14ac:dyDescent="0.2">
      <c r="B32" s="12" t="s">
        <v>269</v>
      </c>
      <c r="C32" s="74"/>
      <c r="D32" s="117" t="s">
        <v>164</v>
      </c>
      <c r="E32" s="48">
        <v>3277.21</v>
      </c>
      <c r="F32" s="48"/>
      <c r="G32" s="35">
        <v>222.79</v>
      </c>
      <c r="H32" s="7">
        <f t="shared" si="2"/>
        <v>1638.605</v>
      </c>
      <c r="I32" s="7">
        <f t="shared" si="3"/>
        <v>0</v>
      </c>
      <c r="J32" s="7">
        <f t="shared" si="4"/>
        <v>111.395</v>
      </c>
      <c r="K32" s="7"/>
      <c r="L32" s="7">
        <f>+H32-I32+J32-K32</f>
        <v>1750</v>
      </c>
      <c r="M32" s="13"/>
    </row>
    <row r="33" spans="2:13" ht="24.75" customHeight="1" x14ac:dyDescent="0.2">
      <c r="B33" s="12" t="s">
        <v>215</v>
      </c>
      <c r="C33" s="73"/>
      <c r="D33" s="116" t="s">
        <v>90</v>
      </c>
      <c r="E33" s="35">
        <v>14210.7</v>
      </c>
      <c r="F33" s="35">
        <v>1741.9502</v>
      </c>
      <c r="G33" s="35"/>
      <c r="H33" s="7">
        <f t="shared" si="2"/>
        <v>7105.35</v>
      </c>
      <c r="I33" s="7">
        <f t="shared" si="3"/>
        <v>870.9751</v>
      </c>
      <c r="J33" s="7">
        <f t="shared" si="4"/>
        <v>0</v>
      </c>
      <c r="K33" s="28"/>
      <c r="L33" s="7">
        <f t="shared" ref="L33:L38" si="9">H33-I33+J33-K33</f>
        <v>6234.3749000000007</v>
      </c>
      <c r="M33" s="13"/>
    </row>
    <row r="34" spans="2:13" ht="21.95" customHeight="1" x14ac:dyDescent="0.2">
      <c r="B34" s="16" t="s">
        <v>240</v>
      </c>
      <c r="C34" s="27"/>
      <c r="D34" s="116" t="s">
        <v>100</v>
      </c>
      <c r="E34" s="35">
        <v>12724.5</v>
      </c>
      <c r="F34" s="35">
        <v>1424.5</v>
      </c>
      <c r="G34" s="35"/>
      <c r="H34" s="7">
        <f t="shared" si="2"/>
        <v>6362.25</v>
      </c>
      <c r="I34" s="7">
        <f t="shared" si="3"/>
        <v>712.25</v>
      </c>
      <c r="J34" s="7">
        <f t="shared" si="4"/>
        <v>0</v>
      </c>
      <c r="K34" s="28"/>
      <c r="L34" s="7">
        <f t="shared" si="9"/>
        <v>5650</v>
      </c>
      <c r="M34" s="13"/>
    </row>
    <row r="35" spans="2:13" ht="21.95" customHeight="1" x14ac:dyDescent="0.2">
      <c r="B35" s="12" t="s">
        <v>267</v>
      </c>
      <c r="C35" s="74"/>
      <c r="D35" s="75" t="s">
        <v>395</v>
      </c>
      <c r="E35" s="35">
        <v>3837.21</v>
      </c>
      <c r="F35" s="35"/>
      <c r="G35" s="35">
        <v>162.79</v>
      </c>
      <c r="H35" s="52">
        <f>+E35/2</f>
        <v>1918.605</v>
      </c>
      <c r="I35" s="52">
        <f>+F35/2</f>
        <v>0</v>
      </c>
      <c r="J35" s="52">
        <f>+G35/2</f>
        <v>81.394999999999996</v>
      </c>
      <c r="K35" s="53"/>
      <c r="L35" s="52">
        <f t="shared" ref="L35" si="10">H35-I35+J35-K35</f>
        <v>2000</v>
      </c>
      <c r="M35" s="13"/>
    </row>
    <row r="36" spans="2:13" ht="21.95" customHeight="1" x14ac:dyDescent="0.2">
      <c r="B36" s="12" t="s">
        <v>218</v>
      </c>
      <c r="C36" s="73"/>
      <c r="D36" s="116" t="s">
        <v>91</v>
      </c>
      <c r="E36" s="35">
        <v>8971.2000000000007</v>
      </c>
      <c r="F36" s="35">
        <v>747.67840000000024</v>
      </c>
      <c r="G36" s="35"/>
      <c r="H36" s="7">
        <f t="shared" si="2"/>
        <v>4485.6000000000004</v>
      </c>
      <c r="I36" s="7">
        <f t="shared" si="3"/>
        <v>373.83920000000012</v>
      </c>
      <c r="J36" s="7">
        <f t="shared" si="4"/>
        <v>0</v>
      </c>
      <c r="K36" s="28"/>
      <c r="L36" s="7">
        <f t="shared" si="9"/>
        <v>4111.7608</v>
      </c>
      <c r="M36" s="13"/>
    </row>
    <row r="37" spans="2:13" ht="21.95" customHeight="1" x14ac:dyDescent="0.2">
      <c r="B37" s="14" t="s">
        <v>241</v>
      </c>
      <c r="C37" s="27"/>
      <c r="D37" s="116" t="s">
        <v>101</v>
      </c>
      <c r="E37" s="35">
        <v>8476.32</v>
      </c>
      <c r="F37" s="35">
        <v>676.33</v>
      </c>
      <c r="G37" s="35"/>
      <c r="H37" s="7">
        <f t="shared" si="2"/>
        <v>4238.16</v>
      </c>
      <c r="I37" s="7">
        <f t="shared" si="3"/>
        <v>338.16500000000002</v>
      </c>
      <c r="J37" s="7">
        <f t="shared" si="4"/>
        <v>0</v>
      </c>
      <c r="K37" s="28"/>
      <c r="L37" s="7">
        <f t="shared" si="9"/>
        <v>3899.9949999999999</v>
      </c>
      <c r="M37" s="13"/>
    </row>
    <row r="38" spans="2:13" ht="21.95" customHeight="1" x14ac:dyDescent="0.2">
      <c r="B38" s="12" t="s">
        <v>228</v>
      </c>
      <c r="C38" s="27"/>
      <c r="D38" s="116" t="s">
        <v>96</v>
      </c>
      <c r="E38" s="35">
        <v>11013.95</v>
      </c>
      <c r="F38" s="35">
        <v>1093.3900000000001</v>
      </c>
      <c r="G38" s="35"/>
      <c r="H38" s="7">
        <f t="shared" si="2"/>
        <v>5506.9750000000004</v>
      </c>
      <c r="I38" s="7">
        <f t="shared" si="3"/>
        <v>546.69500000000005</v>
      </c>
      <c r="J38" s="7">
        <f t="shared" si="4"/>
        <v>0</v>
      </c>
      <c r="K38" s="28"/>
      <c r="L38" s="7">
        <f t="shared" si="9"/>
        <v>4960.2800000000007</v>
      </c>
      <c r="M38" s="13"/>
    </row>
    <row r="39" spans="2:13" ht="21.95" customHeight="1" x14ac:dyDescent="0.2">
      <c r="B39" s="12" t="s">
        <v>254</v>
      </c>
      <c r="C39" s="73"/>
      <c r="D39" s="116" t="s">
        <v>12</v>
      </c>
      <c r="E39" s="35">
        <v>2422.2800000000002</v>
      </c>
      <c r="F39" s="35"/>
      <c r="G39" s="35">
        <v>277.72000000000003</v>
      </c>
      <c r="H39" s="7">
        <f t="shared" si="2"/>
        <v>1211.1400000000001</v>
      </c>
      <c r="I39" s="7">
        <f t="shared" si="3"/>
        <v>0</v>
      </c>
      <c r="J39" s="7">
        <f t="shared" si="4"/>
        <v>138.86000000000001</v>
      </c>
      <c r="K39" s="7"/>
      <c r="L39" s="7">
        <f>+H39-I39+J39-K39</f>
        <v>1350</v>
      </c>
      <c r="M39" s="13"/>
    </row>
    <row r="40" spans="2:13" ht="21.95" customHeight="1" x14ac:dyDescent="0.2">
      <c r="B40" s="66" t="s">
        <v>229</v>
      </c>
      <c r="C40" s="27"/>
      <c r="D40" s="116" t="s">
        <v>97</v>
      </c>
      <c r="E40" s="35">
        <v>6733.12</v>
      </c>
      <c r="F40" s="35">
        <v>233.12</v>
      </c>
      <c r="G40" s="35"/>
      <c r="H40" s="7">
        <f t="shared" si="2"/>
        <v>3366.56</v>
      </c>
      <c r="I40" s="7">
        <f t="shared" si="3"/>
        <v>116.56</v>
      </c>
      <c r="J40" s="7">
        <f t="shared" si="4"/>
        <v>0</v>
      </c>
      <c r="K40" s="28"/>
      <c r="L40" s="7">
        <f>H40-I40+J40-K40</f>
        <v>3250</v>
      </c>
      <c r="M40" s="13"/>
    </row>
    <row r="41" spans="2:13" ht="21.95" customHeight="1" x14ac:dyDescent="0.2">
      <c r="B41" s="12" t="s">
        <v>260</v>
      </c>
      <c r="C41" s="73"/>
      <c r="D41" s="116" t="s">
        <v>29</v>
      </c>
      <c r="E41" s="35">
        <v>5546.1</v>
      </c>
      <c r="F41" s="35">
        <v>62.887008000000037</v>
      </c>
      <c r="G41" s="35"/>
      <c r="H41" s="7">
        <f t="shared" si="2"/>
        <v>2773.05</v>
      </c>
      <c r="I41" s="7">
        <f t="shared" si="3"/>
        <v>31.443504000000019</v>
      </c>
      <c r="J41" s="7">
        <f t="shared" si="4"/>
        <v>0</v>
      </c>
      <c r="K41" s="7"/>
      <c r="L41" s="7">
        <f>+H41-I41+J41-K41</f>
        <v>2741.6064960000003</v>
      </c>
      <c r="M41" s="13"/>
    </row>
    <row r="42" spans="2:13" ht="21.95" customHeight="1" x14ac:dyDescent="0.2">
      <c r="B42" s="12" t="s">
        <v>264</v>
      </c>
      <c r="C42" s="73"/>
      <c r="D42" s="116" t="s">
        <v>162</v>
      </c>
      <c r="E42" s="35">
        <v>3837.21</v>
      </c>
      <c r="F42" s="35"/>
      <c r="G42" s="35">
        <v>162.79</v>
      </c>
      <c r="H42" s="7">
        <f t="shared" si="2"/>
        <v>1918.605</v>
      </c>
      <c r="I42" s="7">
        <f t="shared" si="3"/>
        <v>0</v>
      </c>
      <c r="J42" s="7">
        <f t="shared" si="4"/>
        <v>81.394999999999996</v>
      </c>
      <c r="K42" s="7"/>
      <c r="L42" s="7">
        <f>+H42-I42+J42-K42</f>
        <v>2000</v>
      </c>
      <c r="M42" s="13"/>
    </row>
    <row r="43" spans="2:13" ht="21.95" customHeight="1" x14ac:dyDescent="0.2">
      <c r="B43" s="66" t="s">
        <v>212</v>
      </c>
      <c r="C43" s="27"/>
      <c r="D43" s="116" t="s">
        <v>89</v>
      </c>
      <c r="E43" s="35">
        <v>13614.64</v>
      </c>
      <c r="F43" s="35">
        <v>1614.64</v>
      </c>
      <c r="G43" s="35"/>
      <c r="H43" s="7">
        <f t="shared" si="2"/>
        <v>6807.32</v>
      </c>
      <c r="I43" s="7">
        <f t="shared" si="3"/>
        <v>807.32</v>
      </c>
      <c r="J43" s="7">
        <f t="shared" si="4"/>
        <v>0</v>
      </c>
      <c r="K43" s="28"/>
      <c r="L43" s="7">
        <f>H43-I43+J43-K43</f>
        <v>6000</v>
      </c>
      <c r="M43" s="13"/>
    </row>
    <row r="44" spans="2:13" ht="21.95" customHeight="1" x14ac:dyDescent="0.2">
      <c r="B44" s="12" t="s">
        <v>248</v>
      </c>
      <c r="C44" s="74"/>
      <c r="D44" s="117" t="s">
        <v>106</v>
      </c>
      <c r="E44" s="35">
        <v>8705.1</v>
      </c>
      <c r="F44" s="35">
        <v>705.1</v>
      </c>
      <c r="G44" s="35"/>
      <c r="H44" s="7">
        <f t="shared" si="2"/>
        <v>4352.55</v>
      </c>
      <c r="I44" s="7">
        <f t="shared" si="3"/>
        <v>352.55</v>
      </c>
      <c r="J44" s="7">
        <f t="shared" si="4"/>
        <v>0</v>
      </c>
      <c r="K44" s="28"/>
      <c r="L44" s="7">
        <f>H44-I44+J44-K44</f>
        <v>4000</v>
      </c>
      <c r="M44" s="13"/>
    </row>
    <row r="45" spans="2:13" ht="21.95" customHeight="1" x14ac:dyDescent="0.2">
      <c r="B45" s="12" t="s">
        <v>262</v>
      </c>
      <c r="C45" s="73"/>
      <c r="D45" s="116" t="s">
        <v>146</v>
      </c>
      <c r="E45" s="35">
        <v>5564.94</v>
      </c>
      <c r="F45" s="35">
        <v>64.94</v>
      </c>
      <c r="G45" s="35"/>
      <c r="H45" s="7">
        <f t="shared" si="2"/>
        <v>2782.47</v>
      </c>
      <c r="I45" s="7">
        <f t="shared" si="3"/>
        <v>32.47</v>
      </c>
      <c r="J45" s="7">
        <f t="shared" si="4"/>
        <v>0</v>
      </c>
      <c r="K45" s="7"/>
      <c r="L45" s="7">
        <f>+H45-I45+J45-K45</f>
        <v>2750</v>
      </c>
      <c r="M45" s="13"/>
    </row>
    <row r="46" spans="2:13" ht="21.95" customHeight="1" x14ac:dyDescent="0.2">
      <c r="B46" s="16" t="s">
        <v>210</v>
      </c>
      <c r="C46" s="27"/>
      <c r="D46" s="116" t="s">
        <v>88</v>
      </c>
      <c r="E46" s="35">
        <f>9584.4</f>
        <v>9584.4</v>
      </c>
      <c r="F46" s="35">
        <f>845.79</f>
        <v>845.79</v>
      </c>
      <c r="G46" s="35">
        <v>0</v>
      </c>
      <c r="H46" s="7">
        <f t="shared" si="2"/>
        <v>4792.2</v>
      </c>
      <c r="I46" s="7">
        <f t="shared" si="3"/>
        <v>422.89499999999998</v>
      </c>
      <c r="J46" s="7">
        <f t="shared" si="4"/>
        <v>0</v>
      </c>
      <c r="K46" s="28"/>
      <c r="L46" s="7">
        <f t="shared" ref="L46:L55" si="11">H46-I46+J46-K46</f>
        <v>4369.3050000000003</v>
      </c>
      <c r="M46" s="13"/>
    </row>
    <row r="47" spans="2:13" ht="21.95" customHeight="1" x14ac:dyDescent="0.2">
      <c r="B47" s="66" t="s">
        <v>221</v>
      </c>
      <c r="C47" s="16"/>
      <c r="D47" s="117" t="s">
        <v>85</v>
      </c>
      <c r="E47" s="35">
        <v>8705.1</v>
      </c>
      <c r="F47" s="35">
        <v>705.1</v>
      </c>
      <c r="G47" s="35"/>
      <c r="H47" s="7">
        <f t="shared" si="2"/>
        <v>4352.55</v>
      </c>
      <c r="I47" s="7">
        <f t="shared" si="3"/>
        <v>352.55</v>
      </c>
      <c r="J47" s="7">
        <f t="shared" si="4"/>
        <v>0</v>
      </c>
      <c r="K47" s="28"/>
      <c r="L47" s="7">
        <f t="shared" si="11"/>
        <v>4000</v>
      </c>
      <c r="M47" s="13"/>
    </row>
    <row r="48" spans="2:13" ht="21.95" customHeight="1" x14ac:dyDescent="0.2">
      <c r="B48" s="12" t="s">
        <v>266</v>
      </c>
      <c r="C48" s="73"/>
      <c r="D48" s="116" t="s">
        <v>163</v>
      </c>
      <c r="E48" s="35">
        <v>5564.94</v>
      </c>
      <c r="F48" s="35">
        <v>64.94</v>
      </c>
      <c r="G48" s="35"/>
      <c r="H48" s="7">
        <f t="shared" si="2"/>
        <v>2782.47</v>
      </c>
      <c r="I48" s="7">
        <f t="shared" si="3"/>
        <v>32.47</v>
      </c>
      <c r="J48" s="7">
        <f t="shared" si="4"/>
        <v>0</v>
      </c>
      <c r="K48" s="7"/>
      <c r="L48" s="7">
        <f t="shared" si="11"/>
        <v>2750</v>
      </c>
      <c r="M48" s="13"/>
    </row>
    <row r="49" spans="2:13" ht="21.95" customHeight="1" x14ac:dyDescent="0.2">
      <c r="B49" s="12" t="s">
        <v>219</v>
      </c>
      <c r="C49" s="73"/>
      <c r="D49" s="116" t="s">
        <v>91</v>
      </c>
      <c r="E49" s="35">
        <v>8971.2000000000007</v>
      </c>
      <c r="F49" s="35">
        <v>747.67840000000024</v>
      </c>
      <c r="G49" s="35"/>
      <c r="H49" s="7">
        <f t="shared" si="2"/>
        <v>4485.6000000000004</v>
      </c>
      <c r="I49" s="7">
        <f t="shared" si="3"/>
        <v>373.83920000000012</v>
      </c>
      <c r="J49" s="7">
        <f t="shared" si="4"/>
        <v>0</v>
      </c>
      <c r="K49" s="28"/>
      <c r="L49" s="7">
        <f t="shared" si="11"/>
        <v>4111.7608</v>
      </c>
      <c r="M49" s="13"/>
    </row>
    <row r="50" spans="2:13" ht="24.95" customHeight="1" x14ac:dyDescent="0.2">
      <c r="B50" s="12" t="s">
        <v>257</v>
      </c>
      <c r="C50" s="73"/>
      <c r="D50" s="116" t="s">
        <v>18</v>
      </c>
      <c r="E50" s="35">
        <v>6306</v>
      </c>
      <c r="F50" s="35">
        <v>186.65412799999999</v>
      </c>
      <c r="G50" s="35"/>
      <c r="H50" s="7">
        <f t="shared" si="2"/>
        <v>3153</v>
      </c>
      <c r="I50" s="7">
        <f t="shared" si="3"/>
        <v>93.327063999999993</v>
      </c>
      <c r="J50" s="7">
        <f t="shared" si="4"/>
        <v>0</v>
      </c>
      <c r="K50" s="7"/>
      <c r="L50" s="7">
        <f t="shared" si="11"/>
        <v>3059.6729359999999</v>
      </c>
      <c r="M50" s="13"/>
    </row>
    <row r="51" spans="2:13" ht="21.95" customHeight="1" x14ac:dyDescent="0.2">
      <c r="B51" s="12" t="s">
        <v>265</v>
      </c>
      <c r="C51" s="73"/>
      <c r="D51" s="116" t="s">
        <v>369</v>
      </c>
      <c r="E51" s="35">
        <v>7334.48</v>
      </c>
      <c r="F51" s="35">
        <v>334.48</v>
      </c>
      <c r="G51" s="35"/>
      <c r="H51" s="7">
        <f t="shared" si="2"/>
        <v>3667.24</v>
      </c>
      <c r="I51" s="7">
        <f t="shared" si="3"/>
        <v>167.24</v>
      </c>
      <c r="J51" s="7">
        <f t="shared" si="4"/>
        <v>0</v>
      </c>
      <c r="K51" s="7"/>
      <c r="L51" s="7">
        <f t="shared" si="11"/>
        <v>3500</v>
      </c>
      <c r="M51" s="13"/>
    </row>
    <row r="52" spans="2:13" ht="21.95" customHeight="1" x14ac:dyDescent="0.2">
      <c r="B52" s="16" t="s">
        <v>242</v>
      </c>
      <c r="C52" s="27"/>
      <c r="D52" s="116" t="s">
        <v>102</v>
      </c>
      <c r="E52" s="35">
        <v>6733.12</v>
      </c>
      <c r="F52" s="35">
        <v>233.12</v>
      </c>
      <c r="G52" s="35"/>
      <c r="H52" s="7">
        <f t="shared" si="2"/>
        <v>3366.56</v>
      </c>
      <c r="I52" s="7">
        <f t="shared" si="3"/>
        <v>116.56</v>
      </c>
      <c r="J52" s="7">
        <f t="shared" si="4"/>
        <v>0</v>
      </c>
      <c r="K52" s="28"/>
      <c r="L52" s="7">
        <f t="shared" si="11"/>
        <v>3250</v>
      </c>
      <c r="M52" s="13"/>
    </row>
    <row r="53" spans="2:13" ht="21.95" customHeight="1" x14ac:dyDescent="0.2">
      <c r="B53" s="16" t="s">
        <v>234</v>
      </c>
      <c r="C53" s="27"/>
      <c r="D53" s="116" t="s">
        <v>376</v>
      </c>
      <c r="E53" s="35">
        <v>5495.7</v>
      </c>
      <c r="F53" s="35">
        <v>57.403488000000038</v>
      </c>
      <c r="G53" s="35"/>
      <c r="H53" s="7">
        <f t="shared" si="2"/>
        <v>2747.85</v>
      </c>
      <c r="I53" s="7">
        <f t="shared" si="3"/>
        <v>28.701744000000019</v>
      </c>
      <c r="J53" s="7">
        <f t="shared" si="4"/>
        <v>0</v>
      </c>
      <c r="K53" s="28"/>
      <c r="L53" s="7">
        <f t="shared" si="11"/>
        <v>2719.1482559999999</v>
      </c>
      <c r="M53" s="13"/>
    </row>
    <row r="54" spans="2:13" ht="21.95" customHeight="1" x14ac:dyDescent="0.2">
      <c r="B54" s="12" t="s">
        <v>279</v>
      </c>
      <c r="C54" s="73"/>
      <c r="D54" s="118" t="s">
        <v>165</v>
      </c>
      <c r="E54" s="48">
        <v>6733.13</v>
      </c>
      <c r="F54" s="48">
        <v>233.13</v>
      </c>
      <c r="G54" s="35"/>
      <c r="H54" s="7">
        <f t="shared" ref="H54:H55" si="12">+E54/2</f>
        <v>3366.5650000000001</v>
      </c>
      <c r="I54" s="7">
        <f t="shared" ref="I54:I55" si="13">+F54/2</f>
        <v>116.565</v>
      </c>
      <c r="J54" s="7">
        <f t="shared" ref="J54:J55" si="14">+G54/2</f>
        <v>0</v>
      </c>
      <c r="K54" s="7"/>
      <c r="L54" s="7">
        <f t="shared" si="11"/>
        <v>3250</v>
      </c>
      <c r="M54" s="13"/>
    </row>
    <row r="55" spans="2:13" ht="21.95" customHeight="1" x14ac:dyDescent="0.2">
      <c r="B55" s="66" t="s">
        <v>230</v>
      </c>
      <c r="C55" s="27"/>
      <c r="D55" s="116" t="s">
        <v>376</v>
      </c>
      <c r="E55" s="48">
        <v>6733.13</v>
      </c>
      <c r="F55" s="48">
        <v>233.13</v>
      </c>
      <c r="G55" s="35"/>
      <c r="H55" s="7">
        <f t="shared" si="12"/>
        <v>3366.5650000000001</v>
      </c>
      <c r="I55" s="7">
        <f t="shared" si="13"/>
        <v>116.565</v>
      </c>
      <c r="J55" s="7">
        <f t="shared" si="14"/>
        <v>0</v>
      </c>
      <c r="K55" s="28"/>
      <c r="L55" s="7">
        <f t="shared" si="11"/>
        <v>3250</v>
      </c>
      <c r="M55" s="13"/>
    </row>
    <row r="56" spans="2:13" ht="18.75" customHeight="1" x14ac:dyDescent="0.2">
      <c r="D56" s="32" t="s">
        <v>6</v>
      </c>
      <c r="E56" s="55">
        <f>SUM(E5:E37)</f>
        <v>282123.93000000005</v>
      </c>
      <c r="F56" s="55">
        <f>SUM(F5:F37)</f>
        <v>22800.472279999998</v>
      </c>
      <c r="G56" s="55">
        <f>SUM(G5:G37)</f>
        <v>1124.78592</v>
      </c>
      <c r="H56" s="33">
        <f>SUM(H5:H55)</f>
        <v>205861.23500000004</v>
      </c>
      <c r="I56" s="33">
        <f>SUM(I5:I55)</f>
        <v>15107.987651999996</v>
      </c>
      <c r="J56" s="33">
        <f>SUM(J5:J55)</f>
        <v>701.25296000000003</v>
      </c>
      <c r="K56" s="33">
        <f>SUM(K5:K55)</f>
        <v>0</v>
      </c>
      <c r="L56" s="33">
        <f>SUM(L5:L55)</f>
        <v>191454.50030799993</v>
      </c>
    </row>
    <row r="60" spans="2:13" x14ac:dyDescent="0.2">
      <c r="B60" s="12"/>
      <c r="C60" s="16"/>
      <c r="D60" s="16"/>
      <c r="E60" s="35">
        <v>8269.7999999999993</v>
      </c>
      <c r="F60" s="35">
        <v>733.46919999999989</v>
      </c>
    </row>
    <row r="61" spans="2:13" x14ac:dyDescent="0.2">
      <c r="B61" s="12"/>
      <c r="C61" s="16"/>
      <c r="D61" s="16"/>
      <c r="E61" s="35">
        <v>8807.4</v>
      </c>
      <c r="F61" s="35">
        <v>823.43548799999985</v>
      </c>
    </row>
  </sheetData>
  <autoFilter ref="B1:M61" xr:uid="{00000000-0009-0000-0000-000007000000}"/>
  <sortState xmlns:xlrd2="http://schemas.microsoft.com/office/spreadsheetml/2017/richdata2" ref="B6:AA78">
    <sortCondition ref="B6:B78"/>
  </sortState>
  <pageMargins left="0.11811023622047245" right="7.874015748031496E-2" top="0.15748031496062992" bottom="0.19685039370078741" header="0" footer="0"/>
  <pageSetup scale="84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2">
    <tabColor theme="6" tint="-0.249977111117893"/>
    <pageSetUpPr fitToPage="1"/>
  </sheetPr>
  <dimension ref="B1:P21"/>
  <sheetViews>
    <sheetView topLeftCell="B1" zoomScale="80" zoomScaleNormal="80" workbookViewId="0">
      <selection activeCell="M1" sqref="M1:M1048576"/>
    </sheetView>
  </sheetViews>
  <sheetFormatPr baseColWidth="10" defaultRowHeight="12.75" x14ac:dyDescent="0.2"/>
  <cols>
    <col min="1" max="1" width="1.7109375" style="14" customWidth="1"/>
    <col min="2" max="2" width="33.42578125" style="14" customWidth="1"/>
    <col min="3" max="3" width="5.140625" style="14" customWidth="1"/>
    <col min="4" max="4" width="18.5703125" style="14" customWidth="1"/>
    <col min="5" max="5" width="1" style="14" customWidth="1"/>
    <col min="6" max="6" width="1.42578125" style="14" customWidth="1"/>
    <col min="7" max="7" width="11.7109375" style="14" customWidth="1"/>
    <col min="8" max="8" width="10.140625" style="14" customWidth="1"/>
    <col min="9" max="9" width="10" style="14" customWidth="1"/>
    <col min="10" max="10" width="8.85546875" style="14" customWidth="1"/>
    <col min="11" max="11" width="11.28515625" style="14" bestFit="1" customWidth="1"/>
    <col min="12" max="12" width="32" style="14" customWidth="1"/>
    <col min="13" max="13" width="11.42578125" style="14"/>
    <col min="14" max="14" width="11.42578125" style="19"/>
    <col min="15" max="16384" width="11.42578125" style="14"/>
  </cols>
  <sheetData>
    <row r="1" spans="2:16" ht="18" x14ac:dyDescent="0.25"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2:16" ht="15" x14ac:dyDescent="0.25">
      <c r="E2" s="21" t="s">
        <v>107</v>
      </c>
      <c r="F2" s="19"/>
      <c r="G2" s="19"/>
      <c r="H2" s="19"/>
      <c r="I2" s="21"/>
      <c r="J2" s="19"/>
      <c r="K2" s="19"/>
      <c r="L2" s="22" t="str">
        <f>+'C. GESTION INTEGRAL op'!L2</f>
        <v>15 NOVIEMBRE DE 2020</v>
      </c>
    </row>
    <row r="3" spans="2:16" x14ac:dyDescent="0.2">
      <c r="E3" s="22" t="str">
        <f>+'C. GESTION INTEGRAL op'!E3</f>
        <v>PRIMER QUINCENA DE NOVIEMBRE DE 2020</v>
      </c>
      <c r="F3" s="19"/>
      <c r="G3" s="19"/>
      <c r="H3" s="19"/>
      <c r="I3" s="22"/>
      <c r="J3" s="19"/>
      <c r="K3" s="19"/>
    </row>
    <row r="4" spans="2:16" x14ac:dyDescent="0.2">
      <c r="E4" s="57"/>
      <c r="F4" s="19"/>
      <c r="G4" s="19"/>
      <c r="H4" s="19"/>
      <c r="I4" s="57"/>
      <c r="J4" s="19"/>
      <c r="K4" s="19"/>
    </row>
    <row r="5" spans="2:16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24" t="s">
        <v>3</v>
      </c>
      <c r="H5" s="24" t="s">
        <v>28</v>
      </c>
      <c r="I5" s="59" t="s">
        <v>33</v>
      </c>
      <c r="J5" s="24" t="s">
        <v>24</v>
      </c>
      <c r="K5" s="24" t="s">
        <v>4</v>
      </c>
      <c r="L5" s="23" t="s">
        <v>5</v>
      </c>
    </row>
    <row r="6" spans="2:16" x14ac:dyDescent="0.2">
      <c r="E6" s="48"/>
      <c r="F6" s="48"/>
    </row>
    <row r="7" spans="2:16" ht="52.5" customHeight="1" x14ac:dyDescent="0.2">
      <c r="B7" s="84" t="s">
        <v>273</v>
      </c>
      <c r="D7" s="87" t="s">
        <v>377</v>
      </c>
      <c r="E7" s="35">
        <v>23787.57</v>
      </c>
      <c r="F7" s="35">
        <v>3787.57</v>
      </c>
      <c r="G7" s="7">
        <f t="shared" ref="G7:G9" si="0">+E7/2</f>
        <v>11893.785</v>
      </c>
      <c r="H7" s="7">
        <f t="shared" ref="H7:H9" si="1">+F7/2</f>
        <v>1893.7850000000001</v>
      </c>
      <c r="I7" s="7"/>
      <c r="J7" s="7"/>
      <c r="K7" s="7">
        <f>G7-H7+I7-J7</f>
        <v>10000</v>
      </c>
      <c r="L7" s="13"/>
      <c r="M7" s="31"/>
      <c r="N7" s="33"/>
    </row>
    <row r="8" spans="2:16" ht="21.95" customHeight="1" x14ac:dyDescent="0.2">
      <c r="B8" s="12" t="s">
        <v>256</v>
      </c>
      <c r="C8" s="73"/>
      <c r="D8" s="116" t="s">
        <v>18</v>
      </c>
      <c r="E8" s="35">
        <v>10999.8</v>
      </c>
      <c r="F8" s="35">
        <v>1090.8546239999998</v>
      </c>
      <c r="G8" s="7">
        <f>+E8/2</f>
        <v>5499.9</v>
      </c>
      <c r="H8" s="7">
        <f>+F8/2</f>
        <v>545.42731199999992</v>
      </c>
      <c r="I8" s="7"/>
      <c r="J8" s="7"/>
      <c r="K8" s="7">
        <f>+G8-H8+I8-J8</f>
        <v>4954.4726879999998</v>
      </c>
      <c r="L8" s="13"/>
      <c r="M8" s="29"/>
      <c r="N8" s="14"/>
      <c r="P8" s="33"/>
    </row>
    <row r="9" spans="2:16" ht="51" x14ac:dyDescent="0.2">
      <c r="B9" s="84" t="s">
        <v>277</v>
      </c>
      <c r="D9" s="88" t="s">
        <v>109</v>
      </c>
      <c r="E9" s="35">
        <v>8705.1</v>
      </c>
      <c r="F9" s="35">
        <v>705.1</v>
      </c>
      <c r="G9" s="7">
        <f t="shared" si="0"/>
        <v>4352.55</v>
      </c>
      <c r="H9" s="7">
        <f t="shared" si="1"/>
        <v>352.55</v>
      </c>
      <c r="K9" s="7">
        <f>G9-H9+I9-J9</f>
        <v>4000</v>
      </c>
      <c r="L9" s="13"/>
    </row>
    <row r="10" spans="2:16" ht="21.95" customHeight="1" x14ac:dyDescent="0.2">
      <c r="B10" s="66" t="s">
        <v>364</v>
      </c>
      <c r="C10" s="73"/>
      <c r="D10" s="116" t="s">
        <v>92</v>
      </c>
      <c r="E10" s="35">
        <v>8705.1</v>
      </c>
      <c r="F10" s="35">
        <v>705.1</v>
      </c>
      <c r="G10" s="7">
        <f>+E10/2</f>
        <v>4352.55</v>
      </c>
      <c r="H10" s="7">
        <f>+F10/2</f>
        <v>352.55</v>
      </c>
      <c r="I10" s="7"/>
      <c r="J10" s="28"/>
      <c r="K10" s="7">
        <f>G10-H10+I10-J10</f>
        <v>4000</v>
      </c>
      <c r="L10" s="13"/>
      <c r="M10" s="29"/>
      <c r="N10" s="16"/>
    </row>
    <row r="11" spans="2:16" ht="21.95" customHeight="1" x14ac:dyDescent="0.2">
      <c r="B11" s="12"/>
      <c r="C11" s="73"/>
      <c r="D11" s="73"/>
      <c r="E11" s="90"/>
      <c r="F11" s="35"/>
      <c r="G11" s="7"/>
      <c r="H11" s="7"/>
      <c r="I11" s="7"/>
      <c r="J11" s="7"/>
      <c r="K11" s="7"/>
      <c r="L11" s="13"/>
      <c r="M11" s="29"/>
      <c r="N11" s="14"/>
      <c r="P11" s="33"/>
    </row>
    <row r="12" spans="2:16" ht="21.95" customHeight="1" x14ac:dyDescent="0.2">
      <c r="B12" s="12"/>
      <c r="C12" s="73"/>
      <c r="D12" s="73"/>
      <c r="E12" s="90"/>
      <c r="F12" s="35"/>
      <c r="G12" s="7">
        <f t="shared" ref="G12:H13" si="2">+E12/2</f>
        <v>0</v>
      </c>
      <c r="H12" s="7">
        <f t="shared" si="2"/>
        <v>0</v>
      </c>
      <c r="I12" s="7"/>
      <c r="J12" s="7"/>
      <c r="K12" s="7">
        <f t="shared" ref="K12:K13" si="3">+G12-H12+I12-J12</f>
        <v>0</v>
      </c>
      <c r="L12" s="13"/>
      <c r="M12" s="29"/>
      <c r="N12" s="14"/>
      <c r="P12" s="33"/>
    </row>
    <row r="13" spans="2:16" ht="31.5" customHeight="1" x14ac:dyDescent="0.2">
      <c r="B13" s="84"/>
      <c r="D13" s="88"/>
      <c r="E13" s="35"/>
      <c r="F13" s="35"/>
      <c r="G13" s="7">
        <f t="shared" si="2"/>
        <v>0</v>
      </c>
      <c r="H13" s="7">
        <f t="shared" si="2"/>
        <v>0</v>
      </c>
      <c r="I13" s="7"/>
      <c r="J13" s="7"/>
      <c r="K13" s="7">
        <f t="shared" si="3"/>
        <v>0</v>
      </c>
      <c r="L13" s="13"/>
    </row>
    <row r="14" spans="2:16" ht="21.95" customHeight="1" x14ac:dyDescent="0.2">
      <c r="D14" s="32" t="s">
        <v>6</v>
      </c>
      <c r="E14" s="55">
        <f>SUM(E7:E10)</f>
        <v>52197.569999999992</v>
      </c>
      <c r="F14" s="55">
        <f>SUM(F7:F10)</f>
        <v>6288.6246240000009</v>
      </c>
      <c r="G14" s="33">
        <f>SUM(G7:G13)</f>
        <v>26098.784999999996</v>
      </c>
      <c r="H14" s="33">
        <f>SUM(H7:H13)</f>
        <v>3144.3123120000005</v>
      </c>
      <c r="I14" s="33">
        <f>SUM(I7:I13)</f>
        <v>0</v>
      </c>
      <c r="J14" s="33">
        <f>SUM(J7:J13)</f>
        <v>0</v>
      </c>
      <c r="K14" s="33">
        <f>SUM(K7:K13)</f>
        <v>22954.472688000002</v>
      </c>
    </row>
    <row r="15" spans="2:16" ht="21.95" customHeight="1" x14ac:dyDescent="0.2"/>
    <row r="18" spans="4:14" x14ac:dyDescent="0.2">
      <c r="N18" s="33"/>
    </row>
    <row r="19" spans="4:14" x14ac:dyDescent="0.2">
      <c r="D19" s="72"/>
    </row>
    <row r="20" spans="4:14" x14ac:dyDescent="0.2">
      <c r="D20" s="72"/>
    </row>
    <row r="21" spans="4:14" x14ac:dyDescent="0.2">
      <c r="D21" s="72"/>
    </row>
  </sheetData>
  <sortState xmlns:xlrd2="http://schemas.microsoft.com/office/spreadsheetml/2017/richdata2" ref="B8:R17">
    <sortCondition ref="B8:B17"/>
  </sortState>
  <pageMargins left="0.70866141732283472" right="7.874015748031496E-2" top="0.59055118110236227" bottom="0.98425196850393704" header="0" footer="0"/>
  <pageSetup scale="8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19</vt:i4>
      </vt:variant>
    </vt:vector>
  </HeadingPairs>
  <TitlesOfParts>
    <vt:vector size="34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COORD. GRAL DE ADMIN E INOVACIO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'COORD. GRAL DE ADMIN E INOVACIO'!Área_de_impresión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'C. GESTION INTEGRAL op'!Títulos_a_imprimir</vt:lpstr>
      <vt:lpstr>'C. GRAL CONSTRUC.'!Títulos_a_imprimir</vt:lpstr>
      <vt:lpstr>'COORD. GRAL DE ADMIN E INOVACIO'!Títulos_a_imprimir</vt:lpstr>
      <vt:lpstr>'COORDINACION SERVICIOS PUBLICOS'!Títulos_a_imprimir</vt:lpstr>
      <vt:lpstr>SEG.CIUDADANA.!Títulos_a_imprimir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Transparencia</cp:lastModifiedBy>
  <cp:lastPrinted>2020-11-11T19:01:02Z</cp:lastPrinted>
  <dcterms:created xsi:type="dcterms:W3CDTF">2004-03-09T14:35:28Z</dcterms:created>
  <dcterms:modified xsi:type="dcterms:W3CDTF">2020-12-23T19:08:04Z</dcterms:modified>
</cp:coreProperties>
</file>