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DIETAS" sheetId="21" r:id="rId1"/>
    <sheet name="PRESIDENCIA" sheetId="1" r:id="rId2"/>
    <sheet name="CONTRALORIA" sheetId="36" r:id="rId3"/>
    <sheet name="SECRETARIA GENERAL" sheetId="22" r:id="rId4"/>
    <sheet name="SINDICATURA" sheetId="25" r:id="rId5"/>
    <sheet name="COORDINACION DE GABINETE" sheetId="24" r:id="rId6"/>
    <sheet name="H.MPAL" sheetId="8" r:id="rId7"/>
    <sheet name="COORDINACION SERVICIOS PUBLICOS" sheetId="28" r:id="rId8"/>
    <sheet name="C. D ECONOMICO" sheetId="34" r:id="rId9"/>
    <sheet name="C. GESTION INTEGRAL op" sheetId="7" r:id="rId10"/>
    <sheet name="C. GRAL CONSTRUC." sheetId="9" r:id="rId11"/>
    <sheet name="UNIDAD DE GESTION DE PROYECTOS" sheetId="37" r:id="rId12"/>
    <sheet name="SEG.CIUDADANA." sheetId="10" r:id="rId13"/>
    <sheet name="jubilados" sheetId="20" r:id="rId14"/>
    <sheet name="Hoja1" sheetId="33" r:id="rId15"/>
  </sheets>
  <definedNames>
    <definedName name="_xlnm._FilterDatabase" localSheetId="10" hidden="1">'C. GRAL CONSTRUC.'!$B$1:$K$45</definedName>
    <definedName name="_xlnm._FilterDatabase" localSheetId="7" hidden="1">'COORDINACION SERVICIOS PUBLICOS'!$B$1:$N$79</definedName>
    <definedName name="_xlnm._FilterDatabase" localSheetId="13" hidden="1">jubilados!$D$1:$D$69</definedName>
    <definedName name="_xlnm._FilterDatabase" localSheetId="12" hidden="1">SEG.CIUDADANA.!$D$1:$D$53</definedName>
    <definedName name="_xlnm.Print_Area" localSheetId="8">'C. D ECONOMICO'!$B$1:$M$21</definedName>
    <definedName name="_xlnm.Print_Area" localSheetId="9">'C. GESTION INTEGRAL op'!$B$1:$L$39</definedName>
    <definedName name="_xlnm.Print_Area" localSheetId="10">'C. GRAL CONSTRUC.'!$B$1:$M$43</definedName>
    <definedName name="_xlnm.Print_Area" localSheetId="2">CONTRALORIA!$B$1:$L$9</definedName>
    <definedName name="_xlnm.Print_Area" localSheetId="5">'COORDINACION DE GABINETE'!$B$1:$M$12</definedName>
    <definedName name="_xlnm.Print_Area" localSheetId="7">'COORDINACION SERVICIOS PUBLICOS'!$B$1:$M$74</definedName>
    <definedName name="_xlnm.Print_Area" localSheetId="0">DIETAS!$B$1:$L$17</definedName>
    <definedName name="_xlnm.Print_Area" localSheetId="6">H.MPAL!$B$1:$M$21</definedName>
    <definedName name="_xlnm.Print_Area" localSheetId="13">jubilados!$B$1:$J$43</definedName>
    <definedName name="_xlnm.Print_Area" localSheetId="1">PRESIDENCIA!$B$1:$M$19</definedName>
    <definedName name="_xlnm.Print_Area" localSheetId="3">'SECRETARIA GENERAL'!$B$1:$M$26</definedName>
    <definedName name="_xlnm.Print_Area" localSheetId="12">SEG.CIUDADANA.!$B$1:$M$51</definedName>
    <definedName name="_xlnm.Print_Area" localSheetId="4">SINDICATURA!$B$1:$M$15</definedName>
    <definedName name="_xlnm.Print_Area" localSheetId="11">'UNIDAD DE GESTION DE PROYECTOS'!$B$1:$M$14</definedName>
    <definedName name="_xlnm.Print_Titles" localSheetId="9">'C. GESTION INTEGRAL op'!$1:$5</definedName>
    <definedName name="_xlnm.Print_Titles" localSheetId="10">'C. GRAL CONSTRUC.'!$1:$5</definedName>
    <definedName name="_xlnm.Print_Titles" localSheetId="7">'COORDINACION SERVICIOS PUBLICOS'!$1:$4</definedName>
    <definedName name="_xlnm.Print_Titles" localSheetId="13">jubilados!$1:$4</definedName>
    <definedName name="_xlnm.Print_Titles" localSheetId="3">'SECRETARIA GENERAL'!$1:$5</definedName>
    <definedName name="_xlnm.Print_Titles" localSheetId="12">SEG.CIUDADANA.!$1:$5</definedName>
    <definedName name="_xlnm.Print_Titles" localSheetId="11">'UNIDAD DE GESTION DE PROYECTOS'!$1:$5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9" l="1"/>
  <c r="I33" i="9"/>
  <c r="H33" i="9"/>
  <c r="K33" i="9" l="1"/>
  <c r="L33" i="9" s="1"/>
  <c r="J10" i="9"/>
  <c r="I10" i="9"/>
  <c r="H10" i="9"/>
  <c r="H38" i="7"/>
  <c r="G38" i="7"/>
  <c r="K10" i="9" l="1"/>
  <c r="L10" i="9" s="1"/>
  <c r="H24" i="7"/>
  <c r="G24" i="7"/>
  <c r="J49" i="28"/>
  <c r="I49" i="28"/>
  <c r="H49" i="28"/>
  <c r="K49" i="28" l="1"/>
  <c r="L49" i="28" s="1"/>
  <c r="J24" i="7"/>
  <c r="K24" i="7" s="1"/>
  <c r="I18" i="10" l="1"/>
  <c r="H18" i="10"/>
  <c r="H8" i="10" l="1"/>
  <c r="I8" i="10"/>
  <c r="H9" i="10"/>
  <c r="I9" i="10"/>
  <c r="K9" i="10"/>
  <c r="H10" i="10"/>
  <c r="I10" i="10"/>
  <c r="K10" i="10"/>
  <c r="H11" i="10"/>
  <c r="I11" i="10"/>
  <c r="K11" i="10"/>
  <c r="H12" i="10"/>
  <c r="I12" i="10"/>
  <c r="K12" i="10"/>
  <c r="H13" i="10"/>
  <c r="I13" i="10"/>
  <c r="K13" i="10"/>
  <c r="H14" i="10"/>
  <c r="I14" i="10"/>
  <c r="K14" i="10"/>
  <c r="H15" i="10"/>
  <c r="I15" i="10"/>
  <c r="K15" i="10"/>
  <c r="H16" i="10"/>
  <c r="I16" i="10"/>
  <c r="K16" i="10"/>
  <c r="H17" i="10"/>
  <c r="I17" i="10"/>
  <c r="K17" i="10"/>
  <c r="K18" i="10"/>
  <c r="H19" i="10"/>
  <c r="I19" i="10"/>
  <c r="K19" i="10"/>
  <c r="H20" i="10"/>
  <c r="I20" i="10"/>
  <c r="K20" i="10"/>
  <c r="H21" i="10"/>
  <c r="I21" i="10"/>
  <c r="K21" i="10"/>
  <c r="H22" i="10"/>
  <c r="I22" i="10"/>
  <c r="K22" i="10"/>
  <c r="H23" i="10"/>
  <c r="I23" i="10"/>
  <c r="K23" i="10"/>
  <c r="H24" i="10"/>
  <c r="I24" i="10"/>
  <c r="K24" i="10"/>
  <c r="H25" i="10"/>
  <c r="I25" i="10"/>
  <c r="K25" i="10"/>
  <c r="H26" i="10"/>
  <c r="I26" i="10"/>
  <c r="K26" i="10"/>
  <c r="H27" i="10"/>
  <c r="I27" i="10"/>
  <c r="K27" i="10"/>
  <c r="H28" i="10"/>
  <c r="I28" i="10"/>
  <c r="K28" i="10"/>
  <c r="H29" i="10"/>
  <c r="I29" i="10"/>
  <c r="K29" i="10"/>
  <c r="H30" i="10"/>
  <c r="I30" i="10"/>
  <c r="K30" i="10"/>
  <c r="H31" i="10"/>
  <c r="I31" i="10"/>
  <c r="K31" i="10"/>
  <c r="H32" i="10"/>
  <c r="I32" i="10"/>
  <c r="K32" i="10"/>
  <c r="H33" i="10"/>
  <c r="I33" i="10"/>
  <c r="K33" i="10"/>
  <c r="H34" i="10"/>
  <c r="I34" i="10"/>
  <c r="K34" i="10"/>
  <c r="H35" i="10"/>
  <c r="I35" i="10"/>
  <c r="K35" i="10"/>
  <c r="H36" i="10"/>
  <c r="I36" i="10"/>
  <c r="K36" i="10"/>
  <c r="H37" i="10"/>
  <c r="I37" i="10"/>
  <c r="K37" i="10"/>
  <c r="H38" i="10"/>
  <c r="I38" i="10"/>
  <c r="K38" i="10"/>
  <c r="H39" i="10"/>
  <c r="I39" i="10"/>
  <c r="K39" i="10"/>
  <c r="H40" i="10"/>
  <c r="I40" i="10"/>
  <c r="K40" i="10"/>
  <c r="H41" i="10"/>
  <c r="I41" i="10"/>
  <c r="K41" i="10"/>
  <c r="H42" i="10"/>
  <c r="I42" i="10"/>
  <c r="K42" i="10"/>
  <c r="H43" i="10"/>
  <c r="I43" i="10"/>
  <c r="K43" i="10"/>
  <c r="H44" i="10"/>
  <c r="I44" i="10"/>
  <c r="K44" i="10"/>
  <c r="H45" i="10"/>
  <c r="I45" i="10"/>
  <c r="K45" i="10"/>
  <c r="H46" i="10"/>
  <c r="I46" i="10"/>
  <c r="K46" i="10"/>
  <c r="H47" i="10"/>
  <c r="I47" i="10"/>
  <c r="K47" i="10"/>
  <c r="H48" i="10"/>
  <c r="I48" i="10"/>
  <c r="K48" i="10"/>
  <c r="H49" i="10"/>
  <c r="I49" i="10"/>
  <c r="K49" i="10"/>
  <c r="H50" i="10"/>
  <c r="I50" i="10"/>
  <c r="K50" i="10"/>
  <c r="H8" i="37"/>
  <c r="I8" i="37"/>
  <c r="L8" i="37" s="1"/>
  <c r="H9" i="37"/>
  <c r="I9" i="37"/>
  <c r="L9" i="37" s="1"/>
  <c r="H10" i="37"/>
  <c r="I10" i="37"/>
  <c r="K10" i="37"/>
  <c r="H11" i="37"/>
  <c r="I11" i="37"/>
  <c r="K11" i="37"/>
  <c r="H12" i="37"/>
  <c r="I12" i="37"/>
  <c r="K12" i="37"/>
  <c r="H13" i="37"/>
  <c r="I13" i="37"/>
  <c r="K13" i="37"/>
  <c r="H8" i="9"/>
  <c r="K8" i="9" s="1"/>
  <c r="I8" i="9"/>
  <c r="J8" i="9"/>
  <c r="H9" i="9"/>
  <c r="K9" i="9" s="1"/>
  <c r="I9" i="9"/>
  <c r="J9" i="9"/>
  <c r="H11" i="9"/>
  <c r="K11" i="9" s="1"/>
  <c r="I11" i="9"/>
  <c r="J11" i="9"/>
  <c r="H12" i="9"/>
  <c r="K12" i="9" s="1"/>
  <c r="I12" i="9"/>
  <c r="J12" i="9"/>
  <c r="H13" i="9"/>
  <c r="K13" i="9" s="1"/>
  <c r="I13" i="9"/>
  <c r="J13" i="9"/>
  <c r="H14" i="9"/>
  <c r="K14" i="9" s="1"/>
  <c r="I14" i="9"/>
  <c r="J14" i="9"/>
  <c r="H15" i="9"/>
  <c r="K15" i="9" s="1"/>
  <c r="I15" i="9"/>
  <c r="J15" i="9"/>
  <c r="H16" i="9"/>
  <c r="K16" i="9" s="1"/>
  <c r="I16" i="9"/>
  <c r="J16" i="9"/>
  <c r="H17" i="9"/>
  <c r="K17" i="9" s="1"/>
  <c r="I17" i="9"/>
  <c r="J17" i="9"/>
  <c r="H18" i="9"/>
  <c r="K18" i="9" s="1"/>
  <c r="I18" i="9"/>
  <c r="J18" i="9"/>
  <c r="H19" i="9"/>
  <c r="K19" i="9" s="1"/>
  <c r="I19" i="9"/>
  <c r="J19" i="9"/>
  <c r="H20" i="9"/>
  <c r="I20" i="9"/>
  <c r="J20" i="9"/>
  <c r="H21" i="9"/>
  <c r="K21" i="9" s="1"/>
  <c r="I21" i="9"/>
  <c r="J21" i="9"/>
  <c r="H22" i="9"/>
  <c r="K22" i="9" s="1"/>
  <c r="I22" i="9"/>
  <c r="J22" i="9"/>
  <c r="H23" i="9"/>
  <c r="K23" i="9" s="1"/>
  <c r="I23" i="9"/>
  <c r="J23" i="9"/>
  <c r="H24" i="9"/>
  <c r="K24" i="9" s="1"/>
  <c r="I24" i="9"/>
  <c r="J24" i="9"/>
  <c r="H25" i="9"/>
  <c r="K25" i="9" s="1"/>
  <c r="I25" i="9"/>
  <c r="J25" i="9"/>
  <c r="H26" i="9"/>
  <c r="K26" i="9" s="1"/>
  <c r="I26" i="9"/>
  <c r="J26" i="9"/>
  <c r="H27" i="9"/>
  <c r="K27" i="9" s="1"/>
  <c r="I27" i="9"/>
  <c r="J27" i="9"/>
  <c r="H28" i="9"/>
  <c r="K28" i="9" s="1"/>
  <c r="I28" i="9"/>
  <c r="J28" i="9"/>
  <c r="H29" i="9"/>
  <c r="K29" i="9" s="1"/>
  <c r="I29" i="9"/>
  <c r="J29" i="9"/>
  <c r="H30" i="9"/>
  <c r="K30" i="9" s="1"/>
  <c r="I30" i="9"/>
  <c r="J30" i="9"/>
  <c r="H31" i="9"/>
  <c r="I31" i="9"/>
  <c r="J31" i="9"/>
  <c r="K31" i="9"/>
  <c r="H32" i="9"/>
  <c r="K32" i="9" s="1"/>
  <c r="I32" i="9"/>
  <c r="J32" i="9"/>
  <c r="H34" i="9"/>
  <c r="K34" i="9" s="1"/>
  <c r="I34" i="9"/>
  <c r="J34" i="9"/>
  <c r="H35" i="9"/>
  <c r="K35" i="9" s="1"/>
  <c r="I35" i="9"/>
  <c r="J35" i="9"/>
  <c r="H36" i="9"/>
  <c r="K36" i="9" s="1"/>
  <c r="I36" i="9"/>
  <c r="J36" i="9"/>
  <c r="H37" i="9"/>
  <c r="K37" i="9" s="1"/>
  <c r="I37" i="9"/>
  <c r="J37" i="9"/>
  <c r="H38" i="9"/>
  <c r="K38" i="9" s="1"/>
  <c r="I38" i="9"/>
  <c r="J38" i="9"/>
  <c r="H39" i="9"/>
  <c r="K39" i="9" s="1"/>
  <c r="I39" i="9"/>
  <c r="J39" i="9"/>
  <c r="H40" i="9"/>
  <c r="K40" i="9" s="1"/>
  <c r="I40" i="9"/>
  <c r="J40" i="9"/>
  <c r="H41" i="9"/>
  <c r="K41" i="9" s="1"/>
  <c r="I41" i="9"/>
  <c r="J41" i="9"/>
  <c r="H42" i="9"/>
  <c r="K42" i="9" s="1"/>
  <c r="I42" i="9"/>
  <c r="J42" i="9"/>
  <c r="G8" i="7"/>
  <c r="H8" i="7"/>
  <c r="J8" i="7"/>
  <c r="G9" i="7"/>
  <c r="K9" i="7" s="1"/>
  <c r="H9" i="7"/>
  <c r="J9" i="7"/>
  <c r="G10" i="7"/>
  <c r="K10" i="7" s="1"/>
  <c r="H10" i="7"/>
  <c r="J10" i="7"/>
  <c r="G11" i="7"/>
  <c r="K11" i="7" s="1"/>
  <c r="H11" i="7"/>
  <c r="J11" i="7"/>
  <c r="G12" i="7"/>
  <c r="K12" i="7" s="1"/>
  <c r="H12" i="7"/>
  <c r="J12" i="7"/>
  <c r="G13" i="7"/>
  <c r="K13" i="7" s="1"/>
  <c r="H13" i="7"/>
  <c r="J13" i="7"/>
  <c r="G14" i="7"/>
  <c r="K14" i="7" s="1"/>
  <c r="H14" i="7"/>
  <c r="J14" i="7"/>
  <c r="G15" i="7"/>
  <c r="K15" i="7" s="1"/>
  <c r="H15" i="7"/>
  <c r="J15" i="7"/>
  <c r="G16" i="7"/>
  <c r="K16" i="7" s="1"/>
  <c r="H16" i="7"/>
  <c r="J16" i="7"/>
  <c r="G17" i="7"/>
  <c r="K17" i="7" s="1"/>
  <c r="H17" i="7"/>
  <c r="J17" i="7"/>
  <c r="G18" i="7"/>
  <c r="K18" i="7" s="1"/>
  <c r="H18" i="7"/>
  <c r="J18" i="7"/>
  <c r="G19" i="7"/>
  <c r="K19" i="7" s="1"/>
  <c r="H19" i="7"/>
  <c r="J19" i="7"/>
  <c r="G20" i="7"/>
  <c r="K20" i="7" s="1"/>
  <c r="H20" i="7"/>
  <c r="J20" i="7"/>
  <c r="G21" i="7"/>
  <c r="H21" i="7"/>
  <c r="G22" i="7"/>
  <c r="K22" i="7" s="1"/>
  <c r="H22" i="7"/>
  <c r="J22" i="7"/>
  <c r="G23" i="7"/>
  <c r="K23" i="7" s="1"/>
  <c r="H23" i="7"/>
  <c r="J23" i="7"/>
  <c r="G25" i="7"/>
  <c r="K25" i="7" s="1"/>
  <c r="H25" i="7"/>
  <c r="J25" i="7"/>
  <c r="G26" i="7"/>
  <c r="K26" i="7" s="1"/>
  <c r="H26" i="7"/>
  <c r="J26" i="7"/>
  <c r="G27" i="7"/>
  <c r="K27" i="7" s="1"/>
  <c r="H27" i="7"/>
  <c r="J27" i="7"/>
  <c r="G28" i="7"/>
  <c r="K28" i="7" s="1"/>
  <c r="H28" i="7"/>
  <c r="J28" i="7"/>
  <c r="G29" i="7"/>
  <c r="K29" i="7" s="1"/>
  <c r="H29" i="7"/>
  <c r="J29" i="7"/>
  <c r="G30" i="7"/>
  <c r="H30" i="7"/>
  <c r="G31" i="7"/>
  <c r="K31" i="7" s="1"/>
  <c r="H31" i="7"/>
  <c r="J31" i="7"/>
  <c r="G32" i="7"/>
  <c r="K32" i="7" s="1"/>
  <c r="H32" i="7"/>
  <c r="J32" i="7"/>
  <c r="G33" i="7"/>
  <c r="K33" i="7" s="1"/>
  <c r="H33" i="7"/>
  <c r="J33" i="7"/>
  <c r="G34" i="7"/>
  <c r="K34" i="7" s="1"/>
  <c r="H34" i="7"/>
  <c r="J34" i="7"/>
  <c r="G35" i="7"/>
  <c r="K35" i="7" s="1"/>
  <c r="H35" i="7"/>
  <c r="J35" i="7"/>
  <c r="G36" i="7"/>
  <c r="K36" i="7" s="1"/>
  <c r="H36" i="7"/>
  <c r="J36" i="7"/>
  <c r="G37" i="7"/>
  <c r="K37" i="7" s="1"/>
  <c r="H37" i="7"/>
  <c r="J37" i="7"/>
  <c r="K38" i="7"/>
  <c r="H8" i="34"/>
  <c r="I8" i="34"/>
  <c r="J8" i="34"/>
  <c r="K8" i="34"/>
  <c r="H9" i="34"/>
  <c r="I9" i="34"/>
  <c r="J9" i="34"/>
  <c r="H10" i="34"/>
  <c r="I10" i="34"/>
  <c r="J10" i="34"/>
  <c r="H11" i="34"/>
  <c r="I11" i="34"/>
  <c r="J11" i="34"/>
  <c r="H12" i="34"/>
  <c r="I12" i="34"/>
  <c r="J12" i="34"/>
  <c r="H13" i="34"/>
  <c r="I13" i="34"/>
  <c r="J13" i="34"/>
  <c r="H14" i="34"/>
  <c r="I14" i="34"/>
  <c r="J14" i="34"/>
  <c r="H15" i="34"/>
  <c r="I15" i="34"/>
  <c r="J15" i="34"/>
  <c r="H16" i="34"/>
  <c r="I16" i="34"/>
  <c r="J16" i="34"/>
  <c r="H17" i="34"/>
  <c r="I17" i="34"/>
  <c r="J17" i="34"/>
  <c r="H18" i="34"/>
  <c r="I18" i="34"/>
  <c r="J18" i="34"/>
  <c r="H19" i="34"/>
  <c r="I19" i="34"/>
  <c r="J19" i="34"/>
  <c r="H20" i="34"/>
  <c r="I20" i="34"/>
  <c r="J20" i="34"/>
  <c r="H6" i="28"/>
  <c r="K6" i="28" s="1"/>
  <c r="I6" i="28"/>
  <c r="J6" i="28"/>
  <c r="H7" i="28"/>
  <c r="K7" i="28" s="1"/>
  <c r="I7" i="28"/>
  <c r="J7" i="28"/>
  <c r="H8" i="28"/>
  <c r="K8" i="28" s="1"/>
  <c r="I8" i="28"/>
  <c r="J8" i="28"/>
  <c r="H9" i="28"/>
  <c r="K9" i="28" s="1"/>
  <c r="I9" i="28"/>
  <c r="J9" i="28"/>
  <c r="H10" i="28"/>
  <c r="K10" i="28" s="1"/>
  <c r="I10" i="28"/>
  <c r="J10" i="28"/>
  <c r="H11" i="28"/>
  <c r="K11" i="28" s="1"/>
  <c r="I11" i="28"/>
  <c r="J11" i="28"/>
  <c r="H12" i="28"/>
  <c r="K12" i="28" s="1"/>
  <c r="I12" i="28"/>
  <c r="J12" i="28"/>
  <c r="H13" i="28"/>
  <c r="K13" i="28" s="1"/>
  <c r="I13" i="28"/>
  <c r="J13" i="28"/>
  <c r="H14" i="28"/>
  <c r="K14" i="28" s="1"/>
  <c r="I14" i="28"/>
  <c r="J14" i="28"/>
  <c r="H15" i="28"/>
  <c r="K15" i="28" s="1"/>
  <c r="I15" i="28"/>
  <c r="J15" i="28"/>
  <c r="H16" i="28"/>
  <c r="K16" i="28" s="1"/>
  <c r="I16" i="28"/>
  <c r="J16" i="28"/>
  <c r="H17" i="28"/>
  <c r="K17" i="28" s="1"/>
  <c r="I17" i="28"/>
  <c r="J17" i="28"/>
  <c r="H18" i="28"/>
  <c r="K18" i="28" s="1"/>
  <c r="I18" i="28"/>
  <c r="J18" i="28"/>
  <c r="H19" i="28"/>
  <c r="K19" i="28" s="1"/>
  <c r="I19" i="28"/>
  <c r="J19" i="28"/>
  <c r="H20" i="28"/>
  <c r="K20" i="28" s="1"/>
  <c r="I20" i="28"/>
  <c r="J20" i="28"/>
  <c r="H21" i="28"/>
  <c r="K21" i="28" s="1"/>
  <c r="I21" i="28"/>
  <c r="J21" i="28"/>
  <c r="H22" i="28"/>
  <c r="K22" i="28" s="1"/>
  <c r="I22" i="28"/>
  <c r="J22" i="28"/>
  <c r="H23" i="28"/>
  <c r="K23" i="28" s="1"/>
  <c r="I23" i="28"/>
  <c r="J23" i="28"/>
  <c r="H24" i="28"/>
  <c r="K24" i="28" s="1"/>
  <c r="I24" i="28"/>
  <c r="J24" i="28"/>
  <c r="H25" i="28"/>
  <c r="K25" i="28" s="1"/>
  <c r="I25" i="28"/>
  <c r="J25" i="28"/>
  <c r="H26" i="28"/>
  <c r="K26" i="28" s="1"/>
  <c r="I26" i="28"/>
  <c r="J26" i="28"/>
  <c r="H27" i="28"/>
  <c r="I27" i="28"/>
  <c r="J27" i="28"/>
  <c r="H28" i="28"/>
  <c r="K28" i="28" s="1"/>
  <c r="I28" i="28"/>
  <c r="J28" i="28"/>
  <c r="H29" i="28"/>
  <c r="K29" i="28" s="1"/>
  <c r="I29" i="28"/>
  <c r="J29" i="28"/>
  <c r="H30" i="28"/>
  <c r="K30" i="28" s="1"/>
  <c r="I30" i="28"/>
  <c r="J30" i="28"/>
  <c r="H31" i="28"/>
  <c r="K31" i="28" s="1"/>
  <c r="I31" i="28"/>
  <c r="J31" i="28"/>
  <c r="H32" i="28"/>
  <c r="K32" i="28" s="1"/>
  <c r="I32" i="28"/>
  <c r="J32" i="28"/>
  <c r="H33" i="28"/>
  <c r="K33" i="28" s="1"/>
  <c r="I33" i="28"/>
  <c r="J33" i="28"/>
  <c r="H34" i="28"/>
  <c r="K34" i="28" s="1"/>
  <c r="I34" i="28"/>
  <c r="J34" i="28"/>
  <c r="H35" i="28"/>
  <c r="K35" i="28" s="1"/>
  <c r="I35" i="28"/>
  <c r="J35" i="28"/>
  <c r="H36" i="28"/>
  <c r="K36" i="28" s="1"/>
  <c r="I36" i="28"/>
  <c r="J36" i="28"/>
  <c r="H37" i="28"/>
  <c r="K37" i="28" s="1"/>
  <c r="I37" i="28"/>
  <c r="J37" i="28"/>
  <c r="H38" i="28"/>
  <c r="I38" i="28"/>
  <c r="J38" i="28"/>
  <c r="K38" i="28"/>
  <c r="H39" i="28"/>
  <c r="K39" i="28" s="1"/>
  <c r="I39" i="28"/>
  <c r="J39" i="28"/>
  <c r="H40" i="28"/>
  <c r="K40" i="28" s="1"/>
  <c r="I40" i="28"/>
  <c r="J40" i="28"/>
  <c r="H41" i="28"/>
  <c r="K41" i="28" s="1"/>
  <c r="I41" i="28"/>
  <c r="J41" i="28"/>
  <c r="H42" i="28"/>
  <c r="K42" i="28" s="1"/>
  <c r="I42" i="28"/>
  <c r="J42" i="28"/>
  <c r="H43" i="28"/>
  <c r="K43" i="28" s="1"/>
  <c r="I43" i="28"/>
  <c r="J43" i="28"/>
  <c r="H44" i="28"/>
  <c r="K44" i="28" s="1"/>
  <c r="I44" i="28"/>
  <c r="J44" i="28"/>
  <c r="H45" i="28"/>
  <c r="K45" i="28" s="1"/>
  <c r="I45" i="28"/>
  <c r="J45" i="28"/>
  <c r="H46" i="28"/>
  <c r="K46" i="28" s="1"/>
  <c r="I46" i="28"/>
  <c r="J46" i="28"/>
  <c r="H47" i="28"/>
  <c r="K47" i="28" s="1"/>
  <c r="I47" i="28"/>
  <c r="J47" i="28"/>
  <c r="H48" i="28"/>
  <c r="K48" i="28" s="1"/>
  <c r="I48" i="28"/>
  <c r="J48" i="28"/>
  <c r="H50" i="28"/>
  <c r="K50" i="28" s="1"/>
  <c r="I50" i="28"/>
  <c r="J50" i="28"/>
  <c r="H51" i="28"/>
  <c r="K51" i="28" s="1"/>
  <c r="I51" i="28"/>
  <c r="J51" i="28"/>
  <c r="H52" i="28"/>
  <c r="K52" i="28" s="1"/>
  <c r="I52" i="28"/>
  <c r="J52" i="28"/>
  <c r="H53" i="28"/>
  <c r="K53" i="28" s="1"/>
  <c r="I53" i="28"/>
  <c r="J53" i="28"/>
  <c r="H54" i="28"/>
  <c r="I54" i="28"/>
  <c r="J54" i="28"/>
  <c r="H55" i="28"/>
  <c r="K55" i="28" s="1"/>
  <c r="I55" i="28"/>
  <c r="J55" i="28"/>
  <c r="H56" i="28"/>
  <c r="K56" i="28" s="1"/>
  <c r="I56" i="28"/>
  <c r="J56" i="28"/>
  <c r="H57" i="28"/>
  <c r="K57" i="28" s="1"/>
  <c r="I57" i="28"/>
  <c r="J57" i="28"/>
  <c r="H58" i="28"/>
  <c r="K58" i="28" s="1"/>
  <c r="I58" i="28"/>
  <c r="J58" i="28"/>
  <c r="H59" i="28"/>
  <c r="K59" i="28" s="1"/>
  <c r="I59" i="28"/>
  <c r="J59" i="28"/>
  <c r="H60" i="28"/>
  <c r="K60" i="28" s="1"/>
  <c r="I60" i="28"/>
  <c r="J60" i="28"/>
  <c r="H61" i="28"/>
  <c r="K61" i="28" s="1"/>
  <c r="I61" i="28"/>
  <c r="J61" i="28"/>
  <c r="H62" i="28"/>
  <c r="K62" i="28" s="1"/>
  <c r="I62" i="28"/>
  <c r="J62" i="28"/>
  <c r="H63" i="28"/>
  <c r="K63" i="28" s="1"/>
  <c r="I63" i="28"/>
  <c r="J63" i="28"/>
  <c r="H64" i="28"/>
  <c r="I64" i="28"/>
  <c r="J64" i="28"/>
  <c r="H65" i="28"/>
  <c r="K65" i="28" s="1"/>
  <c r="I65" i="28"/>
  <c r="J65" i="28"/>
  <c r="H66" i="28"/>
  <c r="K66" i="28" s="1"/>
  <c r="I66" i="28"/>
  <c r="J66" i="28"/>
  <c r="H67" i="28"/>
  <c r="K67" i="28" s="1"/>
  <c r="I67" i="28"/>
  <c r="J67" i="28"/>
  <c r="H68" i="28"/>
  <c r="K68" i="28" s="1"/>
  <c r="I68" i="28"/>
  <c r="J68" i="28"/>
  <c r="H69" i="28"/>
  <c r="K69" i="28" s="1"/>
  <c r="I69" i="28"/>
  <c r="J69" i="28"/>
  <c r="H70" i="28"/>
  <c r="K70" i="28" s="1"/>
  <c r="I70" i="28"/>
  <c r="J70" i="28"/>
  <c r="H71" i="28"/>
  <c r="I71" i="28"/>
  <c r="J71" i="28"/>
  <c r="H72" i="28"/>
  <c r="I72" i="28"/>
  <c r="J72" i="28"/>
  <c r="K72" i="28"/>
  <c r="H73" i="28"/>
  <c r="K73" i="28" s="1"/>
  <c r="I73" i="28"/>
  <c r="J73" i="28"/>
  <c r="H7" i="8"/>
  <c r="K7" i="8" s="1"/>
  <c r="I7" i="8"/>
  <c r="J7" i="8"/>
  <c r="H8" i="8"/>
  <c r="K8" i="8" s="1"/>
  <c r="I8" i="8"/>
  <c r="J8" i="8"/>
  <c r="H9" i="8"/>
  <c r="K9" i="8" s="1"/>
  <c r="I9" i="8"/>
  <c r="J9" i="8"/>
  <c r="H10" i="8"/>
  <c r="K10" i="8" s="1"/>
  <c r="I10" i="8"/>
  <c r="J10" i="8"/>
  <c r="H11" i="8"/>
  <c r="K11" i="8" s="1"/>
  <c r="I11" i="8"/>
  <c r="J11" i="8"/>
  <c r="H12" i="8"/>
  <c r="K12" i="8" s="1"/>
  <c r="I12" i="8"/>
  <c r="J12" i="8"/>
  <c r="H13" i="8"/>
  <c r="K13" i="8" s="1"/>
  <c r="I13" i="8"/>
  <c r="J13" i="8"/>
  <c r="H14" i="8"/>
  <c r="K14" i="8" s="1"/>
  <c r="I14" i="8"/>
  <c r="J14" i="8"/>
  <c r="H15" i="8"/>
  <c r="K15" i="8" s="1"/>
  <c r="I15" i="8"/>
  <c r="J15" i="8"/>
  <c r="H16" i="8"/>
  <c r="I16" i="8"/>
  <c r="J16" i="8"/>
  <c r="K16" i="8"/>
  <c r="H17" i="8"/>
  <c r="K17" i="8" s="1"/>
  <c r="I17" i="8"/>
  <c r="J17" i="8"/>
  <c r="H18" i="8"/>
  <c r="K18" i="8" s="1"/>
  <c r="I18" i="8"/>
  <c r="J18" i="8"/>
  <c r="H19" i="8"/>
  <c r="K19" i="8" s="1"/>
  <c r="I19" i="8"/>
  <c r="J19" i="8"/>
  <c r="H20" i="8"/>
  <c r="K20" i="8" s="1"/>
  <c r="I20" i="8"/>
  <c r="J20" i="8"/>
  <c r="H8" i="24"/>
  <c r="I8" i="24"/>
  <c r="J8" i="24"/>
  <c r="H9" i="24"/>
  <c r="I9" i="24"/>
  <c r="L9" i="24" s="1"/>
  <c r="J9" i="24"/>
  <c r="H7" i="25"/>
  <c r="I7" i="25"/>
  <c r="J7" i="25"/>
  <c r="K7" i="25"/>
  <c r="H8" i="25"/>
  <c r="K8" i="25" s="1"/>
  <c r="I8" i="25"/>
  <c r="J8" i="25"/>
  <c r="H9" i="25"/>
  <c r="K9" i="25" s="1"/>
  <c r="I9" i="25"/>
  <c r="J9" i="25"/>
  <c r="H10" i="25"/>
  <c r="K10" i="25" s="1"/>
  <c r="I10" i="25"/>
  <c r="J10" i="25"/>
  <c r="H11" i="25"/>
  <c r="K11" i="25" s="1"/>
  <c r="I11" i="25"/>
  <c r="J11" i="25"/>
  <c r="H12" i="25"/>
  <c r="K12" i="25" s="1"/>
  <c r="I12" i="25"/>
  <c r="J12" i="25"/>
  <c r="H13" i="25"/>
  <c r="K13" i="25" s="1"/>
  <c r="I13" i="25"/>
  <c r="J13" i="25"/>
  <c r="H14" i="25"/>
  <c r="K14" i="25" s="1"/>
  <c r="I14" i="25"/>
  <c r="J14" i="25"/>
  <c r="H7" i="22"/>
  <c r="K7" i="22" s="1"/>
  <c r="I7" i="22"/>
  <c r="J7" i="22"/>
  <c r="H8" i="22"/>
  <c r="K8" i="22" s="1"/>
  <c r="I8" i="22"/>
  <c r="J8" i="22"/>
  <c r="H9" i="22"/>
  <c r="K9" i="22" s="1"/>
  <c r="I9" i="22"/>
  <c r="J9" i="22"/>
  <c r="H10" i="22"/>
  <c r="K10" i="22" s="1"/>
  <c r="I10" i="22"/>
  <c r="J10" i="22"/>
  <c r="H11" i="22"/>
  <c r="I11" i="22"/>
  <c r="J11" i="22"/>
  <c r="H12" i="22"/>
  <c r="K12" i="22" s="1"/>
  <c r="I12" i="22"/>
  <c r="J12" i="22"/>
  <c r="H13" i="22"/>
  <c r="K13" i="22" s="1"/>
  <c r="I13" i="22"/>
  <c r="J13" i="22"/>
  <c r="H14" i="22"/>
  <c r="K14" i="22" s="1"/>
  <c r="I14" i="22"/>
  <c r="J14" i="22"/>
  <c r="H15" i="22"/>
  <c r="K15" i="22" s="1"/>
  <c r="I15" i="22"/>
  <c r="J15" i="22"/>
  <c r="H16" i="22"/>
  <c r="K16" i="22" s="1"/>
  <c r="I16" i="22"/>
  <c r="J16" i="22"/>
  <c r="H17" i="22"/>
  <c r="K17" i="22" s="1"/>
  <c r="I17" i="22"/>
  <c r="J17" i="22"/>
  <c r="H18" i="22"/>
  <c r="K18" i="22" s="1"/>
  <c r="I18" i="22"/>
  <c r="J18" i="22"/>
  <c r="H19" i="22"/>
  <c r="K19" i="22" s="1"/>
  <c r="I19" i="22"/>
  <c r="J19" i="22"/>
  <c r="H20" i="22"/>
  <c r="K20" i="22" s="1"/>
  <c r="I20" i="22"/>
  <c r="J20" i="22"/>
  <c r="H21" i="22"/>
  <c r="K21" i="22" s="1"/>
  <c r="I21" i="22"/>
  <c r="J21" i="22"/>
  <c r="H22" i="22"/>
  <c r="K22" i="22" s="1"/>
  <c r="I22" i="22"/>
  <c r="J22" i="22"/>
  <c r="H23" i="22"/>
  <c r="K23" i="22" s="1"/>
  <c r="I23" i="22"/>
  <c r="J23" i="22"/>
  <c r="H24" i="22"/>
  <c r="I24" i="22"/>
  <c r="J24" i="22"/>
  <c r="K24" i="22"/>
  <c r="H25" i="22"/>
  <c r="K25" i="22" s="1"/>
  <c r="I25" i="22"/>
  <c r="J25" i="22"/>
  <c r="H8" i="1"/>
  <c r="I8" i="1"/>
  <c r="K8" i="1"/>
  <c r="L8" i="1"/>
  <c r="H9" i="1"/>
  <c r="I9" i="1"/>
  <c r="K9" i="1"/>
  <c r="L9" i="1"/>
  <c r="H10" i="1"/>
  <c r="I10" i="1"/>
  <c r="K10" i="1"/>
  <c r="L10" i="1"/>
  <c r="H11" i="1"/>
  <c r="I11" i="1"/>
  <c r="K11" i="1"/>
  <c r="L11" i="1"/>
  <c r="H12" i="1"/>
  <c r="I12" i="1"/>
  <c r="K12" i="1"/>
  <c r="L12" i="1"/>
  <c r="H13" i="1"/>
  <c r="I13" i="1"/>
  <c r="L13" i="1" s="1"/>
  <c r="H14" i="1"/>
  <c r="I14" i="1"/>
  <c r="K14" i="1"/>
  <c r="H15" i="1"/>
  <c r="I15" i="1"/>
  <c r="K15" i="1"/>
  <c r="H16" i="1"/>
  <c r="I16" i="1"/>
  <c r="L16" i="1"/>
  <c r="H17" i="1"/>
  <c r="I17" i="1"/>
  <c r="L17" i="1" s="1"/>
  <c r="H18" i="1"/>
  <c r="I18" i="1"/>
  <c r="L18" i="1" s="1"/>
  <c r="G8" i="21"/>
  <c r="H8" i="21"/>
  <c r="J8" i="21"/>
  <c r="G9" i="21"/>
  <c r="H9" i="21"/>
  <c r="J9" i="21"/>
  <c r="G10" i="21"/>
  <c r="H10" i="21"/>
  <c r="G11" i="21"/>
  <c r="H11" i="21"/>
  <c r="J11" i="21"/>
  <c r="G12" i="21"/>
  <c r="H12" i="21"/>
  <c r="J12" i="21"/>
  <c r="G13" i="21"/>
  <c r="H13" i="21"/>
  <c r="J13" i="21"/>
  <c r="G14" i="21"/>
  <c r="H14" i="21"/>
  <c r="J14" i="21"/>
  <c r="G15" i="21"/>
  <c r="H15" i="21"/>
  <c r="J15" i="21"/>
  <c r="L8" i="10" l="1"/>
  <c r="L12" i="37"/>
  <c r="L13" i="37"/>
  <c r="L11" i="37"/>
  <c r="L10" i="37"/>
  <c r="J30" i="7"/>
  <c r="K30" i="7" s="1"/>
  <c r="J21" i="7"/>
  <c r="K21" i="7" s="1"/>
  <c r="K8" i="7"/>
  <c r="K20" i="34"/>
  <c r="L20" i="34"/>
  <c r="K18" i="34"/>
  <c r="L18" i="34"/>
  <c r="K16" i="34"/>
  <c r="L16" i="34"/>
  <c r="K14" i="34"/>
  <c r="L14" i="34"/>
  <c r="K12" i="34"/>
  <c r="L12" i="34"/>
  <c r="L10" i="34"/>
  <c r="K19" i="34"/>
  <c r="L19" i="34" s="1"/>
  <c r="K17" i="34"/>
  <c r="L17" i="34" s="1"/>
  <c r="K15" i="34"/>
  <c r="L15" i="34" s="1"/>
  <c r="K13" i="34"/>
  <c r="L13" i="34" s="1"/>
  <c r="K11" i="34"/>
  <c r="L11" i="34" s="1"/>
  <c r="L9" i="34"/>
  <c r="L8" i="34"/>
  <c r="L19" i="8"/>
  <c r="L11" i="8"/>
  <c r="L15" i="8"/>
  <c r="L7" i="8"/>
  <c r="L8" i="24"/>
  <c r="L15" i="1"/>
  <c r="L14" i="1"/>
  <c r="K10" i="21"/>
  <c r="L20" i="9"/>
  <c r="L14" i="8"/>
  <c r="L27" i="28"/>
  <c r="L49" i="10"/>
  <c r="L47" i="10"/>
  <c r="L45" i="10"/>
  <c r="L43" i="10"/>
  <c r="L41" i="10"/>
  <c r="L39" i="10"/>
  <c r="L37" i="10"/>
  <c r="L35" i="10"/>
  <c r="L33" i="10"/>
  <c r="L31" i="10"/>
  <c r="L29" i="10"/>
  <c r="L27" i="10"/>
  <c r="L25" i="10"/>
  <c r="L23" i="10"/>
  <c r="L21" i="10"/>
  <c r="L19" i="10"/>
  <c r="L17" i="10"/>
  <c r="L15" i="10"/>
  <c r="L13" i="10"/>
  <c r="L11" i="10"/>
  <c r="L9" i="10"/>
  <c r="L50" i="10"/>
  <c r="L48" i="10"/>
  <c r="L46" i="10"/>
  <c r="L44" i="10"/>
  <c r="L42" i="10"/>
  <c r="L40" i="10"/>
  <c r="L38" i="10"/>
  <c r="L36" i="10"/>
  <c r="L34" i="10"/>
  <c r="L32" i="10"/>
  <c r="L30" i="10"/>
  <c r="L28" i="10"/>
  <c r="L26" i="10"/>
  <c r="L24" i="10"/>
  <c r="L22" i="10"/>
  <c r="L20" i="10"/>
  <c r="L18" i="10"/>
  <c r="L16" i="10"/>
  <c r="L14" i="10"/>
  <c r="L12" i="10"/>
  <c r="L10" i="10"/>
  <c r="L42" i="9"/>
  <c r="L41" i="9"/>
  <c r="L38" i="9"/>
  <c r="L37" i="9"/>
  <c r="L34" i="9"/>
  <c r="L32" i="9"/>
  <c r="L29" i="9"/>
  <c r="L28" i="9"/>
  <c r="L25" i="9"/>
  <c r="L24" i="9"/>
  <c r="L21" i="9"/>
  <c r="L40" i="9"/>
  <c r="L39" i="9"/>
  <c r="L36" i="9"/>
  <c r="L35" i="9"/>
  <c r="L31" i="9"/>
  <c r="L30" i="9"/>
  <c r="L27" i="9"/>
  <c r="L26" i="9"/>
  <c r="L23" i="9"/>
  <c r="L22" i="9"/>
  <c r="L17" i="9"/>
  <c r="L16" i="9"/>
  <c r="L13" i="9"/>
  <c r="L12" i="9"/>
  <c r="L9" i="9"/>
  <c r="L8" i="9"/>
  <c r="L19" i="9"/>
  <c r="L18" i="9"/>
  <c r="L15" i="9"/>
  <c r="L14" i="9"/>
  <c r="L11" i="9"/>
  <c r="L38" i="28"/>
  <c r="L37" i="28"/>
  <c r="L34" i="28"/>
  <c r="L33" i="28"/>
  <c r="L30" i="28"/>
  <c r="L29" i="28"/>
  <c r="L39" i="28"/>
  <c r="L36" i="28"/>
  <c r="L35" i="28"/>
  <c r="L32" i="28"/>
  <c r="L31" i="28"/>
  <c r="L28" i="28"/>
  <c r="L26" i="28"/>
  <c r="L25" i="28"/>
  <c r="L22" i="28"/>
  <c r="L21" i="28"/>
  <c r="L18" i="28"/>
  <c r="L17" i="28"/>
  <c r="L14" i="28"/>
  <c r="L13" i="28"/>
  <c r="L10" i="28"/>
  <c r="L9" i="28"/>
  <c r="L6" i="28"/>
  <c r="L24" i="28"/>
  <c r="L23" i="28"/>
  <c r="L20" i="28"/>
  <c r="L19" i="28"/>
  <c r="L16" i="28"/>
  <c r="L15" i="28"/>
  <c r="L12" i="28"/>
  <c r="L11" i="28"/>
  <c r="L8" i="28"/>
  <c r="L7" i="28"/>
  <c r="L20" i="8"/>
  <c r="L16" i="8"/>
  <c r="L18" i="8"/>
  <c r="L17" i="8"/>
  <c r="L12" i="8"/>
  <c r="L8" i="8"/>
  <c r="L13" i="8"/>
  <c r="L10" i="8"/>
  <c r="L9" i="8"/>
  <c r="L14" i="25"/>
  <c r="L11" i="25"/>
  <c r="L10" i="25"/>
  <c r="L7" i="25"/>
  <c r="L13" i="25"/>
  <c r="L12" i="25"/>
  <c r="L9" i="25"/>
  <c r="L8" i="25"/>
  <c r="K14" i="21"/>
  <c r="K12" i="21"/>
  <c r="K15" i="21"/>
  <c r="K13" i="21"/>
  <c r="K11" i="21"/>
  <c r="K9" i="21"/>
  <c r="K8" i="21"/>
  <c r="L24" i="22"/>
  <c r="L23" i="22"/>
  <c r="L20" i="22"/>
  <c r="L19" i="22"/>
  <c r="L16" i="22"/>
  <c r="L15" i="22"/>
  <c r="L12" i="22"/>
  <c r="L11" i="22"/>
  <c r="L8" i="22"/>
  <c r="L7" i="22"/>
  <c r="L25" i="22"/>
  <c r="L22" i="22"/>
  <c r="L21" i="22"/>
  <c r="L18" i="22"/>
  <c r="L17" i="22"/>
  <c r="L14" i="22"/>
  <c r="L13" i="22"/>
  <c r="L10" i="22"/>
  <c r="L9" i="22"/>
  <c r="L73" i="28"/>
  <c r="L72" i="28"/>
  <c r="L71" i="28"/>
  <c r="L70" i="28"/>
  <c r="L69" i="28"/>
  <c r="L68" i="28"/>
  <c r="L67" i="28"/>
  <c r="L66" i="28"/>
  <c r="L65" i="28"/>
  <c r="L64" i="28"/>
  <c r="L63" i="28"/>
  <c r="L62" i="28"/>
  <c r="L61" i="28"/>
  <c r="L60" i="28"/>
  <c r="L59" i="28"/>
  <c r="L58" i="28"/>
  <c r="L57" i="28"/>
  <c r="L56" i="28"/>
  <c r="L55" i="28"/>
  <c r="L54" i="28"/>
  <c r="L53" i="28"/>
  <c r="L52" i="28"/>
  <c r="L51" i="28"/>
  <c r="L50" i="28"/>
  <c r="L48" i="28"/>
  <c r="L47" i="28"/>
  <c r="L46" i="28"/>
  <c r="L45" i="28"/>
  <c r="L44" i="28"/>
  <c r="L43" i="28"/>
  <c r="L42" i="28"/>
  <c r="L41" i="28"/>
  <c r="L40" i="28"/>
  <c r="E38" i="20" l="1"/>
  <c r="E35" i="20" l="1"/>
  <c r="E9" i="20"/>
  <c r="E39" i="20"/>
  <c r="I39" i="20"/>
  <c r="E40" i="20"/>
  <c r="I40" i="20" s="1"/>
  <c r="I9" i="20" l="1"/>
  <c r="I35" i="20"/>
  <c r="F43" i="20" l="1"/>
  <c r="G43" i="20"/>
  <c r="E5" i="20" l="1"/>
  <c r="I5" i="20" s="1"/>
  <c r="G51" i="10" l="1"/>
  <c r="F51" i="10"/>
  <c r="E51" i="10"/>
  <c r="J51" i="10"/>
  <c r="E43" i="9"/>
  <c r="F43" i="9"/>
  <c r="G43" i="9"/>
  <c r="F21" i="34" l="1"/>
  <c r="G21" i="34"/>
  <c r="E21" i="34"/>
  <c r="F74" i="28"/>
  <c r="G74" i="28"/>
  <c r="E74" i="28"/>
  <c r="H7" i="36"/>
  <c r="G7" i="36"/>
  <c r="J7" i="36" s="1"/>
  <c r="F19" i="1"/>
  <c r="G19" i="1"/>
  <c r="J19" i="1"/>
  <c r="E19" i="1"/>
  <c r="I7" i="10" l="1"/>
  <c r="H7" i="10"/>
  <c r="K7" i="10" s="1"/>
  <c r="K51" i="10" s="1"/>
  <c r="D44" i="10"/>
  <c r="H7" i="9"/>
  <c r="K7" i="9" s="1"/>
  <c r="K43" i="9" s="1"/>
  <c r="I7" i="9"/>
  <c r="J7" i="9"/>
  <c r="G7" i="7"/>
  <c r="H7" i="7"/>
  <c r="I7" i="34"/>
  <c r="J7" i="34"/>
  <c r="J21" i="34" s="1"/>
  <c r="H7" i="34"/>
  <c r="H5" i="28"/>
  <c r="I5" i="28"/>
  <c r="J5" i="28"/>
  <c r="J6" i="8"/>
  <c r="I6" i="8"/>
  <c r="H6" i="8"/>
  <c r="K6" i="8" s="1"/>
  <c r="K21" i="8" s="1"/>
  <c r="D10" i="25"/>
  <c r="I6" i="22"/>
  <c r="I26" i="22" s="1"/>
  <c r="H6" i="22"/>
  <c r="J7" i="7" l="1"/>
  <c r="K7" i="7" s="1"/>
  <c r="H21" i="34"/>
  <c r="K7" i="34"/>
  <c r="K21" i="34" s="1"/>
  <c r="H74" i="28"/>
  <c r="K5" i="28"/>
  <c r="K74" i="28" s="1"/>
  <c r="H26" i="22"/>
  <c r="K6" i="22"/>
  <c r="I21" i="8"/>
  <c r="I43" i="9"/>
  <c r="L6" i="8"/>
  <c r="J21" i="8"/>
  <c r="H21" i="8"/>
  <c r="I21" i="34"/>
  <c r="I51" i="10"/>
  <c r="H51" i="10"/>
  <c r="J43" i="9"/>
  <c r="H43" i="9"/>
  <c r="L7" i="9"/>
  <c r="L7" i="34" l="1"/>
  <c r="L5" i="28"/>
  <c r="L21" i="8"/>
  <c r="L21" i="34"/>
  <c r="L43" i="9"/>
  <c r="E17" i="21" l="1"/>
  <c r="F17" i="21"/>
  <c r="E27" i="20" l="1"/>
  <c r="I27" i="20" s="1"/>
  <c r="E10" i="20"/>
  <c r="E8" i="20"/>
  <c r="I10" i="20"/>
  <c r="J74" i="28"/>
  <c r="I74" i="28"/>
  <c r="I8" i="20" l="1"/>
  <c r="E34" i="20"/>
  <c r="I34" i="20" l="1"/>
  <c r="H7" i="1"/>
  <c r="I7" i="1"/>
  <c r="I19" i="1" s="1"/>
  <c r="G7" i="21"/>
  <c r="J7" i="21" s="1"/>
  <c r="H7" i="21"/>
  <c r="H19" i="1" l="1"/>
  <c r="K7" i="1"/>
  <c r="K19" i="1" s="1"/>
  <c r="E22" i="20"/>
  <c r="I22" i="20" s="1"/>
  <c r="E16" i="20"/>
  <c r="H16" i="20"/>
  <c r="H43" i="20" s="1"/>
  <c r="L7" i="1" l="1"/>
  <c r="L19" i="1" s="1"/>
  <c r="I16" i="20"/>
  <c r="F39" i="7" l="1"/>
  <c r="E39" i="7"/>
  <c r="E32" i="20" l="1"/>
  <c r="I32" i="20" s="1"/>
  <c r="E26" i="20" l="1"/>
  <c r="I26" i="20" s="1"/>
  <c r="I15" i="20"/>
  <c r="E14" i="20"/>
  <c r="I14" i="20" s="1"/>
  <c r="E37" i="20"/>
  <c r="I37" i="20" s="1"/>
  <c r="I39" i="7" l="1"/>
  <c r="J39" i="7"/>
  <c r="I7" i="37"/>
  <c r="H7" i="37"/>
  <c r="K7" i="37" s="1"/>
  <c r="L7" i="37" l="1"/>
  <c r="K14" i="37" l="1"/>
  <c r="E20" i="33" s="1"/>
  <c r="G14" i="37"/>
  <c r="F14" i="37"/>
  <c r="E14" i="37"/>
  <c r="I14" i="37"/>
  <c r="C20" i="33" s="1"/>
  <c r="E3" i="37"/>
  <c r="M2" i="37"/>
  <c r="H14" i="37" l="1"/>
  <c r="B20" i="33" s="1"/>
  <c r="L14" i="37"/>
  <c r="F20" i="33" s="1"/>
  <c r="J14" i="37"/>
  <c r="D20" i="33" s="1"/>
  <c r="I28" i="20" l="1"/>
  <c r="I19" i="20" l="1"/>
  <c r="I20" i="20"/>
  <c r="I13" i="20" l="1"/>
  <c r="I36" i="20" l="1"/>
  <c r="I11" i="20" l="1"/>
  <c r="I6" i="20"/>
  <c r="I38" i="20" l="1"/>
  <c r="I17" i="20" l="1"/>
  <c r="I42" i="20"/>
  <c r="I7" i="20"/>
  <c r="E29" i="20" l="1"/>
  <c r="I33" i="20"/>
  <c r="I29" i="20"/>
  <c r="E12" i="20" l="1"/>
  <c r="E43" i="20" s="1"/>
  <c r="I12" i="20" l="1"/>
  <c r="I25" i="20" l="1"/>
  <c r="G9" i="36" l="1"/>
  <c r="I18" i="20" l="1"/>
  <c r="E15" i="33" l="1"/>
  <c r="B11" i="33"/>
  <c r="I30" i="20" l="1"/>
  <c r="I21" i="20"/>
  <c r="I31" i="20" l="1"/>
  <c r="B26" i="33"/>
  <c r="E23" i="33" l="1"/>
  <c r="E19" i="33"/>
  <c r="E18" i="33"/>
  <c r="D18" i="33"/>
  <c r="H39" i="7"/>
  <c r="G39" i="7"/>
  <c r="B23" i="33" l="1"/>
  <c r="C23" i="33"/>
  <c r="E24" i="33"/>
  <c r="D19" i="33"/>
  <c r="L74" i="28"/>
  <c r="B19" i="33"/>
  <c r="C19" i="33"/>
  <c r="D15" i="33"/>
  <c r="J7" i="24"/>
  <c r="I7" i="24"/>
  <c r="H7" i="24"/>
  <c r="H12" i="24" s="1"/>
  <c r="B14" i="33" s="1"/>
  <c r="K15" i="25"/>
  <c r="E13" i="33" s="1"/>
  <c r="J6" i="25"/>
  <c r="J15" i="25" s="1"/>
  <c r="D13" i="33" s="1"/>
  <c r="I6" i="25"/>
  <c r="H6" i="25"/>
  <c r="H15" i="25" s="1"/>
  <c r="J6" i="22"/>
  <c r="I15" i="25" l="1"/>
  <c r="C13" i="33" s="1"/>
  <c r="B13" i="33"/>
  <c r="C15" i="33"/>
  <c r="B15" i="33"/>
  <c r="J26" i="22"/>
  <c r="D12" i="33" s="1"/>
  <c r="B24" i="33"/>
  <c r="C24" i="33"/>
  <c r="H9" i="36" l="1"/>
  <c r="C11" i="33" s="1"/>
  <c r="J9" i="36"/>
  <c r="E11" i="33" s="1"/>
  <c r="I9" i="36"/>
  <c r="D11" i="33" s="1"/>
  <c r="F9" i="36"/>
  <c r="E9" i="36"/>
  <c r="E3" i="36"/>
  <c r="L2" i="36"/>
  <c r="G17" i="21"/>
  <c r="B9" i="33" s="1"/>
  <c r="C12" i="33" l="1"/>
  <c r="B12" i="33"/>
  <c r="K7" i="36"/>
  <c r="K9" i="36" s="1"/>
  <c r="F11" i="33" s="1"/>
  <c r="C18" i="33" l="1"/>
  <c r="B18" i="33" l="1"/>
  <c r="B16" i="33" l="1"/>
  <c r="E17" i="33" l="1"/>
  <c r="D17" i="33"/>
  <c r="C17" i="33"/>
  <c r="B17" i="33"/>
  <c r="F17" i="33" l="1"/>
  <c r="A4" i="33"/>
  <c r="A2" i="33"/>
  <c r="B10" i="33" l="1"/>
  <c r="B21" i="33" s="1"/>
  <c r="B33" i="33" s="1"/>
  <c r="D33" i="33" l="1"/>
  <c r="C33" i="33"/>
  <c r="B27" i="33"/>
  <c r="B30" i="33" s="1"/>
  <c r="E33" i="33" l="1"/>
  <c r="E16" i="33"/>
  <c r="D16" i="33" l="1"/>
  <c r="C10" i="33" l="1"/>
  <c r="C16" i="33"/>
  <c r="L2" i="21" l="1"/>
  <c r="E3" i="21"/>
  <c r="E3" i="28" l="1"/>
  <c r="G15" i="25"/>
  <c r="F15" i="25"/>
  <c r="E15" i="25"/>
  <c r="E3" i="25"/>
  <c r="M2" i="25"/>
  <c r="K12" i="24"/>
  <c r="E14" i="33" s="1"/>
  <c r="J12" i="24"/>
  <c r="D14" i="33" s="1"/>
  <c r="F12" i="24"/>
  <c r="E12" i="24"/>
  <c r="L7" i="24"/>
  <c r="I12" i="24"/>
  <c r="C14" i="33" s="1"/>
  <c r="E3" i="24"/>
  <c r="M2" i="24"/>
  <c r="K26" i="22"/>
  <c r="E12" i="33" s="1"/>
  <c r="F26" i="22"/>
  <c r="E26" i="22"/>
  <c r="E3" i="22"/>
  <c r="M2" i="22"/>
  <c r="H17" i="21"/>
  <c r="C9" i="33" s="1"/>
  <c r="C21" i="33" s="1"/>
  <c r="J17" i="21"/>
  <c r="E9" i="33" s="1"/>
  <c r="I17" i="21"/>
  <c r="D9" i="33" s="1"/>
  <c r="K7" i="21"/>
  <c r="K17" i="21" l="1"/>
  <c r="F9" i="33" s="1"/>
  <c r="F16" i="33"/>
  <c r="L6" i="25"/>
  <c r="L12" i="24"/>
  <c r="F14" i="33" s="1"/>
  <c r="L6" i="22"/>
  <c r="L26" i="22" s="1"/>
  <c r="F12" i="33" l="1"/>
  <c r="L15" i="25"/>
  <c r="F13" i="33" s="1"/>
  <c r="L7" i="10" l="1"/>
  <c r="L51" i="10" s="1"/>
  <c r="K39" i="7"/>
  <c r="F18" i="33" l="1"/>
  <c r="D10" i="33"/>
  <c r="D21" i="33" s="1"/>
  <c r="E10" i="33"/>
  <c r="E21" i="33" s="1"/>
  <c r="F15" i="33" l="1"/>
  <c r="F19" i="33"/>
  <c r="F10" i="33"/>
  <c r="I23" i="20"/>
  <c r="I24" i="20"/>
  <c r="E26" i="33"/>
  <c r="E27" i="33" s="1"/>
  <c r="E30" i="33" s="1"/>
  <c r="D26" i="33"/>
  <c r="D27" i="33" s="1"/>
  <c r="C26" i="33"/>
  <c r="C27" i="33" s="1"/>
  <c r="C30" i="33" s="1"/>
  <c r="I41" i="20"/>
  <c r="E3" i="20"/>
  <c r="J2" i="20"/>
  <c r="F21" i="8"/>
  <c r="E21" i="8"/>
  <c r="D23" i="33"/>
  <c r="D24" i="33" s="1"/>
  <c r="I43" i="20" l="1"/>
  <c r="F21" i="33"/>
  <c r="F26" i="33"/>
  <c r="D30" i="33"/>
  <c r="F23" i="33"/>
  <c r="F24" i="33" s="1"/>
  <c r="M2" i="10"/>
  <c r="E3" i="10"/>
  <c r="L2" i="7"/>
  <c r="M2" i="34" s="1"/>
  <c r="E3" i="7"/>
  <c r="E3" i="34" s="1"/>
  <c r="M2" i="8"/>
  <c r="M2" i="28" s="1"/>
  <c r="E3" i="8"/>
  <c r="M2" i="9"/>
  <c r="E3" i="9"/>
  <c r="F27" i="33" l="1"/>
  <c r="F30" i="33" s="1"/>
</calcChain>
</file>

<file path=xl/sharedStrings.xml><?xml version="1.0" encoding="utf-8"?>
<sst xmlns="http://schemas.openxmlformats.org/spreadsheetml/2006/main" count="878" uniqueCount="510">
  <si>
    <t>MUNICIPIO IXTLAHUACAN DEL RIO, JALISCO.</t>
  </si>
  <si>
    <t xml:space="preserve">FECHA </t>
  </si>
  <si>
    <t>NOMBRE</t>
  </si>
  <si>
    <t>SUELDO</t>
  </si>
  <si>
    <t>NETO</t>
  </si>
  <si>
    <t>FIRMA</t>
  </si>
  <si>
    <t>SUMAS</t>
  </si>
  <si>
    <t>NOMINA DE SUELDOS DEPTO. HACIENDA MUNICIPAL</t>
  </si>
  <si>
    <t>NOMBRAMIENTO</t>
  </si>
  <si>
    <t>SINDICO</t>
  </si>
  <si>
    <t>CHOFER</t>
  </si>
  <si>
    <t>SECRETARIO GRAL.</t>
  </si>
  <si>
    <t>JARDINERA</t>
  </si>
  <si>
    <t>ENC. BIBLIOTECA</t>
  </si>
  <si>
    <t>MTRA. BIBLIOTECA</t>
  </si>
  <si>
    <t>FONTANERO</t>
  </si>
  <si>
    <t>AUX. ASEO PUB.</t>
  </si>
  <si>
    <t>PODADOR</t>
  </si>
  <si>
    <t>MANTO. U. DEPTIVA</t>
  </si>
  <si>
    <t>ENC. SANITARIOS</t>
  </si>
  <si>
    <t xml:space="preserve">FONTANERO </t>
  </si>
  <si>
    <t>EMPEDRADOR</t>
  </si>
  <si>
    <t>POLICIA DE LINEA</t>
  </si>
  <si>
    <t>IMSS</t>
  </si>
  <si>
    <t xml:space="preserve"> </t>
  </si>
  <si>
    <t xml:space="preserve">    </t>
  </si>
  <si>
    <t xml:space="preserve">  </t>
  </si>
  <si>
    <t>ISR</t>
  </si>
  <si>
    <t>AUX. ASEO PUBLICO</t>
  </si>
  <si>
    <t>_________________________</t>
  </si>
  <si>
    <t>JUEZ MUNICIPAL</t>
  </si>
  <si>
    <t>SUBSIDIO</t>
  </si>
  <si>
    <t>PARAMEDICO</t>
  </si>
  <si>
    <t>NOMINA DE SUELDOS A JUBILADOS</t>
  </si>
  <si>
    <t>NOMINA DE SUELDOS PRESIDENCIA</t>
  </si>
  <si>
    <t>NOMINA DE SUELDOS SECRETARIA GENERAL</t>
  </si>
  <si>
    <t>PRESIDENCIA</t>
  </si>
  <si>
    <t>SECRETARIA GENERAL</t>
  </si>
  <si>
    <t>HACIENDA</t>
  </si>
  <si>
    <t>TOTAL TESO</t>
  </si>
  <si>
    <t>TOTAL FORTA</t>
  </si>
  <si>
    <t>DEPARTAMENTO</t>
  </si>
  <si>
    <t>TOTAL QUINCENAL</t>
  </si>
  <si>
    <t>BASE TESO</t>
  </si>
  <si>
    <t>JUBILADOS</t>
  </si>
  <si>
    <t>PRESIDENTE MPAL</t>
  </si>
  <si>
    <t>SECRETARIA DE PRESIDENCIA</t>
  </si>
  <si>
    <t>NOMINA DE SUELDOS DEPTO. DE CONTRALORIA</t>
  </si>
  <si>
    <t>CONTRALOR</t>
  </si>
  <si>
    <t>SECRETARIA A REGISTRO CIVIL</t>
  </si>
  <si>
    <t>UNIDAD DE CEMENTERIOS</t>
  </si>
  <si>
    <t>AUX DE CEMENTERIOS</t>
  </si>
  <si>
    <t>UNIDAD JURIDICO LABORAL</t>
  </si>
  <si>
    <t>AUXILIAR DEL JUEZ MUNICIPAL</t>
  </si>
  <si>
    <t>NOMINA DE SUELDOS SINDICATURA</t>
  </si>
  <si>
    <t>NOMINA DE SUELDOS COORDINACION DE GABINETE</t>
  </si>
  <si>
    <t>COORDINACION DE GABINETE</t>
  </si>
  <si>
    <t>ENCARGADO DE CATASTRO</t>
  </si>
  <si>
    <t>UNIDAD DE APREMIOS</t>
  </si>
  <si>
    <t>NOMINA DE SUELDOS COORDINACION GENERAL DE SERVICIOS MUNICIPALES</t>
  </si>
  <si>
    <t xml:space="preserve"> JEFE DE DEPARTAMENTO DE PROVEDURIA</t>
  </si>
  <si>
    <t xml:space="preserve">ASISTENTE DE DEPARTAMENTO   </t>
  </si>
  <si>
    <t xml:space="preserve">AUXILIAR ADMINISTRATIVO A   (ALUMBRADO PUBLICO) </t>
  </si>
  <si>
    <t xml:space="preserve">CUADRILLA ALUM PUBLICO </t>
  </si>
  <si>
    <t>CUADRILLA AGUA POTABLE Y ALCAN</t>
  </si>
  <si>
    <t xml:space="preserve">AGUA POTABLE </t>
  </si>
  <si>
    <t>AUXILIAR DE INTENDENCIA B</t>
  </si>
  <si>
    <t>AUXILIAR DE INTENDENCIA A</t>
  </si>
  <si>
    <t>CHOFER DE CAMION ESCOLAR</t>
  </si>
  <si>
    <t>CHOFER DE CAMION DE BASURA</t>
  </si>
  <si>
    <t xml:space="preserve">CHOFER  DE CAMION DE BASURA </t>
  </si>
  <si>
    <t>CHOFER ACARREADOR RASTRO</t>
  </si>
  <si>
    <t>NOMINA DE SUELDOS COORDINACION DE DESARROLLO ECONOMICO</t>
  </si>
  <si>
    <t>UNIDAD MULTIFUNCIONAL DE VERIFICACIÓN</t>
  </si>
  <si>
    <t>NOMINA DE SUELDOS COORDINADOR GENERAL DE GESTION INTEGRAL</t>
  </si>
  <si>
    <t>JEFE DE DEPARTAMENTO DE OBRAS PUBLICAS</t>
  </si>
  <si>
    <t>INGENIERO AUX A</t>
  </si>
  <si>
    <t>AUX TECNICO</t>
  </si>
  <si>
    <t xml:space="preserve">JEFE DE DEPARTAMENTO DE PROYECTOS </t>
  </si>
  <si>
    <t>AUX DE OBRA</t>
  </si>
  <si>
    <t>AYUDANTE DE OBRA</t>
  </si>
  <si>
    <t>AUX O.P CHOFER</t>
  </si>
  <si>
    <t>OPERADOR RETROEXCAVADORA 416</t>
  </si>
  <si>
    <t>OPERADOR PAYLODER</t>
  </si>
  <si>
    <t>OPERADOR EXCAVADORA 320</t>
  </si>
  <si>
    <t>OPERADOR MOTOCONFORMADORA 12H</t>
  </si>
  <si>
    <t>OPERADOR RETROEXCAVADORA JCV</t>
  </si>
  <si>
    <t>CHOFER CAMION VOLTEO KEENGORTH</t>
  </si>
  <si>
    <t>CHOFER VOLTEO VOLVO ROJO 14M3</t>
  </si>
  <si>
    <t>CHOFER TRACTO CAMION KEENGORTH</t>
  </si>
  <si>
    <t>MECANICO A</t>
  </si>
  <si>
    <t>AUX DE MECANICO</t>
  </si>
  <si>
    <t>SOLDADOR</t>
  </si>
  <si>
    <t>TOTAL</t>
  </si>
  <si>
    <t>NOMINA DE SUELDOS COORDINACION GENERAL DE CONSTRUCCION DE LA COMUNIDAD</t>
  </si>
  <si>
    <t>ASISTENTE DE DEPARTAMENTO</t>
  </si>
  <si>
    <t>SECRETARIA B</t>
  </si>
  <si>
    <t>NOMINA DE SUELDOS DEPTO. SEGURIDAD CIUDADANA</t>
  </si>
  <si>
    <t>COMANDANTE</t>
  </si>
  <si>
    <t>AUXILIAR DE PROTECCION CIVIL B</t>
  </si>
  <si>
    <t>NOMINA DE AYUNTAMIENTO</t>
  </si>
  <si>
    <t>AUX. AGUA POTABLE</t>
  </si>
  <si>
    <t>ENC. MANTENIMIENTO UNIDAD DEPORTIVA</t>
  </si>
  <si>
    <t>DIETAS</t>
  </si>
  <si>
    <t>CONTRALORIA</t>
  </si>
  <si>
    <t>SINDICATURA</t>
  </si>
  <si>
    <t>COORDINACION DE SERVICIOS PUBLICOS</t>
  </si>
  <si>
    <t>COORDINACION DE DESARROLLO ECONOMICO</t>
  </si>
  <si>
    <t>COORDINACION DE GESTION INTEGRAL</t>
  </si>
  <si>
    <t>COORDINACION CONSTRUCCION DE LA COMUNIDAD</t>
  </si>
  <si>
    <t>SEGURIDAD CIUDADANA</t>
  </si>
  <si>
    <t>AUXILIAR</t>
  </si>
  <si>
    <t>AUXILIAR DE BIBLIOTECA</t>
  </si>
  <si>
    <t>TECNICO A</t>
  </si>
  <si>
    <t>JARA YAÑEZ MOISES</t>
  </si>
  <si>
    <t xml:space="preserve">GUTIERREZ ESPARZA JUAN MANUEL </t>
  </si>
  <si>
    <t xml:space="preserve">DE LA MORA ALMARAZ MARIA DEL CARMEN </t>
  </si>
  <si>
    <t xml:space="preserve">NUÑEZ CARRANZA JOSE LUIS </t>
  </si>
  <si>
    <t xml:space="preserve">JAUREGI MARTINEZ STEPHANIA </t>
  </si>
  <si>
    <t xml:space="preserve">RENTERIA CAMACHO ALEJANDRA  </t>
  </si>
  <si>
    <t xml:space="preserve">SANCHEZ ESQUEDA MA. REFUGIO </t>
  </si>
  <si>
    <t xml:space="preserve">JIMENEZ MARTINEZ ALMA LETICIA </t>
  </si>
  <si>
    <t xml:space="preserve">CASILLAS CRUZ SALVADOR </t>
  </si>
  <si>
    <t xml:space="preserve">REYES CAMACHO RAUL FERNANDO </t>
  </si>
  <si>
    <t xml:space="preserve">CARRILLO OROZCO GERARDO </t>
  </si>
  <si>
    <t xml:space="preserve">BENITEZ ROMERO LUIS FERNANDO </t>
  </si>
  <si>
    <t xml:space="preserve">PAREDES VENEGAS VANESSA  MICHELLE </t>
  </si>
  <si>
    <t xml:space="preserve">MUÑOZ RODRIGUEZ CHRISTIAN EDUARDO </t>
  </si>
  <si>
    <t xml:space="preserve">BUGARIN VELIZ JESUS EMANUEL </t>
  </si>
  <si>
    <t xml:space="preserve">ESPARZA GONZALEZ SANDRA GUADALUPE </t>
  </si>
  <si>
    <t xml:space="preserve">GUTIERREZ MARTINEZ GLORIA </t>
  </si>
  <si>
    <t xml:space="preserve">PLASCENCIA CAMACHO JOSE SALVADOR </t>
  </si>
  <si>
    <t xml:space="preserve">SANCHEZ ALVARADO FRANCISCO </t>
  </si>
  <si>
    <t xml:space="preserve">SANCHEZ VELIZ MAURO </t>
  </si>
  <si>
    <t xml:space="preserve">SANDOVAL MORA MAYRA YANET </t>
  </si>
  <si>
    <t xml:space="preserve">FLORES GONZALEZ EDUARDO </t>
  </si>
  <si>
    <t xml:space="preserve">ABUNDIS SANCHEZ FRANCISCO </t>
  </si>
  <si>
    <t xml:space="preserve">DAVALOS NUÑEZ BRENDA DEL CARMEN </t>
  </si>
  <si>
    <t xml:space="preserve">GONZALEZ MARTINEZ SAUL FERNANDO </t>
  </si>
  <si>
    <t xml:space="preserve">RODRIGUEZ CARLOS HERIBERTO </t>
  </si>
  <si>
    <t xml:space="preserve">GARCIA SANCHEZ SALVADOR </t>
  </si>
  <si>
    <t xml:space="preserve">RAMIREZ SANCHEZ JUAN MANUEL </t>
  </si>
  <si>
    <t xml:space="preserve">GUTIERREZ CALVILLO PABLO </t>
  </si>
  <si>
    <t xml:space="preserve">YAÑEZ JIMENEZ JOSE MANUEL </t>
  </si>
  <si>
    <t xml:space="preserve">JIMENEZ DE LA CRUZ ROGELIO </t>
  </si>
  <si>
    <t xml:space="preserve">CARBAJAL HERNANDEZ ROBERTO </t>
  </si>
  <si>
    <t xml:space="preserve">ESTEVEZ PLASCENCIA NICANOR </t>
  </si>
  <si>
    <t xml:space="preserve">LOPEZ LOZA JOSE JAVIER </t>
  </si>
  <si>
    <t xml:space="preserve">SANCHEZ HERNANDEZ MELITON </t>
  </si>
  <si>
    <t xml:space="preserve">OLMOS GALLEGOS MEREGILDO </t>
  </si>
  <si>
    <t xml:space="preserve">RODRIGUEZ GOMEZ MA GUADALUPE </t>
  </si>
  <si>
    <t xml:space="preserve">YAÑEZ HERRERA JUAN MANUEL </t>
  </si>
  <si>
    <t xml:space="preserve">DURAN IBARRA CRISTINA </t>
  </si>
  <si>
    <t xml:space="preserve">GARCIA LIMON MARIA ASUNCION </t>
  </si>
  <si>
    <t xml:space="preserve">GONZALEZ LIMON JOSE CARLOS </t>
  </si>
  <si>
    <t xml:space="preserve">ALVAREZ DEL CASTILLO SANCHEZ JORGE ENRIQUE </t>
  </si>
  <si>
    <t xml:space="preserve">CORONA OLVERA SALVADOR </t>
  </si>
  <si>
    <t xml:space="preserve">MARTINEZ GONZALEZ HECTOR MIGUEL </t>
  </si>
  <si>
    <t>YAÑEZ JIMENEZ JORGE</t>
  </si>
  <si>
    <t xml:space="preserve">CARBAJAL MERCADO GENARO </t>
  </si>
  <si>
    <t xml:space="preserve">GONZALEZ VAZQUEZ SALVADOR </t>
  </si>
  <si>
    <t xml:space="preserve">VAZQUEZ FLORES FERNANDO </t>
  </si>
  <si>
    <t xml:space="preserve">GONZALEZ VAZQUEZ JORGE ARMANDO </t>
  </si>
  <si>
    <t xml:space="preserve">BARCENAS AVILA ENRIQUE </t>
  </si>
  <si>
    <t xml:space="preserve">CARRILLO VILLALOBOS ISA </t>
  </si>
  <si>
    <t xml:space="preserve">DIAZ SALDAÑA TOBIAS </t>
  </si>
  <si>
    <t xml:space="preserve">BARCENAS AVILA PASCUAL </t>
  </si>
  <si>
    <t xml:space="preserve">LEDEZMA GONZALEZ AMADOR </t>
  </si>
  <si>
    <t xml:space="preserve">MARQUEZ ROMERO GABRIEL </t>
  </si>
  <si>
    <t xml:space="preserve">MORA GARCIA ADAN </t>
  </si>
  <si>
    <t>ALMARAZ MARTINEZ MARTIN</t>
  </si>
  <si>
    <t xml:space="preserve">BARAJAS RAMIREZ ANTONIO </t>
  </si>
  <si>
    <t xml:space="preserve">ALATORRE GOMEZ FRANCISCO JAVIER </t>
  </si>
  <si>
    <t xml:space="preserve">CASTRO DELGADO MANUEL </t>
  </si>
  <si>
    <t xml:space="preserve">GOMEZ LOZA SANTIAGO </t>
  </si>
  <si>
    <t xml:space="preserve">CAMACHO SANCHEZ MARGARITA </t>
  </si>
  <si>
    <t xml:space="preserve">MORA ESTEVEZ CARMEN </t>
  </si>
  <si>
    <t xml:space="preserve">CAMACHO MARTINEZ J. JESUS </t>
  </si>
  <si>
    <t>CAMACHO GOMEZ JUAN MANUEL</t>
  </si>
  <si>
    <t xml:space="preserve">SANCHEZ MARTINEZ ALEJANDRO SANTOS </t>
  </si>
  <si>
    <t xml:space="preserve">ALCARAZ REYNOSO ANTONIO </t>
  </si>
  <si>
    <t xml:space="preserve">MEJIA LOPEZ ARNULFO </t>
  </si>
  <si>
    <t xml:space="preserve">NUÑEZ ALVAREZ MARTIN </t>
  </si>
  <si>
    <t xml:space="preserve">ESPINOZA SANCHEZ ALBERTO </t>
  </si>
  <si>
    <t xml:space="preserve">CALVILLO OLIVA LUIS ARMANDO </t>
  </si>
  <si>
    <t xml:space="preserve">RAMIREZ MEDINA SAMUEL </t>
  </si>
  <si>
    <t xml:space="preserve">SANCHEZ RAMIREZ RAUL </t>
  </si>
  <si>
    <t xml:space="preserve">BECERRA PEREZ MARIA ISABEL </t>
  </si>
  <si>
    <t xml:space="preserve">HERNANDEZ SUAREZ LUZ BELEN </t>
  </si>
  <si>
    <t xml:space="preserve">GUTIERREZ JIMENEZ JOEL </t>
  </si>
  <si>
    <t xml:space="preserve">AGUILAR ABUNDIS SERGIO ARMANDO </t>
  </si>
  <si>
    <t xml:space="preserve">GARCIA ALONSO MARIA INES </t>
  </si>
  <si>
    <t xml:space="preserve">CONTRERAS GARCIA SANDRA </t>
  </si>
  <si>
    <t xml:space="preserve">BUGARIN ALVAREZ JAVIER </t>
  </si>
  <si>
    <t xml:space="preserve">ALATORRE BERMEJO SERGIO ARTURO </t>
  </si>
  <si>
    <t xml:space="preserve">CRUZ GONZALEZ ALEJANDRO </t>
  </si>
  <si>
    <t xml:space="preserve">MORA NUÑEZ LUIS </t>
  </si>
  <si>
    <t xml:space="preserve">CRUZ ULLOA RAFAEL </t>
  </si>
  <si>
    <t xml:space="preserve">GUTIERREZ PLASCENCIA ROBERTO </t>
  </si>
  <si>
    <t xml:space="preserve">MERCADO GOMEZ RICARDO </t>
  </si>
  <si>
    <t xml:space="preserve">ALVAREZ PLASCENCIA OSCAR ALBERTO </t>
  </si>
  <si>
    <t xml:space="preserve">CAMACHO ALCARAZ JAIME </t>
  </si>
  <si>
    <t xml:space="preserve">CAMACHO LOPEZ NOE </t>
  </si>
  <si>
    <t xml:space="preserve">ALVAREZ LOPEZ MANUEL </t>
  </si>
  <si>
    <t xml:space="preserve">NUÑEZ URIBE ARNULFO </t>
  </si>
  <si>
    <t xml:space="preserve">ANGULO CAMACHO FAUSTINO </t>
  </si>
  <si>
    <t xml:space="preserve">GARCIA DE ANDA SERGIO </t>
  </si>
  <si>
    <t xml:space="preserve">RODRIGUEZ GONZALEZ GUSTAVO </t>
  </si>
  <si>
    <t xml:space="preserve">ESPINOZA GARZON HEREDERIO </t>
  </si>
  <si>
    <t xml:space="preserve">SALDAÑA MERCADO RAUL </t>
  </si>
  <si>
    <t xml:space="preserve">GARCIA HERNANDEZ JOSE LUIS </t>
  </si>
  <si>
    <t xml:space="preserve">MERCADO SANCHEZ JAVIER </t>
  </si>
  <si>
    <t xml:space="preserve">ALVAREZ OROZCO CESAR ISMAEL </t>
  </si>
  <si>
    <t xml:space="preserve">GONZALEZ ROCHA MANUEL </t>
  </si>
  <si>
    <t xml:space="preserve">SUAREZ ALVARADO ARTURO </t>
  </si>
  <si>
    <t xml:space="preserve">MORA VELIZ MARIA LETICIA </t>
  </si>
  <si>
    <t xml:space="preserve">MUÑOZ QUEZADA JAIME </t>
  </si>
  <si>
    <t>TORRES VAZQUEZ OSCAR</t>
  </si>
  <si>
    <t xml:space="preserve">VARELA IBARRA MARIA GUADALUPE </t>
  </si>
  <si>
    <t xml:space="preserve">DIAZ SOTO GRISELDA  </t>
  </si>
  <si>
    <t xml:space="preserve">OROZCO SANCHEZ JAVIER </t>
  </si>
  <si>
    <t xml:space="preserve">SANCHEZ SANDOVAL SILVIA </t>
  </si>
  <si>
    <t xml:space="preserve">SANCHEZ MORA MA. DE LOS ANGELES </t>
  </si>
  <si>
    <t xml:space="preserve">SANCHEZ SANCHEZ NORMA LETICIA </t>
  </si>
  <si>
    <t xml:space="preserve">RIVAS ORTIZ MA. DEL REFUGIO </t>
  </si>
  <si>
    <t xml:space="preserve">SANCHEZ MARTIN MA. DE JESUS </t>
  </si>
  <si>
    <t xml:space="preserve">ABUNDIS NUÑEZ CARLOS </t>
  </si>
  <si>
    <t xml:space="preserve">LOMELI  GUTIERREZ JOSE DE JESUS </t>
  </si>
  <si>
    <t xml:space="preserve">MOYA GOMEZ RIGOBERTO </t>
  </si>
  <si>
    <t xml:space="preserve">DELGADO SANCHEZ GUADALUPE LILIANA </t>
  </si>
  <si>
    <t xml:space="preserve">PORTILLO PAREDES JOSE DAVID </t>
  </si>
  <si>
    <t xml:space="preserve">FLORES RUVALCABA ROBERTO ALEJANDRO </t>
  </si>
  <si>
    <t xml:space="preserve">CAMACHO FLORES MARIO </t>
  </si>
  <si>
    <t>IBARRA GUTIERREZ CESAR</t>
  </si>
  <si>
    <t xml:space="preserve">FLORES BAÑUELOS ADRIANA ELIZABETH </t>
  </si>
  <si>
    <t xml:space="preserve">DIAZ NORIEGA BEATRIZ </t>
  </si>
  <si>
    <t xml:space="preserve">MARIA GONZALEZ MARTIN </t>
  </si>
  <si>
    <t>JAUREGUI MARTINEZ CUAHUTEMOC</t>
  </si>
  <si>
    <t xml:space="preserve">VAZQUEZ CAMACHO CRISTIAN VIDAL </t>
  </si>
  <si>
    <t xml:space="preserve">SOUZA SANCHEZ JOSE ANTONIO </t>
  </si>
  <si>
    <t xml:space="preserve">ALVAREZ HUERTA JESUS GERARDO </t>
  </si>
  <si>
    <t xml:space="preserve">VAZQUEZ MACIAS FRANCISCO </t>
  </si>
  <si>
    <t>LOPEZ LOZA RUBEN</t>
  </si>
  <si>
    <t xml:space="preserve">MARTINEZ ALVAREZ RIGOBERTO </t>
  </si>
  <si>
    <t xml:space="preserve">LIMON MARTINEZ SALVADOR </t>
  </si>
  <si>
    <t xml:space="preserve">PINTO MARTINEZ MONICO </t>
  </si>
  <si>
    <t xml:space="preserve">GONZALEZ REYNOSO JOSE LUIS </t>
  </si>
  <si>
    <t xml:space="preserve">RAMIREZ RUELAS ARTURO </t>
  </si>
  <si>
    <t xml:space="preserve">MARTINEZ PULIDO MARIA TRINIDAD </t>
  </si>
  <si>
    <t xml:space="preserve">MOYA MARIA DE LOS ANGELES </t>
  </si>
  <si>
    <t>GUTIERREZ MARTINEZ ANA MARIA</t>
  </si>
  <si>
    <t xml:space="preserve">GONZALEZ RODRIGUEZ ELISA </t>
  </si>
  <si>
    <t>RENTERIA GARCIA JUAN</t>
  </si>
  <si>
    <t xml:space="preserve">MOYA  GLORIA ISABEL </t>
  </si>
  <si>
    <t xml:space="preserve">GARCIA GONZALEZ JOSE ALONSO </t>
  </si>
  <si>
    <t xml:space="preserve">LORIA LUQUIN EDGAR ALEJANDRO </t>
  </si>
  <si>
    <t xml:space="preserve">ROMERO WRROZ  JOSE ANTONIO </t>
  </si>
  <si>
    <t>CAMPOS MOLINA JORGE</t>
  </si>
  <si>
    <t>GOMEZ LARA LETICIA</t>
  </si>
  <si>
    <t>MORALES HERNANDEZ  JULIO CESAR</t>
  </si>
  <si>
    <t>RODRIGUEZ GONZALEZ LUISA AURORA</t>
  </si>
  <si>
    <t>VILLAGOMEZ BUENO JUAN CARLOS</t>
  </si>
  <si>
    <t xml:space="preserve">CARRANZA ABILA MODESTA </t>
  </si>
  <si>
    <t>OPERADOR DE MAQUINARIA</t>
  </si>
  <si>
    <t>FONTANERO A</t>
  </si>
  <si>
    <t>RECAUDADOR</t>
  </si>
  <si>
    <t>SANDOVAL PINTO JORGE</t>
  </si>
  <si>
    <t>MERCADO MENDOZA YVETTE JOCELYN</t>
  </si>
  <si>
    <t>S.E.</t>
  </si>
  <si>
    <t>AUXILIAR DE ASEO</t>
  </si>
  <si>
    <t>CORDINADOR GENERAL DE DESARROLLO ECONOMICO Y COMBATE A LA DESIGUALDAD</t>
  </si>
  <si>
    <t>OPERADOR DE PIPA</t>
  </si>
  <si>
    <t xml:space="preserve">PINTO GONNZALEZ MARIA DE LA LUZ  </t>
  </si>
  <si>
    <t>AUXILIAR ADMINISTRATIVO B</t>
  </si>
  <si>
    <t>AUXILIAR ADMINISTRATIVO A</t>
  </si>
  <si>
    <t>ENCARGADO DE MANTENIMENTO DE LA UNIDAD DEPORTIVA</t>
  </si>
  <si>
    <t>SECRETARIA A</t>
  </si>
  <si>
    <t>ASISTENTE DE LA SECRETARIA GENERAL</t>
  </si>
  <si>
    <t>TITULAR DE LA INSTANCIA MUNICIPAL DE LA MUJER</t>
  </si>
  <si>
    <t>ALVAREZ BARCENAS CRISTIAN YOVANI</t>
  </si>
  <si>
    <t>CHOFER DE CAMION E</t>
  </si>
  <si>
    <t xml:space="preserve">ABUNDIS MUÑOZ JOSE ALFREDO </t>
  </si>
  <si>
    <t>AYUDANTE DE OBRAS</t>
  </si>
  <si>
    <t>PEON DE ALBAÑIL</t>
  </si>
  <si>
    <t>ASISTENTE DE HACIENDA MUNICIPAL</t>
  </si>
  <si>
    <t>AUXILIAR DE CEMENTERIOS</t>
  </si>
  <si>
    <t>ASISTENTE DE UNIDAD A</t>
  </si>
  <si>
    <t>AUXILIAR ADMINISTRATIA</t>
  </si>
  <si>
    <t>SANCHEZ CELIS MA. TERESA</t>
  </si>
  <si>
    <t xml:space="preserve">HARO OCAMPO LIC. PEDRO </t>
  </si>
  <si>
    <t>AUXILIAR ADMINISTRATIVO D</t>
  </si>
  <si>
    <t>JEFE DEL DEPARTAMENTO DE TURISMO</t>
  </si>
  <si>
    <t>CHOFER DE CAMION F</t>
  </si>
  <si>
    <t xml:space="preserve">REYNA REYES J  JESUS </t>
  </si>
  <si>
    <t xml:space="preserve">REGIDOR </t>
  </si>
  <si>
    <t>TEJEDA VAZQUEZ MA CONCEPCION</t>
  </si>
  <si>
    <t>GONZALEZ SANCHEZ CLAUDIA MARGARITA</t>
  </si>
  <si>
    <t>SANCHEZ CEJA ARMANDO</t>
  </si>
  <si>
    <t>ABUNDIS SANCHEZ ANTONIO</t>
  </si>
  <si>
    <t>SUAREZ CERVANTES ALBERTO</t>
  </si>
  <si>
    <t>GARCIA ALMARAZ ALMA DELIA</t>
  </si>
  <si>
    <t>GUZMAN GONZALEZ LEONCIO</t>
  </si>
  <si>
    <t>BUGARIN RENTERIA MARTHA ROSARIO</t>
  </si>
  <si>
    <t>ANGULO PADILLA JOSE RAMON</t>
  </si>
  <si>
    <t>LARA RODRIGUEZ EMANUEL</t>
  </si>
  <si>
    <t>SECRETARIA DEASUNTOS DEL INTERIOR</t>
  </si>
  <si>
    <t>ALVAREZ BARCENAS LUIS ISRAEL</t>
  </si>
  <si>
    <t>UNIDAD DEL MODULO DE MAQUINARIA</t>
  </si>
  <si>
    <t>SANCHEZ GONZALEZ ANA CRISTINA</t>
  </si>
  <si>
    <t>UNIDAD DE TRANSPARENCIA</t>
  </si>
  <si>
    <t>OFICIAL DEL REGISTRO CIVIL A</t>
  </si>
  <si>
    <t>RAMIREZ SANCHEZ ARNULFO</t>
  </si>
  <si>
    <t>AUXILIAR DE CEMENTERIO</t>
  </si>
  <si>
    <t>RAMIREZ SAAVEDRA MARIA GUADALUPE</t>
  </si>
  <si>
    <t>SALAS LUNA MARTHA PATRICIA</t>
  </si>
  <si>
    <t>DURAN SANDOVAL LIZBETH</t>
  </si>
  <si>
    <t>AUXILIAR ADMINISTRATIVO E</t>
  </si>
  <si>
    <t>DIRECCION JURIDICA</t>
  </si>
  <si>
    <t>ASISTENTE DE JURIDICO LABORAL</t>
  </si>
  <si>
    <t xml:space="preserve">ASISTENTE DE UNIDAD B </t>
  </si>
  <si>
    <t>AZANO HERNANDEZ ENRIQUE</t>
  </si>
  <si>
    <t>JEFATURA DE GABINETE</t>
  </si>
  <si>
    <t>AZANO RAYAS JAIME KISABURO</t>
  </si>
  <si>
    <t>AZANO HERNANDEZ HECTOR ERNESTO</t>
  </si>
  <si>
    <t>ENCARGADA DE HACIENDA MUNICIPAL</t>
  </si>
  <si>
    <t>ENCARGADA DE UNIDAD INGRESOS</t>
  </si>
  <si>
    <t>SANCHEZ PLASCENCIA MARIA DE LA LUZ</t>
  </si>
  <si>
    <t>VAZQUEZ TEJEDA FATIMA</t>
  </si>
  <si>
    <t>RENTERIA SANCHEZ DANIELA</t>
  </si>
  <si>
    <t>CAJERO</t>
  </si>
  <si>
    <t>AGUIRRE MARTINEZ JEANNETTE</t>
  </si>
  <si>
    <t>GARCIA ARELLANO JUAN MANUEL</t>
  </si>
  <si>
    <t>JARDINERO B</t>
  </si>
  <si>
    <t xml:space="preserve">ASISTENTE DE UNIDAD B  </t>
  </si>
  <si>
    <t xml:space="preserve">JEFE DE DEPARTAMENTO RASTRO </t>
  </si>
  <si>
    <t>AUXILIAR DE INTENDENCIA C</t>
  </si>
  <si>
    <t>CERVANTES MEDINA VICTOR</t>
  </si>
  <si>
    <t xml:space="preserve">CHOFER DE CAMION F </t>
  </si>
  <si>
    <t>DELGADILLO SANCHEZ ROBERTO CARLOS</t>
  </si>
  <si>
    <t>COORDINADOR DE SERVICIOS MUNICIPALES</t>
  </si>
  <si>
    <t>TORRES FRIAS ANGELICA</t>
  </si>
  <si>
    <t>ALATORRE OLIVA JOSE ANTONIO</t>
  </si>
  <si>
    <t>ROMERO FRANCO FERNANDO</t>
  </si>
  <si>
    <t>AUXILIAR ADMINISTRATIVO C</t>
  </si>
  <si>
    <t>REYES PEREZ RAFAEL</t>
  </si>
  <si>
    <t>HERNANDEZ CASTELLANOS MARIA ISABEL</t>
  </si>
  <si>
    <t>VELADOR DEL VERTEDERO</t>
  </si>
  <si>
    <t>ESPARZA GONZALEZ LAURA REFUGIO</t>
  </si>
  <si>
    <t>JEFE DEL DEPARTAMENTO DE PATRIMONIO</t>
  </si>
  <si>
    <t>CASILLAS ORTA GERARDO</t>
  </si>
  <si>
    <t>MARQUEZ ROMERO PABLO</t>
  </si>
  <si>
    <t>MARIN MOJARRO BONIFACIO</t>
  </si>
  <si>
    <t>CHOFER C</t>
  </si>
  <si>
    <t>VITELA PEREZ GLEEN OCTAVIO</t>
  </si>
  <si>
    <t>AUXILIAR AGUA POTABLE</t>
  </si>
  <si>
    <t>DIAZ GUTIERREZ MANUEL</t>
  </si>
  <si>
    <t>ASISTENTE DE COORDINACION</t>
  </si>
  <si>
    <t>ALVARADO CRUZ HECTOR MIGUEL</t>
  </si>
  <si>
    <t>GARCIA CORTES MARICELA</t>
  </si>
  <si>
    <t>LLAMAS CUETO ANDRES ENRIQUE</t>
  </si>
  <si>
    <t>SANCHEZ GONZALEZ MELITON ANDRES</t>
  </si>
  <si>
    <t>VASQUEZ VASQUEZ J JESUS</t>
  </si>
  <si>
    <t>PALAFOX BECERRA ENEDINA</t>
  </si>
  <si>
    <t>JARDINERO A</t>
  </si>
  <si>
    <t>CARDENAS ROJAS MARCOS ANDRES</t>
  </si>
  <si>
    <t>UNIDAD DE EVENTOS</t>
  </si>
  <si>
    <t>MARTINEZ SANCHEZ LUIS ANTONIO</t>
  </si>
  <si>
    <t>INSPECTOR FISCAL</t>
  </si>
  <si>
    <t>PLASCENCIA REYNA JUAN ANTONIO</t>
  </si>
  <si>
    <t>MARTINEZ RAMIREZ ROGELIO</t>
  </si>
  <si>
    <t xml:space="preserve">CARRILLO BENAVIDES ISAC </t>
  </si>
  <si>
    <t>CHOFER A</t>
  </si>
  <si>
    <t>RAMIREZ RAMIREZ GERARDO</t>
  </si>
  <si>
    <t>RIVERA DIAZ VILMA ELIZABETH</t>
  </si>
  <si>
    <t xml:space="preserve">SECRETARIA A </t>
  </si>
  <si>
    <t>ALVAREZ CARRANZA MAX ALEJANDRO</t>
  </si>
  <si>
    <t>OPERADOR DE MAQUINARIA D</t>
  </si>
  <si>
    <t>AUXILIAR DE OBRA PUBLICA C</t>
  </si>
  <si>
    <t>JIMENEZ ACEVEZ SANTIAGO</t>
  </si>
  <si>
    <t>TITULAR DE UNIDAD DE SUMINISTROS</t>
  </si>
  <si>
    <t>RAMIREZ RAMIREZ LUIS FERNANDO</t>
  </si>
  <si>
    <t>UNIDAD DEREHABILITACION DE ESCUELAS</t>
  </si>
  <si>
    <t>COORDINACION DE GESTION DEL MUNICIPIO</t>
  </si>
  <si>
    <t>ROMERO DELGADILLO OSCAR</t>
  </si>
  <si>
    <t>CAMACHO ORTIZ KIMBERLY</t>
  </si>
  <si>
    <t>GUTIERREZ SUAREZ MARIA FERNANDA</t>
  </si>
  <si>
    <t>ENFERMERO   A</t>
  </si>
  <si>
    <t>MEDICO A</t>
  </si>
  <si>
    <t>GONZALEZ VAZQUEZ DAISY CECILIA</t>
  </si>
  <si>
    <t>ASISTENTE DE SINDICATURA</t>
  </si>
  <si>
    <t>BAUTISTA SANCHEZ YOCONDA MARIBEL</t>
  </si>
  <si>
    <t>MEDINA HERNANDEZ ELISA</t>
  </si>
  <si>
    <t>ARIAS PENA BRENDA MARIA</t>
  </si>
  <si>
    <t>CARDONA MEJIA MARIA IRMA</t>
  </si>
  <si>
    <t>MARTIN MORA JUAN MANUEL</t>
  </si>
  <si>
    <t>SANCHEZ REYES MARIA DE LOS ANGELES</t>
  </si>
  <si>
    <t>RODRIGUEZ RAMIREZ MARIA ELENA</t>
  </si>
  <si>
    <t>VARGAS MEDINA DANIEL</t>
  </si>
  <si>
    <t>BARAJAS FERNANDEZ LORENA</t>
  </si>
  <si>
    <t>MERCADO ARREDONDO JAVIER</t>
  </si>
  <si>
    <t>COORDINADORA DE CONSTRUCCION DE LA COMUNIDAD</t>
  </si>
  <si>
    <t>NOMINA DE SUELDOS COORDINACION UNIDAD DE GESTION DE PROYECTOS</t>
  </si>
  <si>
    <t>UNIDAD DE GESTION DE PROYECTOS DE ASISTENCIA SOCIAL</t>
  </si>
  <si>
    <t>VALENZUELA CAMACHO ABNER EVERARDO</t>
  </si>
  <si>
    <t>UNIDAD DE COMUNICACIÓN Y VINCULACION CIUDADANA</t>
  </si>
  <si>
    <t>RAMOS RAMIREZ RAUL</t>
  </si>
  <si>
    <t>JEFE DEL DEPARTAMENTO PROYECTOS</t>
  </si>
  <si>
    <t>ASESOR</t>
  </si>
  <si>
    <t>COMANDANTE DE POLICIA</t>
  </si>
  <si>
    <t>SILVA RODRIGUEZ JULIO CESAR</t>
  </si>
  <si>
    <t>TEJEDA PEREZ SAUL</t>
  </si>
  <si>
    <t>MUÑOZ SANCHEZ DIEGO ARMANDO</t>
  </si>
  <si>
    <t>JACOBO CALLEROS CLEMENTE</t>
  </si>
  <si>
    <t>AUXILIAR DE VIALIDAD A</t>
  </si>
  <si>
    <t>GARCIA ABUNDIS ANGELICA</t>
  </si>
  <si>
    <t>HERNANDEZ VAZQUEZ JOSE GILBERTO</t>
  </si>
  <si>
    <t>TORRES VAZQUEZ HONORIO</t>
  </si>
  <si>
    <t>JEFE DEL DEPARTAMENTO DE PROTECCION CIVIL</t>
  </si>
  <si>
    <t>UNIDAD DE GESTION DE PROYECTOS</t>
  </si>
  <si>
    <t>ARCHIVO MUNICIPAL</t>
  </si>
  <si>
    <t>PEREZ SANCHEZ JESUS</t>
  </si>
  <si>
    <t>OFICIAL DE REGISTRO CIVIL B</t>
  </si>
  <si>
    <t>LOERA FLORES OMAR ALEJANDRO</t>
  </si>
  <si>
    <t>VELIZ RAMIREZ LAURA ALEJANDRA</t>
  </si>
  <si>
    <t>CAMACHO GOMEZ LUCINA</t>
  </si>
  <si>
    <t>AUXILIAR DE VIALIDAD B</t>
  </si>
  <si>
    <t>LLAMAS GONZALEZ GABRIEL</t>
  </si>
  <si>
    <t>BENITEZ IBARRA HERMINIO</t>
  </si>
  <si>
    <t>LEDEZMA RODRIGUEZ JAIME</t>
  </si>
  <si>
    <t>CHOFER DE CAMION D</t>
  </si>
  <si>
    <t>JEFE DEL DEPARTAMENTO DE PROGRAMAS SOCIALES</t>
  </si>
  <si>
    <t>BUGARIN RENTERIA LAURA</t>
  </si>
  <si>
    <t>CASTANEDA MERCADO RAMON</t>
  </si>
  <si>
    <t>NUNEZ ALVARADO MARTIN</t>
  </si>
  <si>
    <t>MIRAMONTES RODARTE ABELINO</t>
  </si>
  <si>
    <t>ENC, DE BIBLIOTECA</t>
  </si>
  <si>
    <t>SECRETRARIA A</t>
  </si>
  <si>
    <t>VELAZQUEZ MORA OLGA LIDIA</t>
  </si>
  <si>
    <t>MECANICO B</t>
  </si>
  <si>
    <t>CERVANTES NUNEZ CANDIDA</t>
  </si>
  <si>
    <t>MURO CERVANTES CELIA</t>
  </si>
  <si>
    <t>OPERADOR DE MAQUINARIA B</t>
  </si>
  <si>
    <t>SANDOVAL MORA JAVIER</t>
  </si>
  <si>
    <t>DELEGADO DE SAN ANTONIO</t>
  </si>
  <si>
    <t>FECHA DE INGRESO</t>
  </si>
  <si>
    <t>RENTERIA GARCIA DIANA LIZBETH</t>
  </si>
  <si>
    <t>AUXILIAR DE INTENDENCIA D</t>
  </si>
  <si>
    <t>GAETA ARELLANO ALAN</t>
  </si>
  <si>
    <t>ABUNDIS CALAMATEO CECILIA</t>
  </si>
  <si>
    <t>ASISTENTE DE UNIDAD B</t>
  </si>
  <si>
    <t>LEGASPE RODRIGUEZ JOSE DE JESUS</t>
  </si>
  <si>
    <t>ALCANTAR ESPARZA ELVIRA</t>
  </si>
  <si>
    <t>PLASCENCIA MORA NAYELI JAZMIN</t>
  </si>
  <si>
    <t>FLORES MORA EDUARDO</t>
  </si>
  <si>
    <t>COORDINADOR GENERAL DE SEGURIDAD CIUDADANA</t>
  </si>
  <si>
    <t>VAZQUEZ FIGUEROA MANUEL DAVIDO</t>
  </si>
  <si>
    <t>INGENIERO AUXILIAR  A</t>
  </si>
  <si>
    <t>MARTINEZ DE ALBA CARLOS DANIEL</t>
  </si>
  <si>
    <t>QUEZADA RIVERA MARIA DEL ROSARIO</t>
  </si>
  <si>
    <t>MEDINA ORTIZ BRENDA LIZBETH</t>
  </si>
  <si>
    <t>SANCHEZ GONZALEZ JOSE</t>
  </si>
  <si>
    <t>AUXILIAR DE AGUA POTABLE</t>
  </si>
  <si>
    <t>FLORES ABUNDIS VICENTE</t>
  </si>
  <si>
    <t>BECERRA PEREZ VICTOR ALFONSO</t>
  </si>
  <si>
    <t>ALCARAZ MERCADO ELIAS</t>
  </si>
  <si>
    <t>HERNANDEZ SUAREZ JOSE ANTONIO</t>
  </si>
  <si>
    <t>DELEGADO DE PALOS ALTOS</t>
  </si>
  <si>
    <t>ALCANTAR ESPARZA BRENDA GRACIELA</t>
  </si>
  <si>
    <t>AGENTE DE MASCUALA</t>
  </si>
  <si>
    <t>ESPARZA RIVERA ERIBERTO</t>
  </si>
  <si>
    <t>DELEGADO DE TREJOS</t>
  </si>
  <si>
    <t>NUNEZ CHAM ROBERTO</t>
  </si>
  <si>
    <t>JEFE DEL DEPARTAMENTO DE GESTION DE PROYECTOS</t>
  </si>
  <si>
    <t>SANCHEZ MARTINEZ JORGE ALBERTO</t>
  </si>
  <si>
    <t>FONTANERO B</t>
  </si>
  <si>
    <t>VERA MUNOZ LUIS GUSTAVO</t>
  </si>
  <si>
    <t>GARCIA ALDRETE ENRIQUE</t>
  </si>
  <si>
    <t>MORA GARCIA HUMBERTO</t>
  </si>
  <si>
    <t>ALFREDO URIBE LOZANO</t>
  </si>
  <si>
    <t>OPERADOR</t>
  </si>
  <si>
    <t>OPERADOR DE CAMION VOLTEO</t>
  </si>
  <si>
    <t>MARTINEZ RAMOS JAVIER</t>
  </si>
  <si>
    <t>LIMON AGUAYO ALFONSO</t>
  </si>
  <si>
    <t>OPERADOR DE MAQUINARIA A</t>
  </si>
  <si>
    <t>CARRANZA MENDEZ GABRIEL</t>
  </si>
  <si>
    <t>JEFE DEL DEPARTAMENTO DE MOVILIDAD</t>
  </si>
  <si>
    <t>DIAZ DE LA TORRE PEDRO</t>
  </si>
  <si>
    <t>JEFE DEL DEPARTAMENTO DE AGUA POTABLE</t>
  </si>
  <si>
    <t>GARCIA JIMENEZ NEREO</t>
  </si>
  <si>
    <t>GONZALEZ ABUNDIS HECTOR MANUEL</t>
  </si>
  <si>
    <t>MENDEZ MORA ROMAN</t>
  </si>
  <si>
    <t>ROMERO FRANCO LILIANA</t>
  </si>
  <si>
    <t>CONTRERAS HERNANDEZ JOSE DE JESUS</t>
  </si>
  <si>
    <t>GARCIA BRAVO MIGUEL ANGEL</t>
  </si>
  <si>
    <t>UNIDAD DE EDUCACION</t>
  </si>
  <si>
    <t>Fondo Pensiones</t>
  </si>
  <si>
    <t>PRIMERA QUINCENA DE MARZO DE 2022</t>
  </si>
  <si>
    <t>15 DE MARZO DE 2022</t>
  </si>
  <si>
    <t>PENSIONES</t>
  </si>
  <si>
    <t>NOMINA</t>
  </si>
  <si>
    <t>EMPLEADO</t>
  </si>
  <si>
    <t>PATRON</t>
  </si>
  <si>
    <t>TOTAL PAGO A PENSIONES</t>
  </si>
  <si>
    <t>NO</t>
  </si>
  <si>
    <t xml:space="preserve">CHOFER DE CAMION B  </t>
  </si>
  <si>
    <t xml:space="preserve">NUÑEZ CARRANZA ALEJANDRO </t>
  </si>
  <si>
    <t>JAUREGUI MARTINEZ MARIO</t>
  </si>
  <si>
    <t>AYUDANTE GENERAL</t>
  </si>
  <si>
    <t>PLASCENCIA RODRIGUEZ DANIEL ALEJANDRO</t>
  </si>
  <si>
    <t>MEDICO AREA DE URGENCIAS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</si>
</sst>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dd/mm/yyyy;@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7"/>
      <color theme="1"/>
      <name val="Calibri"/>
      <family val="2"/>
      <scheme val="minor"/>
    </font>
    <font>
      <sz val="10"/>
      <name val="Arial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37">
    <xf numFmtId="0" fontId="0" fillId="0" borderId="0" xfId="0"/>
    <xf numFmtId="165" fontId="0" fillId="0" borderId="0" xfId="1" applyFont="1"/>
    <xf numFmtId="0" fontId="6" fillId="0" borderId="0" xfId="0" applyFont="1"/>
    <xf numFmtId="165" fontId="6" fillId="0" borderId="0" xfId="1" applyFont="1"/>
    <xf numFmtId="0" fontId="6" fillId="0" borderId="0" xfId="0" applyFont="1" applyAlignment="1" applyProtection="1">
      <alignment horizontal="right"/>
    </xf>
    <xf numFmtId="165" fontId="9" fillId="0" borderId="0" xfId="1" applyFont="1"/>
    <xf numFmtId="165" fontId="6" fillId="0" borderId="0" xfId="1" applyFont="1" applyFill="1"/>
    <xf numFmtId="0" fontId="6" fillId="0" borderId="0" xfId="0" applyFont="1" applyFill="1" applyBorder="1"/>
    <xf numFmtId="0" fontId="9" fillId="0" borderId="0" xfId="0" applyFont="1"/>
    <xf numFmtId="0" fontId="7" fillId="0" borderId="0" xfId="0" applyFont="1" applyFill="1"/>
    <xf numFmtId="164" fontId="7" fillId="0" borderId="2" xfId="2" applyFont="1" applyFill="1" applyBorder="1"/>
    <xf numFmtId="0" fontId="0" fillId="0" borderId="0" xfId="0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5" fontId="3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4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/>
    </xf>
    <xf numFmtId="0" fontId="6" fillId="0" borderId="0" xfId="0" applyFont="1" applyFill="1" applyAlignment="1" applyProtection="1">
      <alignment horizontal="right"/>
    </xf>
    <xf numFmtId="165" fontId="6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43" fontId="0" fillId="0" borderId="0" xfId="0" applyNumberFormat="1" applyFill="1"/>
    <xf numFmtId="0" fontId="9" fillId="0" borderId="0" xfId="0" applyFont="1" applyFill="1" applyAlignment="1" applyProtection="1">
      <alignment horizontal="right"/>
    </xf>
    <xf numFmtId="165" fontId="9" fillId="0" borderId="0" xfId="1" applyFont="1" applyFill="1"/>
    <xf numFmtId="165" fontId="13" fillId="0" borderId="0" xfId="1" applyFont="1" applyFill="1"/>
    <xf numFmtId="0" fontId="6" fillId="0" borderId="0" xfId="0" applyFont="1" applyFill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165" fontId="9" fillId="0" borderId="1" xfId="1" applyFont="1" applyBorder="1" applyAlignment="1">
      <alignment horizontal="center"/>
    </xf>
    <xf numFmtId="0" fontId="2" fillId="0" borderId="1" xfId="0" applyFont="1" applyBorder="1"/>
    <xf numFmtId="165" fontId="0" fillId="0" borderId="1" xfId="1" applyFont="1" applyBorder="1"/>
    <xf numFmtId="0" fontId="9" fillId="0" borderId="1" xfId="0" applyFont="1" applyBorder="1" applyAlignment="1">
      <alignment horizontal="right"/>
    </xf>
    <xf numFmtId="165" fontId="9" fillId="0" borderId="1" xfId="1" applyFont="1" applyBorder="1"/>
    <xf numFmtId="0" fontId="0" fillId="0" borderId="1" xfId="0" applyBorder="1"/>
    <xf numFmtId="165" fontId="0" fillId="0" borderId="4" xfId="1" applyFont="1" applyFill="1" applyBorder="1" applyAlignment="1">
      <alignment horizontal="center"/>
    </xf>
    <xf numFmtId="165" fontId="12" fillId="0" borderId="3" xfId="1" applyFont="1" applyFill="1" applyBorder="1" applyAlignment="1">
      <alignment horizontal="center"/>
    </xf>
    <xf numFmtId="0" fontId="12" fillId="0" borderId="0" xfId="0" applyFont="1" applyFill="1"/>
    <xf numFmtId="0" fontId="0" fillId="0" borderId="0" xfId="0" applyFill="1" applyBorder="1"/>
    <xf numFmtId="165" fontId="7" fillId="0" borderId="0" xfId="1" applyFont="1" applyFill="1"/>
    <xf numFmtId="165" fontId="14" fillId="0" borderId="0" xfId="1" applyFont="1" applyFill="1"/>
    <xf numFmtId="165" fontId="2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1" xfId="1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7" fillId="0" borderId="0" xfId="2" applyFont="1" applyFill="1" applyBorder="1"/>
    <xf numFmtId="0" fontId="7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6" fillId="0" borderId="0" xfId="0" applyFont="1" applyFill="1" applyAlignment="1" applyProtection="1">
      <alignment horizontal="center" vertical="center" wrapText="1"/>
    </xf>
    <xf numFmtId="43" fontId="9" fillId="0" borderId="0" xfId="0" applyNumberFormat="1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 applyProtection="1">
      <alignment horizontal="left" wrapText="1"/>
    </xf>
    <xf numFmtId="0" fontId="9" fillId="0" borderId="0" xfId="0" applyFont="1" applyFill="1"/>
    <xf numFmtId="0" fontId="7" fillId="0" borderId="0" xfId="0" applyFont="1" applyFill="1" applyAlignment="1" applyProtection="1">
      <alignment horizontal="right"/>
    </xf>
    <xf numFmtId="0" fontId="11" fillId="0" borderId="0" xfId="0" applyFont="1" applyFill="1"/>
    <xf numFmtId="0" fontId="7" fillId="0" borderId="0" xfId="0" applyFont="1" applyFill="1" applyAlignment="1">
      <alignment wrapText="1"/>
    </xf>
    <xf numFmtId="165" fontId="3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4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6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right"/>
    </xf>
    <xf numFmtId="165" fontId="9" fillId="0" borderId="0" xfId="1" applyFont="1" applyFill="1" applyBorder="1"/>
    <xf numFmtId="0" fontId="2" fillId="0" borderId="0" xfId="0" applyFont="1"/>
    <xf numFmtId="165" fontId="2" fillId="0" borderId="0" xfId="1" applyFont="1" applyFill="1"/>
    <xf numFmtId="0" fontId="2" fillId="0" borderId="0" xfId="0" applyFont="1" applyFill="1" applyAlignment="1" applyProtection="1">
      <alignment horizontal="left" wrapText="1"/>
    </xf>
    <xf numFmtId="165" fontId="11" fillId="0" borderId="0" xfId="1" applyFont="1" applyFill="1"/>
    <xf numFmtId="0" fontId="1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5" fontId="9" fillId="0" borderId="0" xfId="0" applyNumberFormat="1" applyFont="1" applyFill="1"/>
    <xf numFmtId="0" fontId="11" fillId="0" borderId="0" xfId="0" applyFont="1" applyFill="1" applyBorder="1" applyAlignment="1">
      <alignment horizontal="center"/>
    </xf>
    <xf numFmtId="165" fontId="11" fillId="0" borderId="0" xfId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65" fontId="2" fillId="0" borderId="0" xfId="1" applyFont="1"/>
    <xf numFmtId="164" fontId="2" fillId="0" borderId="2" xfId="2" applyFont="1" applyFill="1" applyBorder="1"/>
    <xf numFmtId="0" fontId="2" fillId="0" borderId="0" xfId="0" applyFont="1" applyFill="1" applyAlignment="1" applyProtection="1">
      <alignment horizontal="right"/>
    </xf>
    <xf numFmtId="165" fontId="12" fillId="0" borderId="0" xfId="1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center" wrapText="1"/>
    </xf>
    <xf numFmtId="0" fontId="7" fillId="0" borderId="0" xfId="0" applyFont="1" applyFill="1" applyAlignment="1">
      <alignment horizontal="center" wrapText="1"/>
    </xf>
    <xf numFmtId="14" fontId="2" fillId="0" borderId="0" xfId="0" applyNumberFormat="1" applyFont="1" applyFill="1"/>
    <xf numFmtId="165" fontId="0" fillId="0" borderId="5" xfId="1" applyFont="1" applyFill="1" applyBorder="1"/>
    <xf numFmtId="0" fontId="7" fillId="0" borderId="1" xfId="0" applyFont="1" applyBorder="1"/>
    <xf numFmtId="0" fontId="6" fillId="0" borderId="0" xfId="0" applyFont="1" applyAlignment="1">
      <alignment horizontal="left"/>
    </xf>
    <xf numFmtId="14" fontId="0" fillId="0" borderId="0" xfId="0" applyNumberFormat="1" applyFill="1"/>
    <xf numFmtId="0" fontId="6" fillId="0" borderId="0" xfId="0" applyFont="1" applyFill="1" applyAlignment="1">
      <alignment wrapText="1"/>
    </xf>
    <xf numFmtId="0" fontId="15" fillId="0" borderId="0" xfId="0" applyFont="1" applyFill="1"/>
    <xf numFmtId="0" fontId="6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65" fontId="9" fillId="0" borderId="0" xfId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wrapText="1"/>
    </xf>
    <xf numFmtId="164" fontId="2" fillId="0" borderId="0" xfId="2" applyFont="1" applyFill="1" applyBorder="1"/>
    <xf numFmtId="0" fontId="2" fillId="0" borderId="0" xfId="0" applyFont="1" applyFill="1" applyAlignment="1">
      <alignment horizontal="right"/>
    </xf>
    <xf numFmtId="0" fontId="18" fillId="0" borderId="0" xfId="0" applyFont="1" applyFill="1" applyAlignment="1">
      <alignment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vertical="center" wrapText="1"/>
    </xf>
    <xf numFmtId="0" fontId="1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14" fontId="17" fillId="0" borderId="0" xfId="0" applyNumberFormat="1" applyFont="1" applyFill="1" applyAlignment="1">
      <alignment horizontal="center"/>
    </xf>
    <xf numFmtId="43" fontId="6" fillId="0" borderId="0" xfId="0" applyNumberFormat="1" applyFont="1" applyFill="1"/>
    <xf numFmtId="165" fontId="20" fillId="0" borderId="0" xfId="1" applyFont="1" applyFill="1"/>
    <xf numFmtId="0" fontId="19" fillId="0" borderId="0" xfId="0" applyFont="1" applyFill="1" applyAlignment="1">
      <alignment horizontal="left"/>
    </xf>
    <xf numFmtId="0" fontId="21" fillId="0" borderId="0" xfId="0" applyFont="1" applyFill="1"/>
    <xf numFmtId="0" fontId="2" fillId="0" borderId="0" xfId="0" applyFont="1" applyFill="1" applyBorder="1"/>
    <xf numFmtId="165" fontId="0" fillId="0" borderId="6" xfId="1" applyFont="1" applyFill="1" applyBorder="1" applyAlignment="1">
      <alignment horizontal="center"/>
    </xf>
    <xf numFmtId="14" fontId="18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16" fillId="0" borderId="0" xfId="0" applyFont="1" applyFill="1" applyAlignment="1">
      <alignment wrapText="1"/>
    </xf>
    <xf numFmtId="0" fontId="23" fillId="2" borderId="7" xfId="0" applyFont="1" applyFill="1" applyBorder="1" applyAlignment="1">
      <alignment horizontal="center" vertical="center" wrapText="1"/>
    </xf>
    <xf numFmtId="9" fontId="0" fillId="0" borderId="0" xfId="5" applyFont="1" applyFill="1"/>
    <xf numFmtId="164" fontId="6" fillId="0" borderId="0" xfId="2" applyFont="1" applyFill="1" applyBorder="1"/>
    <xf numFmtId="165" fontId="9" fillId="0" borderId="0" xfId="1" applyFont="1" applyAlignment="1">
      <alignment horizontal="center"/>
    </xf>
    <xf numFmtId="165" fontId="9" fillId="0" borderId="1" xfId="1" applyFont="1" applyBorder="1" applyAlignment="1">
      <alignment horizontal="center"/>
    </xf>
    <xf numFmtId="165" fontId="9" fillId="0" borderId="1" xfId="1" applyFont="1" applyBorder="1" applyAlignment="1">
      <alignment horizontal="right"/>
    </xf>
    <xf numFmtId="14" fontId="18" fillId="0" borderId="0" xfId="0" applyNumberFormat="1" applyFont="1" applyFill="1"/>
    <xf numFmtId="14" fontId="16" fillId="0" borderId="0" xfId="0" applyNumberFormat="1" applyFont="1" applyFill="1"/>
    <xf numFmtId="166" fontId="16" fillId="0" borderId="0" xfId="0" applyNumberFormat="1" applyFont="1" applyFill="1" applyAlignment="1">
      <alignment horizontal="center"/>
    </xf>
  </cellXfs>
  <cellStyles count="6">
    <cellStyle name="Millares" xfId="1" builtinId="3"/>
    <cellStyle name="Millares 3" xfId="4"/>
    <cellStyle name="Moneda" xfId="2" builtinId="4"/>
    <cellStyle name="Normal" xfId="0" builtinId="0"/>
    <cellStyle name="Normal 3" xfId="3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6" tint="-0.249977111117893"/>
    <pageSetUpPr fitToPage="1"/>
  </sheetPr>
  <dimension ref="B1:M19"/>
  <sheetViews>
    <sheetView tabSelected="1" zoomScale="80" zoomScaleNormal="80" workbookViewId="0">
      <pane ySplit="5" topLeftCell="A6" activePane="bottomLeft" state="frozen"/>
      <selection activeCell="F18" sqref="F18"/>
      <selection pane="bottomLeft" activeCell="L25" sqref="L25"/>
    </sheetView>
  </sheetViews>
  <sheetFormatPr baseColWidth="10" defaultRowHeight="12.75" x14ac:dyDescent="0.2"/>
  <cols>
    <col min="1" max="1" width="1.7109375" style="11" customWidth="1"/>
    <col min="2" max="2" width="34.5703125" style="11" customWidth="1"/>
    <col min="3" max="3" width="5.42578125" style="11" customWidth="1"/>
    <col min="4" max="4" width="12.5703125" style="11" customWidth="1"/>
    <col min="5" max="5" width="0.7109375" style="15" customWidth="1"/>
    <col min="6" max="6" width="2" style="15" customWidth="1"/>
    <col min="7" max="7" width="13" style="15" customWidth="1"/>
    <col min="8" max="8" width="12.42578125" style="15" bestFit="1" customWidth="1"/>
    <col min="9" max="9" width="11.28515625" style="15" customWidth="1"/>
    <col min="10" max="10" width="12.85546875" style="15" customWidth="1"/>
    <col min="11" max="11" width="13.140625" style="15" bestFit="1" customWidth="1"/>
    <col min="12" max="12" width="26.7109375" style="11" customWidth="1"/>
    <col min="13" max="13" width="20.7109375" style="11" bestFit="1" customWidth="1"/>
    <col min="14" max="16384" width="11.42578125" style="11"/>
  </cols>
  <sheetData>
    <row r="1" spans="2:13" ht="18" x14ac:dyDescent="0.25">
      <c r="E1" s="14" t="s">
        <v>0</v>
      </c>
      <c r="I1" s="14"/>
      <c r="L1" s="16" t="s">
        <v>1</v>
      </c>
    </row>
    <row r="2" spans="2:13" ht="15" x14ac:dyDescent="0.25">
      <c r="E2" s="17" t="s">
        <v>100</v>
      </c>
      <c r="I2" s="17"/>
      <c r="L2" s="18" t="str">
        <f>+PRESIDENCIA!M2</f>
        <v>15 DE MARZO DE 2022</v>
      </c>
    </row>
    <row r="3" spans="2:13" x14ac:dyDescent="0.2">
      <c r="E3" s="48" t="str">
        <f>+PRESIDENCIA!E3</f>
        <v>PRIMERA QUINCENA DE MARZO DE 2022</v>
      </c>
      <c r="I3" s="49"/>
    </row>
    <row r="4" spans="2:13" x14ac:dyDescent="0.2">
      <c r="E4" s="49" t="s">
        <v>24</v>
      </c>
      <c r="I4" s="49"/>
    </row>
    <row r="5" spans="2:13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128" t="s">
        <v>495</v>
      </c>
      <c r="K5" s="20" t="s">
        <v>4</v>
      </c>
      <c r="L5" s="19" t="s">
        <v>5</v>
      </c>
      <c r="M5" s="123" t="s">
        <v>444</v>
      </c>
    </row>
    <row r="6" spans="2:13" x14ac:dyDescent="0.2">
      <c r="B6" s="52"/>
      <c r="C6" s="52"/>
      <c r="D6" s="52"/>
      <c r="E6" s="53"/>
      <c r="F6" s="53"/>
      <c r="G6" s="53"/>
      <c r="H6" s="53"/>
      <c r="I6" s="53"/>
      <c r="J6" s="53"/>
      <c r="K6" s="53"/>
      <c r="L6" s="52"/>
    </row>
    <row r="7" spans="2:13" ht="24.95" customHeight="1" x14ac:dyDescent="0.2">
      <c r="B7" s="13" t="s">
        <v>298</v>
      </c>
      <c r="C7" s="23"/>
      <c r="D7" s="12" t="s">
        <v>294</v>
      </c>
      <c r="E7" s="15">
        <v>26523.14055</v>
      </c>
      <c r="F7" s="15">
        <v>4224.18</v>
      </c>
      <c r="G7" s="6">
        <f t="shared" ref="G7" si="0">E7/2</f>
        <v>13261.570275</v>
      </c>
      <c r="H7" s="6">
        <f t="shared" ref="H7" si="1">F7/2</f>
        <v>2112.09</v>
      </c>
      <c r="I7" s="6"/>
      <c r="J7" s="6">
        <f>+G7*0.115</f>
        <v>1525.0805816250001</v>
      </c>
      <c r="K7" s="6">
        <f t="shared" ref="K7" si="2">G7-H7+I7-J7</f>
        <v>9624.3996933750004</v>
      </c>
      <c r="L7" s="10"/>
      <c r="M7" s="124">
        <v>44470</v>
      </c>
    </row>
    <row r="8" spans="2:13" ht="24.95" customHeight="1" x14ac:dyDescent="0.2">
      <c r="B8" s="13" t="s">
        <v>303</v>
      </c>
      <c r="C8" s="23"/>
      <c r="D8" s="12" t="s">
        <v>294</v>
      </c>
      <c r="E8" s="15">
        <v>26523.14055</v>
      </c>
      <c r="F8" s="15">
        <v>4224.18</v>
      </c>
      <c r="G8" s="6">
        <f t="shared" ref="G8:G15" si="3">E8/2</f>
        <v>13261.570275</v>
      </c>
      <c r="H8" s="6">
        <f t="shared" ref="H8:H15" si="4">F8/2</f>
        <v>2112.09</v>
      </c>
      <c r="I8" s="6"/>
      <c r="J8" s="6">
        <f t="shared" ref="J8:J15" si="5">+G8*0.115</f>
        <v>1525.0805816250001</v>
      </c>
      <c r="K8" s="6">
        <f t="shared" ref="K8:K15" si="6">G8-H8+I8-J8</f>
        <v>9624.3996933750004</v>
      </c>
      <c r="L8" s="10"/>
      <c r="M8" s="124">
        <v>44470</v>
      </c>
    </row>
    <row r="9" spans="2:13" ht="24.95" customHeight="1" x14ac:dyDescent="0.2">
      <c r="B9" s="13" t="s">
        <v>302</v>
      </c>
      <c r="C9" s="23"/>
      <c r="D9" s="12" t="s">
        <v>294</v>
      </c>
      <c r="E9" s="15">
        <v>26523.14055</v>
      </c>
      <c r="F9" s="15">
        <v>4224.18</v>
      </c>
      <c r="G9" s="6">
        <f t="shared" si="3"/>
        <v>13261.570275</v>
      </c>
      <c r="H9" s="6">
        <f t="shared" si="4"/>
        <v>2112.09</v>
      </c>
      <c r="I9" s="6"/>
      <c r="J9" s="6">
        <f t="shared" si="5"/>
        <v>1525.0805816250001</v>
      </c>
      <c r="K9" s="6">
        <f t="shared" si="6"/>
        <v>9624.3996933750004</v>
      </c>
      <c r="L9" s="10"/>
      <c r="M9" s="124">
        <v>44470</v>
      </c>
    </row>
    <row r="10" spans="2:13" ht="24.95" customHeight="1" x14ac:dyDescent="0.2">
      <c r="B10" s="13" t="s">
        <v>300</v>
      </c>
      <c r="C10" s="23"/>
      <c r="D10" s="12" t="s">
        <v>294</v>
      </c>
      <c r="E10" s="77">
        <v>23787.57</v>
      </c>
      <c r="F10" s="77">
        <v>3639.86</v>
      </c>
      <c r="G10" s="6">
        <f t="shared" si="3"/>
        <v>11893.785</v>
      </c>
      <c r="H10" s="6">
        <f t="shared" si="4"/>
        <v>1819.93</v>
      </c>
      <c r="I10" s="6"/>
      <c r="J10" s="6"/>
      <c r="K10" s="6">
        <f t="shared" si="6"/>
        <v>10073.855</v>
      </c>
      <c r="L10" s="10"/>
      <c r="M10" s="124">
        <v>44470</v>
      </c>
    </row>
    <row r="11" spans="2:13" ht="24.95" customHeight="1" x14ac:dyDescent="0.2">
      <c r="B11" s="13" t="s">
        <v>296</v>
      </c>
      <c r="C11" s="23"/>
      <c r="D11" s="12" t="s">
        <v>294</v>
      </c>
      <c r="E11" s="15">
        <v>26523.14055</v>
      </c>
      <c r="F11" s="15">
        <v>4224.18</v>
      </c>
      <c r="G11" s="6">
        <f t="shared" si="3"/>
        <v>13261.570275</v>
      </c>
      <c r="H11" s="6">
        <f t="shared" si="4"/>
        <v>2112.09</v>
      </c>
      <c r="I11" s="6"/>
      <c r="J11" s="6">
        <f t="shared" si="5"/>
        <v>1525.0805816250001</v>
      </c>
      <c r="K11" s="6">
        <f t="shared" si="6"/>
        <v>9624.3996933750004</v>
      </c>
      <c r="L11" s="10"/>
      <c r="M11" s="124">
        <v>44470</v>
      </c>
    </row>
    <row r="12" spans="2:13" ht="24.95" customHeight="1" x14ac:dyDescent="0.2">
      <c r="B12" s="13" t="s">
        <v>301</v>
      </c>
      <c r="C12" s="23"/>
      <c r="D12" s="12" t="s">
        <v>294</v>
      </c>
      <c r="E12" s="15">
        <v>26523.14055</v>
      </c>
      <c r="F12" s="15">
        <v>4224.18</v>
      </c>
      <c r="G12" s="6">
        <f t="shared" si="3"/>
        <v>13261.570275</v>
      </c>
      <c r="H12" s="6">
        <f t="shared" si="4"/>
        <v>2112.09</v>
      </c>
      <c r="I12" s="6"/>
      <c r="J12" s="6">
        <f t="shared" si="5"/>
        <v>1525.0805816250001</v>
      </c>
      <c r="K12" s="6">
        <f t="shared" si="6"/>
        <v>9624.3996933750004</v>
      </c>
      <c r="L12" s="10"/>
      <c r="M12" s="124">
        <v>44470</v>
      </c>
    </row>
    <row r="13" spans="2:13" ht="24.95" customHeight="1" x14ac:dyDescent="0.2">
      <c r="B13" s="13" t="s">
        <v>297</v>
      </c>
      <c r="C13" s="23"/>
      <c r="D13" s="12" t="s">
        <v>294</v>
      </c>
      <c r="E13" s="15">
        <v>26523.14055</v>
      </c>
      <c r="F13" s="15">
        <v>4224.18</v>
      </c>
      <c r="G13" s="6">
        <f t="shared" si="3"/>
        <v>13261.570275</v>
      </c>
      <c r="H13" s="6">
        <f t="shared" si="4"/>
        <v>2112.09</v>
      </c>
      <c r="I13" s="6"/>
      <c r="J13" s="6">
        <f t="shared" si="5"/>
        <v>1525.0805816250001</v>
      </c>
      <c r="K13" s="6">
        <f t="shared" si="6"/>
        <v>9624.3996933750004</v>
      </c>
      <c r="L13" s="10"/>
      <c r="M13" s="124">
        <v>44470</v>
      </c>
    </row>
    <row r="14" spans="2:13" ht="24.95" customHeight="1" x14ac:dyDescent="0.2">
      <c r="B14" s="13" t="s">
        <v>299</v>
      </c>
      <c r="C14" s="23"/>
      <c r="D14" s="12" t="s">
        <v>294</v>
      </c>
      <c r="E14" s="15">
        <v>26523.14055</v>
      </c>
      <c r="F14" s="15">
        <v>4224.18</v>
      </c>
      <c r="G14" s="6">
        <f t="shared" si="3"/>
        <v>13261.570275</v>
      </c>
      <c r="H14" s="6">
        <f t="shared" si="4"/>
        <v>2112.09</v>
      </c>
      <c r="I14" s="6"/>
      <c r="J14" s="6">
        <f t="shared" si="5"/>
        <v>1525.0805816250001</v>
      </c>
      <c r="K14" s="6">
        <f t="shared" si="6"/>
        <v>9624.3996933750004</v>
      </c>
      <c r="L14" s="10"/>
      <c r="M14" s="124">
        <v>44470</v>
      </c>
    </row>
    <row r="15" spans="2:13" ht="24.95" customHeight="1" x14ac:dyDescent="0.2">
      <c r="B15" s="13" t="s">
        <v>295</v>
      </c>
      <c r="C15" s="23"/>
      <c r="D15" s="12" t="s">
        <v>294</v>
      </c>
      <c r="E15" s="15">
        <v>26523.14055</v>
      </c>
      <c r="F15" s="15">
        <v>4224.18</v>
      </c>
      <c r="G15" s="6">
        <f t="shared" si="3"/>
        <v>13261.570275</v>
      </c>
      <c r="H15" s="6">
        <f t="shared" si="4"/>
        <v>2112.09</v>
      </c>
      <c r="I15" s="6"/>
      <c r="J15" s="6">
        <f t="shared" si="5"/>
        <v>1525.0805816250001</v>
      </c>
      <c r="K15" s="6">
        <f t="shared" si="6"/>
        <v>9624.3996933750004</v>
      </c>
      <c r="L15" s="10"/>
      <c r="M15" s="124">
        <v>44470</v>
      </c>
    </row>
    <row r="16" spans="2:13" ht="21.95" customHeight="1" x14ac:dyDescent="0.2">
      <c r="B16" s="13"/>
      <c r="C16" s="23"/>
      <c r="D16" s="12"/>
      <c r="E16" s="6"/>
      <c r="F16" s="6"/>
      <c r="G16" s="6"/>
      <c r="H16" s="6"/>
      <c r="I16" s="46"/>
      <c r="J16" s="46"/>
      <c r="K16" s="6"/>
      <c r="L16" s="10"/>
      <c r="M16" s="27"/>
    </row>
    <row r="17" spans="2:13" ht="21.95" customHeight="1" x14ac:dyDescent="0.2">
      <c r="B17" s="9"/>
      <c r="C17" s="9"/>
      <c r="D17" s="28" t="s">
        <v>6</v>
      </c>
      <c r="E17" s="29">
        <f t="shared" ref="E17:F17" si="7">SUM(E7:E16)</f>
        <v>235972.69440000004</v>
      </c>
      <c r="F17" s="29">
        <f t="shared" si="7"/>
        <v>37433.300000000003</v>
      </c>
      <c r="G17" s="29">
        <f>SUM(G7:G16)</f>
        <v>117986.34720000002</v>
      </c>
      <c r="H17" s="29">
        <f t="shared" ref="H17:J17" si="8">SUM(H7:H16)</f>
        <v>18716.650000000001</v>
      </c>
      <c r="I17" s="29">
        <f t="shared" si="8"/>
        <v>0</v>
      </c>
      <c r="J17" s="29">
        <f t="shared" si="8"/>
        <v>12200.644652999999</v>
      </c>
      <c r="K17" s="29">
        <f>SUM(K7:K16)</f>
        <v>87069.052547000014</v>
      </c>
      <c r="L17" s="54"/>
      <c r="M17" s="29"/>
    </row>
    <row r="19" spans="2:13" x14ac:dyDescent="0.2">
      <c r="B19" s="11" t="s">
        <v>24</v>
      </c>
      <c r="D19" s="28"/>
      <c r="E19" s="29"/>
      <c r="F19" s="29"/>
      <c r="G19" s="29"/>
      <c r="H19" s="29"/>
      <c r="I19" s="29"/>
      <c r="J19" s="29"/>
      <c r="K19" s="29"/>
    </row>
  </sheetData>
  <sortState ref="B7:L15">
    <sortCondition ref="B7:B15"/>
  </sortState>
  <pageMargins left="0.11811023622047245" right="0.19685039370078741" top="0.78740157480314965" bottom="0.98425196850393704" header="0" footer="0"/>
  <pageSetup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A1:M67"/>
  <sheetViews>
    <sheetView zoomScale="80" zoomScaleNormal="80" workbookViewId="0">
      <selection activeCell="N1" sqref="N1:T1048576"/>
    </sheetView>
  </sheetViews>
  <sheetFormatPr baseColWidth="10" defaultRowHeight="12.75" x14ac:dyDescent="0.2"/>
  <cols>
    <col min="1" max="1" width="2.140625" customWidth="1"/>
    <col min="2" max="2" width="33.140625" style="11" bestFit="1" customWidth="1"/>
    <col min="3" max="3" width="5" style="11" customWidth="1"/>
    <col min="4" max="4" width="15.42578125" style="11" customWidth="1"/>
    <col min="5" max="6" width="1.28515625" style="11" customWidth="1"/>
    <col min="7" max="7" width="12.42578125" style="11" customWidth="1"/>
    <col min="8" max="8" width="11.28515625" style="11" bestFit="1" customWidth="1"/>
    <col min="9" max="9" width="11.28515625" style="11" customWidth="1"/>
    <col min="10" max="10" width="11.85546875" style="11" customWidth="1"/>
    <col min="11" max="11" width="12.28515625" style="11" bestFit="1" customWidth="1"/>
    <col min="12" max="13" width="24.140625" style="11" customWidth="1"/>
    <col min="14" max="16384" width="11.42578125" style="11"/>
  </cols>
  <sheetData>
    <row r="1" spans="1:13" ht="18" x14ac:dyDescent="0.25">
      <c r="A1" s="11"/>
      <c r="E1" s="14" t="s">
        <v>0</v>
      </c>
      <c r="F1" s="15"/>
      <c r="G1" s="15"/>
      <c r="H1" s="15"/>
      <c r="I1" s="14"/>
      <c r="J1" s="15"/>
      <c r="K1" s="15"/>
      <c r="L1" s="16" t="s">
        <v>1</v>
      </c>
      <c r="M1" s="16"/>
    </row>
    <row r="2" spans="1:13" ht="15" x14ac:dyDescent="0.25">
      <c r="A2" s="11"/>
      <c r="E2" s="17" t="s">
        <v>74</v>
      </c>
      <c r="F2" s="15"/>
      <c r="G2" s="15"/>
      <c r="H2" s="15"/>
      <c r="I2" s="17"/>
      <c r="J2" s="15"/>
      <c r="K2" s="15"/>
      <c r="L2" s="18" t="str">
        <f>PRESIDENCIA!M2</f>
        <v>15 DE MARZO DE 2022</v>
      </c>
      <c r="M2" s="18"/>
    </row>
    <row r="3" spans="1:13" x14ac:dyDescent="0.2">
      <c r="A3" s="11"/>
      <c r="E3" s="18" t="str">
        <f>PRESIDENCIA!E3</f>
        <v>PRIMERA QUINCENA DE MARZO DE 2022</v>
      </c>
      <c r="F3" s="15"/>
      <c r="G3" s="15"/>
      <c r="H3" s="15"/>
      <c r="I3" s="18"/>
      <c r="J3" s="15"/>
      <c r="K3" s="15"/>
    </row>
    <row r="4" spans="1:13" ht="1.5" customHeight="1" x14ac:dyDescent="0.2">
      <c r="A4" s="11"/>
      <c r="E4" s="49"/>
      <c r="F4" s="15"/>
      <c r="G4" s="15"/>
      <c r="H4" s="15"/>
      <c r="I4" s="49"/>
      <c r="J4" s="15"/>
      <c r="K4" s="15"/>
    </row>
    <row r="5" spans="1:13" ht="25.5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128" t="s">
        <v>495</v>
      </c>
      <c r="K5" s="20" t="s">
        <v>4</v>
      </c>
      <c r="L5" s="19" t="s">
        <v>5</v>
      </c>
      <c r="M5" s="42" t="s">
        <v>444</v>
      </c>
    </row>
    <row r="6" spans="1:13" ht="1.5" customHeight="1" x14ac:dyDescent="0.2">
      <c r="A6" s="11"/>
      <c r="E6" s="44"/>
      <c r="F6" s="44"/>
    </row>
    <row r="7" spans="1:13" ht="38.25" x14ac:dyDescent="0.2">
      <c r="A7" s="11"/>
      <c r="B7" s="58" t="s">
        <v>114</v>
      </c>
      <c r="C7" s="58"/>
      <c r="D7" s="108" t="s">
        <v>382</v>
      </c>
      <c r="E7" s="1">
        <v>26523.14055</v>
      </c>
      <c r="F7" s="1">
        <v>4224.18</v>
      </c>
      <c r="G7" s="6">
        <f t="shared" ref="G7:H7" si="0">+E7/2</f>
        <v>13261.570275</v>
      </c>
      <c r="H7" s="6">
        <f t="shared" si="0"/>
        <v>2112.09</v>
      </c>
      <c r="I7" s="6"/>
      <c r="J7" s="6">
        <f>+G7*0.115</f>
        <v>1525.0805816250001</v>
      </c>
      <c r="K7" s="6">
        <f>G7-H7+I7-J7</f>
        <v>9624.3996933750004</v>
      </c>
      <c r="L7" s="10"/>
      <c r="M7" s="134">
        <v>44470</v>
      </c>
    </row>
    <row r="8" spans="1:13" ht="24.75" customHeight="1" x14ac:dyDescent="0.2">
      <c r="A8" s="11"/>
      <c r="B8" s="58" t="s">
        <v>170</v>
      </c>
      <c r="C8" s="110"/>
      <c r="D8" s="108" t="s">
        <v>292</v>
      </c>
      <c r="E8" s="1">
        <v>7472.3063000000002</v>
      </c>
      <c r="F8" s="1">
        <v>539.01</v>
      </c>
      <c r="G8" s="6">
        <f t="shared" ref="G8:G37" si="1">+E8/2</f>
        <v>3736.1531500000001</v>
      </c>
      <c r="H8" s="6">
        <f t="shared" ref="H8:H37" si="2">+F8/2</f>
        <v>269.505</v>
      </c>
      <c r="I8" s="6"/>
      <c r="J8" s="6">
        <f t="shared" ref="J8:J37" si="3">+G8*0.115</f>
        <v>429.65761225000006</v>
      </c>
      <c r="K8" s="6">
        <f t="shared" ref="K8:K38" si="4">G8-H8+I8-J8</f>
        <v>3036.9905377499999</v>
      </c>
      <c r="L8" s="10"/>
      <c r="M8" s="100">
        <v>42286</v>
      </c>
    </row>
    <row r="9" spans="1:13" ht="24.75" customHeight="1" x14ac:dyDescent="0.2">
      <c r="A9" s="11"/>
      <c r="B9" s="58" t="s">
        <v>279</v>
      </c>
      <c r="C9" s="110"/>
      <c r="D9" s="108" t="s">
        <v>280</v>
      </c>
      <c r="E9" s="1">
        <v>10053.96615</v>
      </c>
      <c r="F9" s="1">
        <v>842.39</v>
      </c>
      <c r="G9" s="6">
        <f t="shared" si="1"/>
        <v>5026.9830750000001</v>
      </c>
      <c r="H9" s="6">
        <f t="shared" si="2"/>
        <v>421.19499999999999</v>
      </c>
      <c r="I9" s="6"/>
      <c r="J9" s="6">
        <f t="shared" si="3"/>
        <v>578.10305362500003</v>
      </c>
      <c r="K9" s="6">
        <f t="shared" si="4"/>
        <v>4027.6850213750004</v>
      </c>
      <c r="L9" s="10"/>
      <c r="M9" s="134">
        <v>44028</v>
      </c>
    </row>
    <row r="10" spans="1:13" ht="24.75" customHeight="1" x14ac:dyDescent="0.2">
      <c r="A10" s="11"/>
      <c r="B10" s="58" t="s">
        <v>375</v>
      </c>
      <c r="C10" s="58"/>
      <c r="D10" s="111" t="s">
        <v>376</v>
      </c>
      <c r="E10" s="1">
        <v>9918.5717000000004</v>
      </c>
      <c r="F10" s="1">
        <v>820.72</v>
      </c>
      <c r="G10" s="6">
        <f t="shared" si="1"/>
        <v>4959.2858500000002</v>
      </c>
      <c r="H10" s="6">
        <f t="shared" si="2"/>
        <v>410.36</v>
      </c>
      <c r="I10" s="6"/>
      <c r="J10" s="6">
        <f t="shared" si="3"/>
        <v>570.31787274999999</v>
      </c>
      <c r="K10" s="6">
        <f t="shared" si="4"/>
        <v>3978.6079772500007</v>
      </c>
      <c r="L10" s="10"/>
      <c r="M10" s="135">
        <v>44298</v>
      </c>
    </row>
    <row r="11" spans="1:13" ht="24.75" customHeight="1" x14ac:dyDescent="0.2">
      <c r="A11" s="11"/>
      <c r="B11" s="58" t="s">
        <v>212</v>
      </c>
      <c r="C11" s="110"/>
      <c r="D11" s="108" t="s">
        <v>263</v>
      </c>
      <c r="E11" s="1">
        <v>13478.889350000001</v>
      </c>
      <c r="F11" s="1">
        <v>1437.93</v>
      </c>
      <c r="G11" s="6">
        <f t="shared" si="1"/>
        <v>6739.4446750000006</v>
      </c>
      <c r="H11" s="6">
        <f t="shared" si="2"/>
        <v>718.96500000000003</v>
      </c>
      <c r="I11" s="6"/>
      <c r="J11" s="6">
        <f t="shared" si="3"/>
        <v>775.03613762500015</v>
      </c>
      <c r="K11" s="6">
        <f t="shared" si="4"/>
        <v>5245.4435373750002</v>
      </c>
      <c r="L11" s="10"/>
      <c r="M11" s="100">
        <v>38930</v>
      </c>
    </row>
    <row r="12" spans="1:13" ht="24.75" customHeight="1" x14ac:dyDescent="0.2">
      <c r="A12" s="11"/>
      <c r="B12" s="58" t="s">
        <v>205</v>
      </c>
      <c r="C12" s="110"/>
      <c r="D12" s="108" t="s">
        <v>81</v>
      </c>
      <c r="E12" s="1">
        <v>11186.126</v>
      </c>
      <c r="F12" s="1">
        <v>1023.71</v>
      </c>
      <c r="G12" s="6">
        <f t="shared" si="1"/>
        <v>5593.0630000000001</v>
      </c>
      <c r="H12" s="6">
        <f t="shared" si="2"/>
        <v>511.85500000000002</v>
      </c>
      <c r="I12" s="6"/>
      <c r="J12" s="6">
        <f t="shared" si="3"/>
        <v>643.20224500000006</v>
      </c>
      <c r="K12" s="6">
        <f t="shared" si="4"/>
        <v>4438.0057550000001</v>
      </c>
      <c r="L12" s="10"/>
      <c r="M12" s="100">
        <v>37469</v>
      </c>
    </row>
    <row r="13" spans="1:13" ht="24.75" customHeight="1" x14ac:dyDescent="0.2">
      <c r="A13" s="11"/>
      <c r="B13" s="58" t="s">
        <v>202</v>
      </c>
      <c r="C13" s="110"/>
      <c r="D13" s="108" t="s">
        <v>80</v>
      </c>
      <c r="E13" s="1">
        <v>11031.91035</v>
      </c>
      <c r="F13" s="1">
        <v>998.86</v>
      </c>
      <c r="G13" s="6">
        <f t="shared" si="1"/>
        <v>5515.9551750000001</v>
      </c>
      <c r="H13" s="6">
        <f t="shared" si="2"/>
        <v>499.43</v>
      </c>
      <c r="I13" s="6"/>
      <c r="J13" s="6">
        <f t="shared" si="3"/>
        <v>634.33484512500002</v>
      </c>
      <c r="K13" s="6">
        <f t="shared" si="4"/>
        <v>4382.1903298749994</v>
      </c>
      <c r="L13" s="10"/>
      <c r="M13" s="100">
        <v>42278</v>
      </c>
    </row>
    <row r="14" spans="1:13" ht="24.75" customHeight="1" x14ac:dyDescent="0.2">
      <c r="A14" s="11"/>
      <c r="B14" s="58" t="s">
        <v>384</v>
      </c>
      <c r="C14" s="58"/>
      <c r="D14" s="108" t="s">
        <v>343</v>
      </c>
      <c r="E14" s="1">
        <v>6830.4676999999992</v>
      </c>
      <c r="F14" s="1">
        <v>215.64</v>
      </c>
      <c r="G14" s="6">
        <f t="shared" si="1"/>
        <v>3415.2338499999996</v>
      </c>
      <c r="H14" s="6">
        <f t="shared" si="2"/>
        <v>107.82</v>
      </c>
      <c r="I14" s="6"/>
      <c r="J14" s="6">
        <f t="shared" si="3"/>
        <v>392.75189274999997</v>
      </c>
      <c r="K14" s="6">
        <f t="shared" si="4"/>
        <v>2914.6619572499994</v>
      </c>
      <c r="L14" s="10"/>
      <c r="M14" s="134">
        <v>44470</v>
      </c>
    </row>
    <row r="15" spans="1:13" ht="24.75" customHeight="1" x14ac:dyDescent="0.2">
      <c r="A15" s="11"/>
      <c r="B15" s="58" t="s">
        <v>262</v>
      </c>
      <c r="C15" s="110"/>
      <c r="D15" s="108" t="s">
        <v>274</v>
      </c>
      <c r="E15" s="1">
        <v>8625.3612499999999</v>
      </c>
      <c r="F15" s="1">
        <v>664.46</v>
      </c>
      <c r="G15" s="6">
        <f t="shared" si="1"/>
        <v>4312.680625</v>
      </c>
      <c r="H15" s="6">
        <f t="shared" si="2"/>
        <v>332.23</v>
      </c>
      <c r="I15" s="6"/>
      <c r="J15" s="6">
        <f t="shared" si="3"/>
        <v>495.95827187500004</v>
      </c>
      <c r="K15" s="6">
        <f t="shared" si="4"/>
        <v>3484.4923531249997</v>
      </c>
      <c r="L15" s="10"/>
      <c r="M15" s="100">
        <v>43374</v>
      </c>
    </row>
    <row r="16" spans="1:13" ht="24.75" customHeight="1" x14ac:dyDescent="0.2">
      <c r="A16" s="11"/>
      <c r="B16" s="58" t="s">
        <v>370</v>
      </c>
      <c r="C16" s="110"/>
      <c r="D16" s="108" t="s">
        <v>82</v>
      </c>
      <c r="E16" s="1">
        <v>13478.889350000001</v>
      </c>
      <c r="F16" s="1">
        <v>1437.93</v>
      </c>
      <c r="G16" s="6">
        <f t="shared" si="1"/>
        <v>6739.4446750000006</v>
      </c>
      <c r="H16" s="6">
        <f t="shared" si="2"/>
        <v>718.96500000000003</v>
      </c>
      <c r="I16" s="6"/>
      <c r="J16" s="6">
        <f t="shared" si="3"/>
        <v>775.03613762500015</v>
      </c>
      <c r="K16" s="6">
        <f t="shared" si="4"/>
        <v>5245.4435373750002</v>
      </c>
      <c r="L16" s="10"/>
      <c r="M16" s="100">
        <v>37956</v>
      </c>
    </row>
    <row r="17" spans="1:13" ht="24.75" customHeight="1" x14ac:dyDescent="0.2">
      <c r="A17" s="11"/>
      <c r="B17" s="58" t="s">
        <v>195</v>
      </c>
      <c r="C17" s="110"/>
      <c r="D17" s="108" t="s">
        <v>429</v>
      </c>
      <c r="E17" s="1">
        <v>11299.0532</v>
      </c>
      <c r="F17" s="1">
        <v>1043.95</v>
      </c>
      <c r="G17" s="6">
        <f t="shared" si="1"/>
        <v>5649.5266000000001</v>
      </c>
      <c r="H17" s="6">
        <f t="shared" si="2"/>
        <v>521.97500000000002</v>
      </c>
      <c r="I17" s="6"/>
      <c r="J17" s="6">
        <f t="shared" si="3"/>
        <v>649.695559</v>
      </c>
      <c r="K17" s="6">
        <f t="shared" si="4"/>
        <v>4477.856041</v>
      </c>
      <c r="L17" s="10"/>
      <c r="M17" s="100">
        <v>43374</v>
      </c>
    </row>
    <row r="18" spans="1:13" ht="24.75" customHeight="1" x14ac:dyDescent="0.2">
      <c r="A18" s="11"/>
      <c r="B18" s="58" t="s">
        <v>137</v>
      </c>
      <c r="C18" s="110"/>
      <c r="D18" s="108" t="s">
        <v>356</v>
      </c>
      <c r="E18" s="1">
        <v>11274.556649999999</v>
      </c>
      <c r="F18" s="1">
        <v>1039.56</v>
      </c>
      <c r="G18" s="6">
        <f t="shared" si="1"/>
        <v>5637.2783249999993</v>
      </c>
      <c r="H18" s="6">
        <f t="shared" si="2"/>
        <v>519.78</v>
      </c>
      <c r="I18" s="6"/>
      <c r="J18" s="6">
        <f t="shared" si="3"/>
        <v>648.28700737499992</v>
      </c>
      <c r="K18" s="6">
        <f t="shared" si="4"/>
        <v>4469.2113176249995</v>
      </c>
      <c r="L18" s="10"/>
      <c r="M18" s="100">
        <v>42278</v>
      </c>
    </row>
    <row r="19" spans="1:13" ht="24.75" customHeight="1" x14ac:dyDescent="0.2">
      <c r="A19" s="11"/>
      <c r="B19" s="58" t="s">
        <v>165</v>
      </c>
      <c r="C19" s="58"/>
      <c r="D19" s="108" t="s">
        <v>282</v>
      </c>
      <c r="E19" s="1">
        <v>7287.2386000000006</v>
      </c>
      <c r="F19" s="1">
        <v>301.26</v>
      </c>
      <c r="G19" s="6">
        <f t="shared" si="1"/>
        <v>3643.6193000000003</v>
      </c>
      <c r="H19" s="6">
        <f t="shared" si="2"/>
        <v>150.63</v>
      </c>
      <c r="I19" s="6"/>
      <c r="J19" s="6">
        <f t="shared" si="3"/>
        <v>419.01621950000003</v>
      </c>
      <c r="K19" s="6">
        <f t="shared" si="4"/>
        <v>3073.9730804999999</v>
      </c>
      <c r="L19" s="10"/>
      <c r="M19" s="100">
        <v>36892</v>
      </c>
    </row>
    <row r="20" spans="1:13" ht="24.75" customHeight="1" x14ac:dyDescent="0.2">
      <c r="A20" s="11"/>
      <c r="B20" s="58" t="s">
        <v>208</v>
      </c>
      <c r="C20" s="110"/>
      <c r="D20" s="108" t="s">
        <v>85</v>
      </c>
      <c r="E20" s="1">
        <v>13478.889350000001</v>
      </c>
      <c r="F20" s="1">
        <v>1437.93</v>
      </c>
      <c r="G20" s="6">
        <f t="shared" si="1"/>
        <v>6739.4446750000006</v>
      </c>
      <c r="H20" s="6">
        <f t="shared" si="2"/>
        <v>718.96500000000003</v>
      </c>
      <c r="I20" s="6"/>
      <c r="J20" s="6">
        <f t="shared" si="3"/>
        <v>775.03613762500015</v>
      </c>
      <c r="K20" s="6">
        <f t="shared" si="4"/>
        <v>5245.4435373750002</v>
      </c>
      <c r="L20" s="10"/>
      <c r="M20" s="100">
        <v>37257</v>
      </c>
    </row>
    <row r="21" spans="1:13" ht="28.5" customHeight="1" x14ac:dyDescent="0.2">
      <c r="A21" s="11"/>
      <c r="B21" s="58" t="s">
        <v>447</v>
      </c>
      <c r="C21" s="110"/>
      <c r="D21" s="107" t="s">
        <v>274</v>
      </c>
      <c r="E21" s="1">
        <v>8625.3612499999999</v>
      </c>
      <c r="F21" s="1">
        <v>664.46</v>
      </c>
      <c r="G21" s="6">
        <f t="shared" si="1"/>
        <v>4312.680625</v>
      </c>
      <c r="H21" s="6">
        <f t="shared" si="2"/>
        <v>332.23</v>
      </c>
      <c r="I21" s="6"/>
      <c r="J21" s="6">
        <f t="shared" si="3"/>
        <v>495.95827187500004</v>
      </c>
      <c r="K21" s="6">
        <f t="shared" si="4"/>
        <v>3484.4923531249997</v>
      </c>
      <c r="L21" s="10"/>
      <c r="M21" s="100">
        <v>44485</v>
      </c>
    </row>
    <row r="22" spans="1:13" ht="24.75" customHeight="1" x14ac:dyDescent="0.2">
      <c r="A22" s="11"/>
      <c r="B22" s="58" t="s">
        <v>206</v>
      </c>
      <c r="C22" s="110"/>
      <c r="D22" s="108" t="s">
        <v>83</v>
      </c>
      <c r="E22" s="1">
        <v>13478.889350000001</v>
      </c>
      <c r="F22" s="1">
        <v>1437.93</v>
      </c>
      <c r="G22" s="6">
        <f t="shared" si="1"/>
        <v>6739.4446750000006</v>
      </c>
      <c r="H22" s="6">
        <f t="shared" si="2"/>
        <v>718.96500000000003</v>
      </c>
      <c r="I22" s="6"/>
      <c r="J22" s="6">
        <f t="shared" si="3"/>
        <v>775.03613762500015</v>
      </c>
      <c r="K22" s="6">
        <f t="shared" si="4"/>
        <v>5245.4435373750002</v>
      </c>
      <c r="L22" s="10"/>
      <c r="M22" s="100">
        <v>39664</v>
      </c>
    </row>
    <row r="23" spans="1:13" ht="24.75" customHeight="1" x14ac:dyDescent="0.2">
      <c r="A23" s="11"/>
      <c r="B23" s="106" t="s">
        <v>250</v>
      </c>
      <c r="C23" s="106"/>
      <c r="D23" s="108" t="s">
        <v>329</v>
      </c>
      <c r="E23" s="1">
        <v>6445.7480999999998</v>
      </c>
      <c r="F23" s="1">
        <v>173.78</v>
      </c>
      <c r="G23" s="6">
        <f t="shared" si="1"/>
        <v>3222.8740499999999</v>
      </c>
      <c r="H23" s="6">
        <f t="shared" si="2"/>
        <v>86.89</v>
      </c>
      <c r="I23" s="6"/>
      <c r="J23" s="6">
        <f t="shared" si="3"/>
        <v>370.63051575000003</v>
      </c>
      <c r="K23" s="6">
        <f t="shared" si="4"/>
        <v>2765.3535342499999</v>
      </c>
      <c r="L23" s="10"/>
      <c r="M23" s="100">
        <v>43467</v>
      </c>
    </row>
    <row r="24" spans="1:13" ht="24.75" customHeight="1" x14ac:dyDescent="0.2">
      <c r="A24" s="11"/>
      <c r="B24" s="106" t="s">
        <v>506</v>
      </c>
      <c r="C24" s="106"/>
      <c r="D24" s="108" t="s">
        <v>507</v>
      </c>
      <c r="E24" s="1">
        <v>7287.2386000000006</v>
      </c>
      <c r="F24" s="1">
        <v>301.26</v>
      </c>
      <c r="G24" s="6">
        <f t="shared" ref="G24" si="5">+E24/2</f>
        <v>3643.6193000000003</v>
      </c>
      <c r="H24" s="6">
        <f t="shared" ref="H24" si="6">+F24/2</f>
        <v>150.63</v>
      </c>
      <c r="I24" s="6"/>
      <c r="J24" s="6">
        <f t="shared" ref="J24" si="7">+G24*0.115</f>
        <v>419.01621950000003</v>
      </c>
      <c r="K24" s="6">
        <f t="shared" ref="K24" si="8">G24-H24+I24-J24</f>
        <v>3073.9730804999999</v>
      </c>
      <c r="L24" s="10"/>
      <c r="M24" s="100">
        <v>44621</v>
      </c>
    </row>
    <row r="25" spans="1:13" ht="24.75" customHeight="1" x14ac:dyDescent="0.2">
      <c r="A25" s="11"/>
      <c r="B25" s="58" t="s">
        <v>378</v>
      </c>
      <c r="C25" s="58"/>
      <c r="D25" s="111" t="s">
        <v>376</v>
      </c>
      <c r="E25" s="1">
        <v>9918.5717000000004</v>
      </c>
      <c r="F25" s="1">
        <v>820.72</v>
      </c>
      <c r="G25" s="6">
        <f t="shared" si="1"/>
        <v>4959.2858500000002</v>
      </c>
      <c r="H25" s="6">
        <f t="shared" si="2"/>
        <v>410.36</v>
      </c>
      <c r="I25" s="6"/>
      <c r="J25" s="6">
        <f t="shared" si="3"/>
        <v>570.31787274999999</v>
      </c>
      <c r="K25" s="6">
        <f t="shared" si="4"/>
        <v>3978.6079772500007</v>
      </c>
      <c r="L25" s="10"/>
      <c r="M25" s="135">
        <v>43857</v>
      </c>
    </row>
    <row r="26" spans="1:13" ht="24.75" customHeight="1" x14ac:dyDescent="0.2">
      <c r="A26" s="11"/>
      <c r="B26" s="58" t="s">
        <v>199</v>
      </c>
      <c r="C26" s="110"/>
      <c r="D26" s="108" t="s">
        <v>78</v>
      </c>
      <c r="E26" s="1">
        <v>22269.5828</v>
      </c>
      <c r="F26" s="1">
        <v>3315.62</v>
      </c>
      <c r="G26" s="6">
        <f t="shared" si="1"/>
        <v>11134.7914</v>
      </c>
      <c r="H26" s="6">
        <f t="shared" si="2"/>
        <v>1657.81</v>
      </c>
      <c r="I26" s="6"/>
      <c r="J26" s="6">
        <f t="shared" si="3"/>
        <v>1280.5010110000001</v>
      </c>
      <c r="K26" s="6">
        <f t="shared" si="4"/>
        <v>8196.4803890000003</v>
      </c>
      <c r="L26" s="10"/>
      <c r="M26" s="100">
        <v>43374</v>
      </c>
    </row>
    <row r="27" spans="1:13" ht="24.75" customHeight="1" x14ac:dyDescent="0.2">
      <c r="A27" s="11"/>
      <c r="B27" s="58" t="s">
        <v>196</v>
      </c>
      <c r="C27" s="110"/>
      <c r="D27" s="108" t="s">
        <v>75</v>
      </c>
      <c r="E27" s="1">
        <v>21883.659</v>
      </c>
      <c r="F27" s="1">
        <v>3222.51</v>
      </c>
      <c r="G27" s="6">
        <f t="shared" si="1"/>
        <v>10941.8295</v>
      </c>
      <c r="H27" s="6">
        <f t="shared" si="2"/>
        <v>1611.2550000000001</v>
      </c>
      <c r="I27" s="6"/>
      <c r="J27" s="6">
        <f t="shared" si="3"/>
        <v>1258.3103925</v>
      </c>
      <c r="K27" s="6">
        <f t="shared" si="4"/>
        <v>8072.2641074999992</v>
      </c>
      <c r="L27" s="10"/>
      <c r="M27" s="100">
        <v>37174</v>
      </c>
    </row>
    <row r="28" spans="1:13" ht="24.75" customHeight="1" x14ac:dyDescent="0.2">
      <c r="A28" s="11"/>
      <c r="B28" s="58" t="s">
        <v>215</v>
      </c>
      <c r="C28" s="110"/>
      <c r="D28" s="108" t="s">
        <v>379</v>
      </c>
      <c r="E28" s="1">
        <v>9918.5717000000004</v>
      </c>
      <c r="F28" s="1">
        <v>820.72</v>
      </c>
      <c r="G28" s="6">
        <f t="shared" si="1"/>
        <v>4959.2858500000002</v>
      </c>
      <c r="H28" s="6">
        <f t="shared" si="2"/>
        <v>410.36</v>
      </c>
      <c r="I28" s="6"/>
      <c r="J28" s="6">
        <f t="shared" si="3"/>
        <v>570.31787274999999</v>
      </c>
      <c r="K28" s="6">
        <f t="shared" si="4"/>
        <v>3978.6079772500007</v>
      </c>
      <c r="L28" s="10"/>
      <c r="M28" s="100">
        <v>43374</v>
      </c>
    </row>
    <row r="29" spans="1:13" ht="24.75" customHeight="1" x14ac:dyDescent="0.2">
      <c r="A29" s="11"/>
      <c r="B29" s="58" t="s">
        <v>204</v>
      </c>
      <c r="C29" s="110"/>
      <c r="D29" s="108" t="s">
        <v>271</v>
      </c>
      <c r="E29" s="1">
        <v>11031.91035</v>
      </c>
      <c r="F29" s="1">
        <v>998.86</v>
      </c>
      <c r="G29" s="6">
        <f t="shared" si="1"/>
        <v>5515.9551750000001</v>
      </c>
      <c r="H29" s="6">
        <f t="shared" si="2"/>
        <v>499.43</v>
      </c>
      <c r="I29" s="6"/>
      <c r="J29" s="6">
        <f t="shared" si="3"/>
        <v>634.33484512500002</v>
      </c>
      <c r="K29" s="6">
        <f t="shared" si="4"/>
        <v>4382.1903298749994</v>
      </c>
      <c r="L29" s="10"/>
      <c r="M29" s="134">
        <v>42278</v>
      </c>
    </row>
    <row r="30" spans="1:13" ht="24.75" customHeight="1" x14ac:dyDescent="0.2">
      <c r="A30" s="11"/>
      <c r="B30" s="58" t="s">
        <v>450</v>
      </c>
      <c r="C30" s="110"/>
      <c r="D30" s="108" t="s">
        <v>376</v>
      </c>
      <c r="E30" s="1">
        <v>9918.5717000000004</v>
      </c>
      <c r="F30" s="1">
        <v>820.72</v>
      </c>
      <c r="G30" s="6">
        <f t="shared" si="1"/>
        <v>4959.2858500000002</v>
      </c>
      <c r="H30" s="6">
        <f t="shared" si="2"/>
        <v>410.36</v>
      </c>
      <c r="I30" s="6"/>
      <c r="J30" s="6">
        <f t="shared" si="3"/>
        <v>570.31787274999999</v>
      </c>
      <c r="K30" s="6">
        <f t="shared" si="4"/>
        <v>3978.6079772500007</v>
      </c>
      <c r="L30" s="10"/>
      <c r="M30" s="134">
        <v>44494</v>
      </c>
    </row>
    <row r="31" spans="1:13" ht="24.75" customHeight="1" x14ac:dyDescent="0.2">
      <c r="A31" s="11"/>
      <c r="B31" t="s">
        <v>426</v>
      </c>
      <c r="C31" s="110"/>
      <c r="D31" s="108" t="s">
        <v>480</v>
      </c>
      <c r="E31" s="1">
        <v>10053.9773</v>
      </c>
      <c r="F31" s="1">
        <v>842.39</v>
      </c>
      <c r="G31" s="6">
        <f t="shared" si="1"/>
        <v>5026.9886500000002</v>
      </c>
      <c r="H31" s="6">
        <f t="shared" si="2"/>
        <v>421.19499999999999</v>
      </c>
      <c r="I31" s="6"/>
      <c r="J31" s="6">
        <f t="shared" si="3"/>
        <v>578.10369475000005</v>
      </c>
      <c r="K31" s="6">
        <f t="shared" si="4"/>
        <v>4027.6899552500004</v>
      </c>
      <c r="L31" s="10"/>
      <c r="M31" s="135">
        <v>44109</v>
      </c>
    </row>
    <row r="32" spans="1:13" ht="24.75" customHeight="1" x14ac:dyDescent="0.2">
      <c r="A32" s="11"/>
      <c r="B32" s="58" t="s">
        <v>380</v>
      </c>
      <c r="C32" s="58"/>
      <c r="D32" s="111" t="s">
        <v>283</v>
      </c>
      <c r="E32" s="1">
        <v>7670.085</v>
      </c>
      <c r="F32" s="1">
        <v>560.53</v>
      </c>
      <c r="G32" s="6">
        <f t="shared" si="1"/>
        <v>3835.0425</v>
      </c>
      <c r="H32" s="6">
        <f t="shared" si="2"/>
        <v>280.26499999999999</v>
      </c>
      <c r="I32" s="6"/>
      <c r="J32" s="6">
        <f t="shared" si="3"/>
        <v>441.02988750000003</v>
      </c>
      <c r="K32" s="6">
        <f t="shared" si="4"/>
        <v>3113.7476125000003</v>
      </c>
      <c r="L32" s="10"/>
      <c r="M32" s="135">
        <v>44039</v>
      </c>
    </row>
    <row r="33" spans="1:13" ht="24.75" customHeight="1" x14ac:dyDescent="0.2">
      <c r="A33" s="11"/>
      <c r="B33" s="58" t="s">
        <v>207</v>
      </c>
      <c r="C33" s="110"/>
      <c r="D33" s="108" t="s">
        <v>84</v>
      </c>
      <c r="E33" s="1">
        <v>13478.889350000001</v>
      </c>
      <c r="F33" s="1">
        <v>1437.93</v>
      </c>
      <c r="G33" s="6">
        <f t="shared" si="1"/>
        <v>6739.4446750000006</v>
      </c>
      <c r="H33" s="6">
        <f t="shared" si="2"/>
        <v>718.96500000000003</v>
      </c>
      <c r="I33" s="6"/>
      <c r="J33" s="6">
        <f t="shared" si="3"/>
        <v>775.03613762500015</v>
      </c>
      <c r="K33" s="6">
        <f t="shared" si="4"/>
        <v>5245.4435373750002</v>
      </c>
      <c r="L33" s="10"/>
      <c r="M33" s="100">
        <v>40179</v>
      </c>
    </row>
    <row r="34" spans="1:13" ht="24.75" customHeight="1" x14ac:dyDescent="0.2">
      <c r="A34" s="11"/>
      <c r="B34" s="58" t="s">
        <v>383</v>
      </c>
      <c r="C34" s="58"/>
      <c r="D34" s="111" t="s">
        <v>95</v>
      </c>
      <c r="E34" s="1">
        <v>9918.5717000000004</v>
      </c>
      <c r="F34" s="1">
        <v>820.72</v>
      </c>
      <c r="G34" s="6">
        <f t="shared" si="1"/>
        <v>4959.2858500000002</v>
      </c>
      <c r="H34" s="6">
        <f t="shared" si="2"/>
        <v>410.36</v>
      </c>
      <c r="I34" s="6"/>
      <c r="J34" s="6">
        <f t="shared" si="3"/>
        <v>570.31787274999999</v>
      </c>
      <c r="K34" s="6">
        <f t="shared" si="4"/>
        <v>3978.6079772500007</v>
      </c>
      <c r="L34" s="10"/>
      <c r="M34" s="135">
        <v>44396</v>
      </c>
    </row>
    <row r="35" spans="1:13" ht="24.75" customHeight="1" x14ac:dyDescent="0.2">
      <c r="A35" s="11"/>
      <c r="B35" s="58" t="s">
        <v>217</v>
      </c>
      <c r="C35" s="110"/>
      <c r="D35" s="108" t="s">
        <v>88</v>
      </c>
      <c r="E35" s="1">
        <v>13478.889350000001</v>
      </c>
      <c r="F35" s="1">
        <v>1437.93</v>
      </c>
      <c r="G35" s="6">
        <f t="shared" si="1"/>
        <v>6739.4446750000006</v>
      </c>
      <c r="H35" s="6">
        <f t="shared" si="2"/>
        <v>718.96500000000003</v>
      </c>
      <c r="I35" s="6"/>
      <c r="J35" s="6">
        <f t="shared" si="3"/>
        <v>775.03613762500015</v>
      </c>
      <c r="K35" s="6">
        <f t="shared" si="4"/>
        <v>5245.4435373750002</v>
      </c>
      <c r="L35" s="10"/>
      <c r="M35" s="100">
        <v>39234</v>
      </c>
    </row>
    <row r="36" spans="1:13" ht="24.75" customHeight="1" x14ac:dyDescent="0.2">
      <c r="A36" s="11"/>
      <c r="B36" s="58" t="s">
        <v>238</v>
      </c>
      <c r="C36" s="110"/>
      <c r="D36" s="108" t="s">
        <v>377</v>
      </c>
      <c r="E36" s="1">
        <v>10768.090199999999</v>
      </c>
      <c r="F36" s="1">
        <v>956.65</v>
      </c>
      <c r="G36" s="6">
        <f t="shared" si="1"/>
        <v>5384.0450999999994</v>
      </c>
      <c r="H36" s="6">
        <f t="shared" si="2"/>
        <v>478.32499999999999</v>
      </c>
      <c r="I36" s="6"/>
      <c r="J36" s="6">
        <f t="shared" si="3"/>
        <v>619.1651865</v>
      </c>
      <c r="K36" s="6">
        <f t="shared" si="4"/>
        <v>4286.5549134999992</v>
      </c>
      <c r="L36" s="10"/>
      <c r="M36" s="100">
        <v>42291</v>
      </c>
    </row>
    <row r="37" spans="1:13" ht="24.75" customHeight="1" x14ac:dyDescent="0.2">
      <c r="A37" s="11"/>
      <c r="B37" s="58" t="s">
        <v>455</v>
      </c>
      <c r="C37" s="110"/>
      <c r="D37" s="108" t="s">
        <v>456</v>
      </c>
      <c r="E37" s="1">
        <v>22269.5828</v>
      </c>
      <c r="F37" s="1">
        <v>3315.62</v>
      </c>
      <c r="G37" s="6">
        <f t="shared" si="1"/>
        <v>11134.7914</v>
      </c>
      <c r="H37" s="6">
        <f t="shared" si="2"/>
        <v>1657.81</v>
      </c>
      <c r="I37" s="6"/>
      <c r="J37" s="6">
        <f t="shared" si="3"/>
        <v>1280.5010110000001</v>
      </c>
      <c r="K37" s="6">
        <f t="shared" si="4"/>
        <v>8196.4803890000003</v>
      </c>
      <c r="L37" s="10"/>
      <c r="M37" s="100">
        <v>44501</v>
      </c>
    </row>
    <row r="38" spans="1:13" ht="24.95" customHeight="1" x14ac:dyDescent="0.2">
      <c r="A38" s="11"/>
      <c r="B38" s="58" t="s">
        <v>143</v>
      </c>
      <c r="C38" s="110"/>
      <c r="D38" s="108" t="s">
        <v>282</v>
      </c>
      <c r="E38" s="77">
        <v>8971.2000000000007</v>
      </c>
      <c r="F38" s="77">
        <v>702.09</v>
      </c>
      <c r="G38" s="6">
        <f>+E38/2/15*6</f>
        <v>1794.2400000000002</v>
      </c>
      <c r="H38" s="6">
        <f>+F38/2/15*6</f>
        <v>140.41800000000001</v>
      </c>
      <c r="I38" s="6"/>
      <c r="J38" s="6"/>
      <c r="K38" s="6">
        <f t="shared" si="4"/>
        <v>1653.8220000000001</v>
      </c>
      <c r="L38" s="10"/>
      <c r="M38" s="100">
        <v>39234</v>
      </c>
    </row>
    <row r="39" spans="1:13" ht="21.95" customHeight="1" x14ac:dyDescent="0.2">
      <c r="A39" s="11"/>
      <c r="D39" s="28" t="s">
        <v>93</v>
      </c>
      <c r="E39" s="47">
        <f t="shared" ref="E39:K39" si="9">SUM(E7:E38)</f>
        <v>379326.75675000006</v>
      </c>
      <c r="F39" s="47">
        <f t="shared" si="9"/>
        <v>38677.97</v>
      </c>
      <c r="G39" s="29">
        <f t="shared" si="9"/>
        <v>186972.01837500001</v>
      </c>
      <c r="H39" s="29">
        <f t="shared" si="9"/>
        <v>19128.358000000004</v>
      </c>
      <c r="I39" s="29">
        <f t="shared" si="9"/>
        <v>0</v>
      </c>
      <c r="J39" s="29">
        <f t="shared" si="9"/>
        <v>21295.444513125003</v>
      </c>
      <c r="K39" s="29">
        <f t="shared" si="9"/>
        <v>146548.21586187498</v>
      </c>
    </row>
    <row r="40" spans="1:13" x14ac:dyDescent="0.2">
      <c r="A40" s="11"/>
      <c r="B40" s="13"/>
      <c r="C40" s="13"/>
      <c r="D40" s="23"/>
      <c r="E40" s="6"/>
      <c r="F40" s="6"/>
      <c r="G40" s="6"/>
      <c r="H40" s="6"/>
      <c r="I40" s="6"/>
      <c r="J40" s="6"/>
      <c r="K40" s="6"/>
    </row>
    <row r="41" spans="1:13" x14ac:dyDescent="0.2">
      <c r="A41" s="11"/>
      <c r="B41" s="13"/>
      <c r="C41" s="13"/>
      <c r="D41" s="23"/>
      <c r="E41" s="6"/>
      <c r="F41" s="6"/>
      <c r="G41" s="6"/>
      <c r="H41" s="6"/>
      <c r="I41" s="6"/>
      <c r="J41" s="6"/>
      <c r="K41" s="6"/>
    </row>
    <row r="42" spans="1:13" x14ac:dyDescent="0.2">
      <c r="A42" s="11"/>
      <c r="B42" s="13"/>
      <c r="C42" s="13"/>
      <c r="D42" s="23"/>
      <c r="E42" s="6"/>
      <c r="F42" s="6"/>
      <c r="G42" s="6"/>
      <c r="H42" s="6"/>
      <c r="I42" s="6"/>
      <c r="J42" s="6"/>
      <c r="K42" s="6"/>
    </row>
    <row r="43" spans="1:13" x14ac:dyDescent="0.2">
      <c r="A43" s="11"/>
      <c r="B43" s="13"/>
      <c r="C43" s="13"/>
      <c r="D43" s="23"/>
      <c r="E43" s="6"/>
      <c r="F43" s="6"/>
      <c r="G43" s="6"/>
      <c r="H43" s="6"/>
      <c r="I43" s="6"/>
      <c r="J43" s="6"/>
      <c r="K43" s="6"/>
    </row>
    <row r="44" spans="1:13" x14ac:dyDescent="0.2">
      <c r="A44" s="11"/>
    </row>
    <row r="45" spans="1:13" x14ac:dyDescent="0.2">
      <c r="A45" s="11"/>
    </row>
    <row r="46" spans="1:13" x14ac:dyDescent="0.2">
      <c r="A46" s="11"/>
    </row>
    <row r="47" spans="1:13" ht="24.95" customHeight="1" x14ac:dyDescent="0.2">
      <c r="A47" s="11"/>
      <c r="B47" s="91"/>
      <c r="C47" s="92"/>
      <c r="D47" s="92"/>
      <c r="E47" s="77"/>
      <c r="F47" s="77"/>
      <c r="G47" s="77"/>
      <c r="H47" s="6"/>
      <c r="I47" s="6"/>
      <c r="J47" s="77"/>
      <c r="K47" s="77"/>
      <c r="L47" s="77"/>
      <c r="M47" s="77"/>
    </row>
    <row r="48" spans="1:13" x14ac:dyDescent="0.2">
      <c r="A48" s="11"/>
    </row>
    <row r="49" spans="1:1" x14ac:dyDescent="0.2">
      <c r="A49" s="11"/>
    </row>
    <row r="50" spans="1:1" x14ac:dyDescent="0.2">
      <c r="A50" s="11"/>
    </row>
    <row r="51" spans="1:1" x14ac:dyDescent="0.2">
      <c r="A51" s="11"/>
    </row>
    <row r="52" spans="1:1" x14ac:dyDescent="0.2">
      <c r="A52" s="11"/>
    </row>
    <row r="53" spans="1:1" x14ac:dyDescent="0.2">
      <c r="A53" s="11"/>
    </row>
    <row r="54" spans="1:1" x14ac:dyDescent="0.2">
      <c r="A54" s="11"/>
    </row>
    <row r="55" spans="1:1" x14ac:dyDescent="0.2">
      <c r="A55" s="11"/>
    </row>
    <row r="56" spans="1:1" x14ac:dyDescent="0.2">
      <c r="A56" s="11"/>
    </row>
    <row r="57" spans="1:1" x14ac:dyDescent="0.2">
      <c r="A57" s="11"/>
    </row>
    <row r="58" spans="1:1" x14ac:dyDescent="0.2">
      <c r="A58" s="11"/>
    </row>
    <row r="59" spans="1:1" x14ac:dyDescent="0.2">
      <c r="A59" s="11"/>
    </row>
    <row r="60" spans="1:1" x14ac:dyDescent="0.2">
      <c r="A60" s="11"/>
    </row>
    <row r="61" spans="1:1" x14ac:dyDescent="0.2">
      <c r="A61" s="11"/>
    </row>
    <row r="62" spans="1:1" x14ac:dyDescent="0.2">
      <c r="A62" s="11"/>
    </row>
    <row r="63" spans="1:1" x14ac:dyDescent="0.2">
      <c r="A63" s="11"/>
    </row>
    <row r="67" spans="1:1" x14ac:dyDescent="0.2">
      <c r="A67" s="11"/>
    </row>
  </sheetData>
  <sortState ref="A7:K38">
    <sortCondition ref="B7:B38"/>
  </sortState>
  <phoneticPr fontId="0" type="noConversion"/>
  <pageMargins left="0.15748031496062992" right="0.27559055118110237" top="0.19685039370078741" bottom="0.51181102362204722" header="0.11811023622047245" footer="0"/>
  <pageSetup scale="88" fitToHeight="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A1:P45"/>
  <sheetViews>
    <sheetView topLeftCell="A22" zoomScale="70" zoomScaleNormal="70" workbookViewId="0">
      <selection activeCell="O1" sqref="O1:W1048576"/>
    </sheetView>
  </sheetViews>
  <sheetFormatPr baseColWidth="10" defaultRowHeight="12.75" x14ac:dyDescent="0.2"/>
  <cols>
    <col min="1" max="1" width="1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1.42578125" style="11" customWidth="1"/>
    <col min="6" max="6" width="1.85546875" style="11" customWidth="1"/>
    <col min="7" max="7" width="1.42578125" style="11" customWidth="1"/>
    <col min="8" max="8" width="14" style="11" customWidth="1"/>
    <col min="9" max="9" width="12.85546875" style="11" bestFit="1" customWidth="1"/>
    <col min="10" max="10" width="9.42578125" style="11" customWidth="1"/>
    <col min="11" max="11" width="12.28515625" style="1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4" ht="15" x14ac:dyDescent="0.25">
      <c r="E2" s="17" t="s">
        <v>94</v>
      </c>
      <c r="F2" s="15"/>
      <c r="G2" s="15"/>
      <c r="H2" s="15"/>
      <c r="I2" s="15"/>
      <c r="J2" s="15"/>
      <c r="K2" s="15"/>
      <c r="L2" s="15"/>
      <c r="M2" s="18" t="str">
        <f>PRESIDENCIA!M2</f>
        <v>15 DE MARZO DE 2022</v>
      </c>
    </row>
    <row r="3" spans="2:14" x14ac:dyDescent="0.2">
      <c r="E3" s="18" t="str">
        <f>PRESIDENCIA!E3</f>
        <v>PRIMERA QUINCENA DE MARZO DE 2022</v>
      </c>
      <c r="F3" s="15"/>
      <c r="G3" s="15"/>
      <c r="H3" s="15"/>
      <c r="I3" s="15"/>
      <c r="J3" s="15"/>
      <c r="K3" s="15"/>
      <c r="L3" s="15"/>
    </row>
    <row r="4" spans="2:14" x14ac:dyDescent="0.2">
      <c r="E4" s="49"/>
      <c r="F4" s="15"/>
      <c r="G4" s="15"/>
      <c r="H4" s="15"/>
      <c r="I4" s="15"/>
      <c r="J4" s="15"/>
      <c r="K4" s="15"/>
      <c r="L4" s="15"/>
    </row>
    <row r="5" spans="2:14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268</v>
      </c>
      <c r="K5" s="128" t="s">
        <v>495</v>
      </c>
      <c r="L5" s="20" t="s">
        <v>4</v>
      </c>
      <c r="M5" s="19" t="s">
        <v>5</v>
      </c>
      <c r="N5" s="42" t="s">
        <v>444</v>
      </c>
    </row>
    <row r="6" spans="2:14" ht="2.25" customHeight="1" x14ac:dyDescent="0.2">
      <c r="E6" s="44"/>
      <c r="F6" s="44"/>
      <c r="G6" s="44"/>
    </row>
    <row r="7" spans="2:14" s="58" customFormat="1" ht="29.25" customHeight="1" x14ac:dyDescent="0.2">
      <c r="B7" s="13" t="s">
        <v>272</v>
      </c>
      <c r="C7" s="11"/>
      <c r="D7" s="102" t="s">
        <v>400</v>
      </c>
      <c r="E7" s="1">
        <v>26523.14055</v>
      </c>
      <c r="F7" s="1">
        <v>4224.18</v>
      </c>
      <c r="G7" s="1"/>
      <c r="H7" s="77">
        <f t="shared" ref="H7" si="0">+E7/2</f>
        <v>13261.570275</v>
      </c>
      <c r="I7" s="77">
        <f t="shared" ref="I7" si="1">+F7/2</f>
        <v>2112.09</v>
      </c>
      <c r="J7" s="77">
        <f t="shared" ref="J7" si="2">+G7/2</f>
        <v>0</v>
      </c>
      <c r="K7" s="77">
        <f>+H7*0.115</f>
        <v>1525.0805816250001</v>
      </c>
      <c r="L7" s="77">
        <f t="shared" ref="L7" si="3">+H7-I7+J7-K7</f>
        <v>9624.3996933750004</v>
      </c>
      <c r="M7" s="88"/>
      <c r="N7" s="100">
        <v>43374</v>
      </c>
    </row>
    <row r="8" spans="2:14" s="58" customFormat="1" ht="29.25" customHeight="1" x14ac:dyDescent="0.2">
      <c r="B8" s="13" t="s">
        <v>451</v>
      </c>
      <c r="C8" s="11"/>
      <c r="D8" s="102" t="s">
        <v>274</v>
      </c>
      <c r="E8" s="1">
        <v>8625.3612499999999</v>
      </c>
      <c r="F8" s="1">
        <v>664.46</v>
      </c>
      <c r="G8" s="1"/>
      <c r="H8" s="77">
        <f t="shared" ref="H8:H42" si="4">+E8/2</f>
        <v>4312.680625</v>
      </c>
      <c r="I8" s="77">
        <f t="shared" ref="I8:I42" si="5">+F8/2</f>
        <v>332.23</v>
      </c>
      <c r="J8" s="77">
        <f t="shared" ref="J8:J42" si="6">+G8/2</f>
        <v>0</v>
      </c>
      <c r="K8" s="77">
        <f t="shared" ref="K8:K42" si="7">+H8*0.115</f>
        <v>495.95827187500004</v>
      </c>
      <c r="L8" s="77">
        <f t="shared" ref="L8:L42" si="8">+H8-I8+J8-K8</f>
        <v>3484.4923531249997</v>
      </c>
      <c r="M8" s="88"/>
      <c r="N8" s="100">
        <v>44485</v>
      </c>
    </row>
    <row r="9" spans="2:14" s="58" customFormat="1" ht="29.25" customHeight="1" x14ac:dyDescent="0.2">
      <c r="B9" s="26" t="s">
        <v>155</v>
      </c>
      <c r="C9" s="61"/>
      <c r="D9" s="95" t="s">
        <v>68</v>
      </c>
      <c r="E9" s="1">
        <v>15180.3236</v>
      </c>
      <c r="F9" s="1">
        <v>1801.35</v>
      </c>
      <c r="G9" s="1"/>
      <c r="H9" s="77">
        <f t="shared" si="4"/>
        <v>7590.1617999999999</v>
      </c>
      <c r="I9" s="77">
        <f t="shared" si="5"/>
        <v>900.67499999999995</v>
      </c>
      <c r="J9" s="77">
        <f t="shared" si="6"/>
        <v>0</v>
      </c>
      <c r="K9" s="77">
        <f t="shared" si="7"/>
        <v>872.868607</v>
      </c>
      <c r="L9" s="77">
        <f t="shared" si="8"/>
        <v>5816.6181929999993</v>
      </c>
      <c r="M9" s="88"/>
      <c r="N9" s="100">
        <v>37500</v>
      </c>
    </row>
    <row r="10" spans="2:14" s="58" customFormat="1" ht="29.25" customHeight="1" x14ac:dyDescent="0.2">
      <c r="B10" s="11" t="s">
        <v>392</v>
      </c>
      <c r="C10" s="11"/>
      <c r="D10" s="102" t="s">
        <v>276</v>
      </c>
      <c r="E10" s="1">
        <v>7670.085</v>
      </c>
      <c r="F10" s="1">
        <v>560.53</v>
      </c>
      <c r="G10" s="1"/>
      <c r="H10" s="77">
        <f t="shared" ref="H10" si="9">+E10/2</f>
        <v>3835.0425</v>
      </c>
      <c r="I10" s="77">
        <f t="shared" ref="I10" si="10">+F10/2</f>
        <v>280.26499999999999</v>
      </c>
      <c r="J10" s="77">
        <f t="shared" ref="J10" si="11">+G10/2</f>
        <v>0</v>
      </c>
      <c r="K10" s="77">
        <f t="shared" ref="K10" si="12">+H10*0.115</f>
        <v>441.02988750000003</v>
      </c>
      <c r="L10" s="77">
        <f t="shared" ref="L10" si="13">+H10-I10+J10-K10</f>
        <v>3113.7476125000003</v>
      </c>
      <c r="M10" s="88"/>
      <c r="N10" s="135">
        <v>44245</v>
      </c>
    </row>
    <row r="11" spans="2:14" s="58" customFormat="1" ht="29.25" customHeight="1" x14ac:dyDescent="0.2">
      <c r="B11" s="11" t="s">
        <v>398</v>
      </c>
      <c r="C11" s="11"/>
      <c r="D11" s="102" t="s">
        <v>273</v>
      </c>
      <c r="E11" s="1">
        <v>7670.085</v>
      </c>
      <c r="F11" s="1">
        <v>560.53</v>
      </c>
      <c r="G11" s="1"/>
      <c r="H11" s="77">
        <f t="shared" si="4"/>
        <v>3835.0425</v>
      </c>
      <c r="I11" s="77">
        <f t="shared" si="5"/>
        <v>280.26499999999999</v>
      </c>
      <c r="J11" s="77">
        <f t="shared" si="6"/>
        <v>0</v>
      </c>
      <c r="K11" s="77">
        <f t="shared" si="7"/>
        <v>441.02988750000003</v>
      </c>
      <c r="L11" s="77">
        <f t="shared" si="8"/>
        <v>3113.7476125000003</v>
      </c>
      <c r="M11" s="88"/>
      <c r="N11" s="134">
        <v>43405</v>
      </c>
    </row>
    <row r="12" spans="2:14" s="58" customFormat="1" ht="29.25" customHeight="1" x14ac:dyDescent="0.2">
      <c r="B12" s="11" t="s">
        <v>390</v>
      </c>
      <c r="C12" s="11"/>
      <c r="D12" s="102" t="s">
        <v>276</v>
      </c>
      <c r="E12" s="1">
        <v>7670.085</v>
      </c>
      <c r="F12" s="1">
        <v>560.53</v>
      </c>
      <c r="G12" s="1"/>
      <c r="H12" s="77">
        <f t="shared" si="4"/>
        <v>3835.0425</v>
      </c>
      <c r="I12" s="77">
        <f t="shared" si="5"/>
        <v>280.26499999999999</v>
      </c>
      <c r="J12" s="77">
        <f t="shared" si="6"/>
        <v>0</v>
      </c>
      <c r="K12" s="77">
        <f t="shared" si="7"/>
        <v>441.02988750000003</v>
      </c>
      <c r="L12" s="77">
        <f t="shared" si="8"/>
        <v>3113.7476125000003</v>
      </c>
      <c r="M12" s="88"/>
      <c r="N12" s="134">
        <v>44470</v>
      </c>
    </row>
    <row r="13" spans="2:14" s="58" customFormat="1" ht="29.25" customHeight="1" x14ac:dyDescent="0.2">
      <c r="B13" s="9" t="s">
        <v>156</v>
      </c>
      <c r="C13" s="13"/>
      <c r="D13" s="95" t="s">
        <v>68</v>
      </c>
      <c r="E13" s="1">
        <v>15180.3236</v>
      </c>
      <c r="F13" s="1">
        <v>1801.35</v>
      </c>
      <c r="G13" s="1"/>
      <c r="H13" s="77">
        <f t="shared" si="4"/>
        <v>7590.1617999999999</v>
      </c>
      <c r="I13" s="77">
        <f t="shared" si="5"/>
        <v>900.67499999999995</v>
      </c>
      <c r="J13" s="77">
        <f t="shared" si="6"/>
        <v>0</v>
      </c>
      <c r="K13" s="77">
        <f t="shared" si="7"/>
        <v>872.868607</v>
      </c>
      <c r="L13" s="77">
        <f t="shared" si="8"/>
        <v>5816.6181929999993</v>
      </c>
      <c r="M13" s="88"/>
      <c r="N13" s="100">
        <v>40344</v>
      </c>
    </row>
    <row r="14" spans="2:14" s="58" customFormat="1" ht="29.25" customHeight="1" x14ac:dyDescent="0.2">
      <c r="B14" s="58" t="s">
        <v>219</v>
      </c>
      <c r="C14" s="110"/>
      <c r="D14" s="107" t="s">
        <v>430</v>
      </c>
      <c r="E14" s="1">
        <v>15180.3236</v>
      </c>
      <c r="F14" s="1">
        <v>1801.35</v>
      </c>
      <c r="G14" s="1"/>
      <c r="H14" s="77">
        <f t="shared" si="4"/>
        <v>7590.1617999999999</v>
      </c>
      <c r="I14" s="77">
        <f t="shared" si="5"/>
        <v>900.67499999999995</v>
      </c>
      <c r="J14" s="77">
        <f t="shared" si="6"/>
        <v>0</v>
      </c>
      <c r="K14" s="77">
        <f t="shared" si="7"/>
        <v>872.868607</v>
      </c>
      <c r="L14" s="77">
        <f t="shared" si="8"/>
        <v>5816.6181929999993</v>
      </c>
      <c r="M14" s="88"/>
      <c r="N14" s="100">
        <v>43374</v>
      </c>
    </row>
    <row r="15" spans="2:14" s="58" customFormat="1" ht="29.25" customHeight="1" x14ac:dyDescent="0.2">
      <c r="B15" s="58" t="s">
        <v>462</v>
      </c>
      <c r="C15" s="110"/>
      <c r="D15" s="107" t="s">
        <v>332</v>
      </c>
      <c r="E15" s="1">
        <v>2697.3188</v>
      </c>
      <c r="F15" s="1"/>
      <c r="G15" s="1">
        <v>262.87</v>
      </c>
      <c r="H15" s="77">
        <f t="shared" si="4"/>
        <v>1348.6594</v>
      </c>
      <c r="I15" s="77">
        <f t="shared" si="5"/>
        <v>0</v>
      </c>
      <c r="J15" s="77">
        <f t="shared" si="6"/>
        <v>131.435</v>
      </c>
      <c r="K15" s="77">
        <f t="shared" si="7"/>
        <v>155.095831</v>
      </c>
      <c r="L15" s="77">
        <f t="shared" si="8"/>
        <v>1324.9985689999999</v>
      </c>
      <c r="M15" s="88"/>
      <c r="N15" s="100">
        <v>44501</v>
      </c>
    </row>
    <row r="16" spans="2:14" s="58" customFormat="1" ht="29.25" customHeight="1" x14ac:dyDescent="0.2">
      <c r="B16" s="58" t="s">
        <v>493</v>
      </c>
      <c r="C16" s="110"/>
      <c r="D16" s="107" t="s">
        <v>494</v>
      </c>
      <c r="E16" s="1">
        <v>7670.085</v>
      </c>
      <c r="F16" s="1">
        <v>560.53</v>
      </c>
      <c r="G16" s="1"/>
      <c r="H16" s="77">
        <f t="shared" si="4"/>
        <v>3835.0425</v>
      </c>
      <c r="I16" s="77">
        <f t="shared" si="5"/>
        <v>280.26499999999999</v>
      </c>
      <c r="J16" s="77">
        <f t="shared" si="6"/>
        <v>0</v>
      </c>
      <c r="K16" s="77">
        <f t="shared" si="7"/>
        <v>441.02988750000003</v>
      </c>
      <c r="L16" s="77">
        <f t="shared" si="8"/>
        <v>3113.7476125000003</v>
      </c>
      <c r="M16" s="88"/>
      <c r="N16" s="100">
        <v>44608</v>
      </c>
    </row>
    <row r="17" spans="1:14" s="58" customFormat="1" ht="29.25" customHeight="1" x14ac:dyDescent="0.2">
      <c r="B17" s="13" t="s">
        <v>153</v>
      </c>
      <c r="C17" s="61"/>
      <c r="D17" s="95" t="s">
        <v>66</v>
      </c>
      <c r="E17" s="1">
        <v>6445.7480999999998</v>
      </c>
      <c r="F17" s="1">
        <v>173.78</v>
      </c>
      <c r="G17" s="1"/>
      <c r="H17" s="77">
        <f t="shared" si="4"/>
        <v>3222.8740499999999</v>
      </c>
      <c r="I17" s="77">
        <f t="shared" si="5"/>
        <v>86.89</v>
      </c>
      <c r="J17" s="77">
        <f t="shared" si="6"/>
        <v>0</v>
      </c>
      <c r="K17" s="77">
        <f t="shared" si="7"/>
        <v>370.63051575000003</v>
      </c>
      <c r="L17" s="77">
        <f t="shared" si="8"/>
        <v>2765.3535342499999</v>
      </c>
      <c r="M17" s="88"/>
      <c r="N17" s="134">
        <v>43374</v>
      </c>
    </row>
    <row r="18" spans="1:14" s="58" customFormat="1" ht="29.25" customHeight="1" x14ac:dyDescent="0.2">
      <c r="B18" s="11" t="s">
        <v>388</v>
      </c>
      <c r="C18" s="11"/>
      <c r="D18" s="102" t="s">
        <v>386</v>
      </c>
      <c r="E18" s="1">
        <v>8625.3612499999999</v>
      </c>
      <c r="F18" s="1">
        <v>664.46</v>
      </c>
      <c r="G18" s="1"/>
      <c r="H18" s="77">
        <f t="shared" si="4"/>
        <v>4312.680625</v>
      </c>
      <c r="I18" s="77">
        <f t="shared" si="5"/>
        <v>332.23</v>
      </c>
      <c r="J18" s="77">
        <f t="shared" si="6"/>
        <v>0</v>
      </c>
      <c r="K18" s="77">
        <f t="shared" si="7"/>
        <v>495.95827187500004</v>
      </c>
      <c r="L18" s="77">
        <f t="shared" si="8"/>
        <v>3484.4923531249997</v>
      </c>
      <c r="M18" s="88"/>
      <c r="N18" s="135">
        <v>44440</v>
      </c>
    </row>
    <row r="19" spans="1:14" s="58" customFormat="1" ht="29.25" customHeight="1" x14ac:dyDescent="0.2">
      <c r="B19" s="11" t="s">
        <v>385</v>
      </c>
      <c r="C19" s="11"/>
      <c r="D19" s="102" t="s">
        <v>386</v>
      </c>
      <c r="E19" s="1">
        <v>8625.3612499999999</v>
      </c>
      <c r="F19" s="1">
        <v>664.46</v>
      </c>
      <c r="G19" s="1"/>
      <c r="H19" s="77">
        <f t="shared" si="4"/>
        <v>4312.680625</v>
      </c>
      <c r="I19" s="77">
        <f t="shared" si="5"/>
        <v>332.23</v>
      </c>
      <c r="J19" s="77">
        <f t="shared" si="6"/>
        <v>0</v>
      </c>
      <c r="K19" s="77">
        <f t="shared" si="7"/>
        <v>495.95827187500004</v>
      </c>
      <c r="L19" s="77">
        <f t="shared" si="8"/>
        <v>3484.4923531249997</v>
      </c>
      <c r="M19" s="88"/>
      <c r="N19" s="135">
        <v>44440</v>
      </c>
    </row>
    <row r="20" spans="1:14" s="58" customFormat="1" ht="29.25" customHeight="1" x14ac:dyDescent="0.2">
      <c r="B20" s="11" t="s">
        <v>422</v>
      </c>
      <c r="C20" s="11"/>
      <c r="D20" s="102" t="s">
        <v>356</v>
      </c>
      <c r="E20" s="44">
        <v>10111.709999999999</v>
      </c>
      <c r="F20" s="44">
        <v>851.63</v>
      </c>
      <c r="G20" s="90"/>
      <c r="H20" s="77">
        <f t="shared" si="4"/>
        <v>5055.8549999999996</v>
      </c>
      <c r="I20" s="77">
        <f t="shared" si="5"/>
        <v>425.815</v>
      </c>
      <c r="J20" s="77">
        <f t="shared" si="6"/>
        <v>0</v>
      </c>
      <c r="K20" s="77"/>
      <c r="L20" s="77">
        <f t="shared" si="8"/>
        <v>4630.04</v>
      </c>
      <c r="M20" s="88"/>
      <c r="N20" s="135">
        <v>44027</v>
      </c>
    </row>
    <row r="21" spans="1:14" s="58" customFormat="1" ht="29.25" customHeight="1" x14ac:dyDescent="0.2">
      <c r="B21" s="58" t="s">
        <v>227</v>
      </c>
      <c r="C21" s="110"/>
      <c r="D21" s="107" t="s">
        <v>275</v>
      </c>
      <c r="E21" s="15">
        <v>12244.47285</v>
      </c>
      <c r="F21" s="15">
        <v>1213.3699999999999</v>
      </c>
      <c r="G21" s="15"/>
      <c r="H21" s="77">
        <f t="shared" si="4"/>
        <v>6122.2364250000001</v>
      </c>
      <c r="I21" s="77">
        <f t="shared" si="5"/>
        <v>606.68499999999995</v>
      </c>
      <c r="J21" s="77">
        <f t="shared" si="6"/>
        <v>0</v>
      </c>
      <c r="K21" s="77">
        <f t="shared" si="7"/>
        <v>704.05718887500007</v>
      </c>
      <c r="L21" s="77">
        <f t="shared" si="8"/>
        <v>4811.4942361249996</v>
      </c>
      <c r="M21" s="88"/>
      <c r="N21" s="100">
        <v>42291</v>
      </c>
    </row>
    <row r="22" spans="1:14" s="58" customFormat="1" ht="29.25" customHeight="1" x14ac:dyDescent="0.2">
      <c r="B22" s="11" t="s">
        <v>394</v>
      </c>
      <c r="C22" s="11"/>
      <c r="D22" s="102" t="s">
        <v>356</v>
      </c>
      <c r="E22" s="1">
        <v>11274.556649999999</v>
      </c>
      <c r="F22" s="1">
        <v>1039.56</v>
      </c>
      <c r="G22" s="1"/>
      <c r="H22" s="77">
        <f t="shared" si="4"/>
        <v>5637.2783249999993</v>
      </c>
      <c r="I22" s="77">
        <f t="shared" si="5"/>
        <v>519.78</v>
      </c>
      <c r="J22" s="77">
        <f t="shared" si="6"/>
        <v>0</v>
      </c>
      <c r="K22" s="77">
        <f t="shared" si="7"/>
        <v>648.28700737499992</v>
      </c>
      <c r="L22" s="77">
        <f t="shared" si="8"/>
        <v>4469.2113176249995</v>
      </c>
      <c r="M22" s="88"/>
      <c r="N22" s="134">
        <v>44470</v>
      </c>
    </row>
    <row r="23" spans="1:14" ht="21" customHeight="1" x14ac:dyDescent="0.2">
      <c r="A23" s="100">
        <v>44204</v>
      </c>
      <c r="B23" s="13" t="s">
        <v>157</v>
      </c>
      <c r="C23" s="61"/>
      <c r="D23" s="95" t="s">
        <v>68</v>
      </c>
      <c r="E23" s="1">
        <v>12550.083200000001</v>
      </c>
      <c r="F23" s="1">
        <v>1268.1300000000001</v>
      </c>
      <c r="G23" s="1"/>
      <c r="H23" s="77">
        <f t="shared" si="4"/>
        <v>6275.0416000000005</v>
      </c>
      <c r="I23" s="77">
        <f t="shared" si="5"/>
        <v>634.06500000000005</v>
      </c>
      <c r="J23" s="77">
        <f t="shared" si="6"/>
        <v>0</v>
      </c>
      <c r="K23" s="77">
        <f t="shared" si="7"/>
        <v>721.62978400000009</v>
      </c>
      <c r="L23" s="77">
        <f t="shared" si="8"/>
        <v>4919.3468160000002</v>
      </c>
      <c r="M23" s="10"/>
      <c r="N23" s="100">
        <v>39083</v>
      </c>
    </row>
    <row r="24" spans="1:14" s="58" customFormat="1" ht="29.25" customHeight="1" x14ac:dyDescent="0.2">
      <c r="B24" s="11" t="s">
        <v>391</v>
      </c>
      <c r="C24" s="11"/>
      <c r="D24" s="102" t="s">
        <v>435</v>
      </c>
      <c r="E24" s="1">
        <v>5630.9507000000003</v>
      </c>
      <c r="F24" s="1">
        <v>44.04</v>
      </c>
      <c r="G24" s="1"/>
      <c r="H24" s="77">
        <f t="shared" si="4"/>
        <v>2815.4753500000002</v>
      </c>
      <c r="I24" s="77">
        <f t="shared" si="5"/>
        <v>22.02</v>
      </c>
      <c r="J24" s="77">
        <f t="shared" si="6"/>
        <v>0</v>
      </c>
      <c r="K24" s="77">
        <f t="shared" si="7"/>
        <v>323.77966525000005</v>
      </c>
      <c r="L24" s="77">
        <f t="shared" si="8"/>
        <v>2469.6756847500001</v>
      </c>
      <c r="M24" s="88"/>
      <c r="N24" s="135">
        <v>44237</v>
      </c>
    </row>
    <row r="25" spans="1:14" s="58" customFormat="1" ht="29.25" customHeight="1" x14ac:dyDescent="0.2">
      <c r="B25" s="58" t="s">
        <v>181</v>
      </c>
      <c r="C25" s="110"/>
      <c r="D25" s="95" t="s">
        <v>66</v>
      </c>
      <c r="E25" s="1">
        <v>11622.091</v>
      </c>
      <c r="F25" s="1">
        <v>1101.8399999999999</v>
      </c>
      <c r="G25" s="1"/>
      <c r="H25" s="77">
        <f t="shared" si="4"/>
        <v>5811.0455000000002</v>
      </c>
      <c r="I25" s="77">
        <f t="shared" si="5"/>
        <v>550.91999999999996</v>
      </c>
      <c r="J25" s="77">
        <f t="shared" si="6"/>
        <v>0</v>
      </c>
      <c r="K25" s="77">
        <f t="shared" si="7"/>
        <v>668.27023250000002</v>
      </c>
      <c r="L25" s="77">
        <f t="shared" si="8"/>
        <v>4591.8552675000001</v>
      </c>
      <c r="M25" s="88"/>
      <c r="N25" s="100">
        <v>41835</v>
      </c>
    </row>
    <row r="26" spans="1:14" s="58" customFormat="1" ht="29.25" customHeight="1" x14ac:dyDescent="0.2">
      <c r="B26" s="11" t="s">
        <v>399</v>
      </c>
      <c r="C26" s="11"/>
      <c r="D26" s="102" t="s">
        <v>504</v>
      </c>
      <c r="E26" s="1">
        <v>12252.6235</v>
      </c>
      <c r="F26" s="1">
        <v>1214.83</v>
      </c>
      <c r="G26" s="1"/>
      <c r="H26" s="77">
        <f t="shared" si="4"/>
        <v>6126.3117499999998</v>
      </c>
      <c r="I26" s="77">
        <f t="shared" si="5"/>
        <v>607.41499999999996</v>
      </c>
      <c r="J26" s="77">
        <f t="shared" si="6"/>
        <v>0</v>
      </c>
      <c r="K26" s="77">
        <f t="shared" si="7"/>
        <v>704.52585124999996</v>
      </c>
      <c r="L26" s="77">
        <f t="shared" si="8"/>
        <v>4814.3708987499995</v>
      </c>
      <c r="M26" s="88"/>
      <c r="N26" s="135">
        <v>43857</v>
      </c>
    </row>
    <row r="27" spans="1:14" s="58" customFormat="1" ht="29.25" customHeight="1" x14ac:dyDescent="0.2">
      <c r="B27" s="9" t="s">
        <v>267</v>
      </c>
      <c r="C27" s="55"/>
      <c r="D27" s="62" t="s">
        <v>387</v>
      </c>
      <c r="E27" s="1">
        <v>19433.870200000001</v>
      </c>
      <c r="F27" s="1">
        <v>2709.91</v>
      </c>
      <c r="G27" s="1"/>
      <c r="H27" s="77">
        <f t="shared" si="4"/>
        <v>9716.9351000000006</v>
      </c>
      <c r="I27" s="77">
        <f t="shared" si="5"/>
        <v>1354.9549999999999</v>
      </c>
      <c r="J27" s="77">
        <f t="shared" si="6"/>
        <v>0</v>
      </c>
      <c r="K27" s="77">
        <f t="shared" si="7"/>
        <v>1117.4475365000001</v>
      </c>
      <c r="L27" s="77">
        <f t="shared" si="8"/>
        <v>7244.5325635000008</v>
      </c>
      <c r="M27" s="88"/>
      <c r="N27" s="134">
        <v>43693</v>
      </c>
    </row>
    <row r="28" spans="1:14" s="58" customFormat="1" ht="29.25" customHeight="1" x14ac:dyDescent="0.2">
      <c r="B28" s="13" t="s">
        <v>169</v>
      </c>
      <c r="C28" s="61"/>
      <c r="D28" s="62" t="s">
        <v>449</v>
      </c>
      <c r="E28" s="1">
        <v>13762.45615</v>
      </c>
      <c r="F28" s="1">
        <v>1498.5</v>
      </c>
      <c r="G28" s="1"/>
      <c r="H28" s="77">
        <f t="shared" si="4"/>
        <v>6881.228075</v>
      </c>
      <c r="I28" s="77">
        <f t="shared" si="5"/>
        <v>749.25</v>
      </c>
      <c r="J28" s="77">
        <f t="shared" si="6"/>
        <v>0</v>
      </c>
      <c r="K28" s="77">
        <f t="shared" si="7"/>
        <v>791.34122862499999</v>
      </c>
      <c r="L28" s="77">
        <f t="shared" si="8"/>
        <v>5340.6368463750005</v>
      </c>
      <c r="M28" s="88"/>
      <c r="N28" s="100">
        <v>43409</v>
      </c>
    </row>
    <row r="29" spans="1:14" s="58" customFormat="1" ht="29.25" customHeight="1" x14ac:dyDescent="0.2">
      <c r="B29" s="58" t="s">
        <v>228</v>
      </c>
      <c r="C29" s="110"/>
      <c r="D29" s="107" t="s">
        <v>102</v>
      </c>
      <c r="E29" s="1">
        <v>6445.7480999999998</v>
      </c>
      <c r="F29" s="1">
        <v>173.78</v>
      </c>
      <c r="G29" s="1"/>
      <c r="H29" s="77">
        <f t="shared" si="4"/>
        <v>3222.8740499999999</v>
      </c>
      <c r="I29" s="77">
        <f t="shared" si="5"/>
        <v>86.89</v>
      </c>
      <c r="J29" s="77">
        <f t="shared" si="6"/>
        <v>0</v>
      </c>
      <c r="K29" s="77">
        <f t="shared" si="7"/>
        <v>370.63051575000003</v>
      </c>
      <c r="L29" s="77">
        <f t="shared" si="8"/>
        <v>2765.3535342499999</v>
      </c>
      <c r="M29" s="88"/>
      <c r="N29" s="134">
        <v>43374</v>
      </c>
    </row>
    <row r="30" spans="1:14" s="58" customFormat="1" ht="29.25" customHeight="1" x14ac:dyDescent="0.2">
      <c r="B30" s="58" t="s">
        <v>249</v>
      </c>
      <c r="C30" s="110"/>
      <c r="D30" s="107" t="s">
        <v>278</v>
      </c>
      <c r="E30" s="1">
        <v>11274.556649999999</v>
      </c>
      <c r="F30" s="1">
        <v>1039.56</v>
      </c>
      <c r="G30" s="1"/>
      <c r="H30" s="77">
        <f t="shared" si="4"/>
        <v>5637.2783249999993</v>
      </c>
      <c r="I30" s="77">
        <f t="shared" si="5"/>
        <v>519.78</v>
      </c>
      <c r="J30" s="77">
        <f t="shared" si="6"/>
        <v>0</v>
      </c>
      <c r="K30" s="77">
        <f t="shared" si="7"/>
        <v>648.28700737499992</v>
      </c>
      <c r="L30" s="77">
        <f t="shared" si="8"/>
        <v>4469.2113176249995</v>
      </c>
      <c r="M30" s="88"/>
      <c r="N30" s="100">
        <v>43374</v>
      </c>
    </row>
    <row r="31" spans="1:14" s="58" customFormat="1" ht="29.25" customHeight="1" x14ac:dyDescent="0.2">
      <c r="B31" s="13" t="s">
        <v>117</v>
      </c>
      <c r="C31" s="11"/>
      <c r="D31" s="101" t="s">
        <v>95</v>
      </c>
      <c r="E31" s="1">
        <v>9918.5717000000004</v>
      </c>
      <c r="F31" s="1">
        <v>820.72</v>
      </c>
      <c r="G31" s="1"/>
      <c r="H31" s="77">
        <f t="shared" si="4"/>
        <v>4959.2858500000002</v>
      </c>
      <c r="I31" s="77">
        <f t="shared" si="5"/>
        <v>410.36</v>
      </c>
      <c r="J31" s="77">
        <f t="shared" si="6"/>
        <v>0</v>
      </c>
      <c r="K31" s="77">
        <f t="shared" si="7"/>
        <v>570.31787274999999</v>
      </c>
      <c r="L31" s="77">
        <f t="shared" si="8"/>
        <v>3978.6079772500007</v>
      </c>
      <c r="M31" s="88"/>
      <c r="N31" s="100">
        <v>43374</v>
      </c>
    </row>
    <row r="32" spans="1:14" s="58" customFormat="1" ht="29.25" customHeight="1" x14ac:dyDescent="0.2">
      <c r="B32" s="13" t="s">
        <v>126</v>
      </c>
      <c r="C32" s="61"/>
      <c r="D32" s="103" t="s">
        <v>389</v>
      </c>
      <c r="E32" s="1">
        <v>11274.556649999999</v>
      </c>
      <c r="F32" s="1">
        <v>1039.56</v>
      </c>
      <c r="G32" s="1"/>
      <c r="H32" s="77">
        <f t="shared" si="4"/>
        <v>5637.2783249999993</v>
      </c>
      <c r="I32" s="77">
        <f t="shared" si="5"/>
        <v>519.78</v>
      </c>
      <c r="J32" s="77">
        <f t="shared" si="6"/>
        <v>0</v>
      </c>
      <c r="K32" s="77">
        <f t="shared" si="7"/>
        <v>648.28700737499992</v>
      </c>
      <c r="L32" s="77">
        <f t="shared" si="8"/>
        <v>4469.2113176249995</v>
      </c>
      <c r="M32" s="88"/>
      <c r="N32" s="100">
        <v>43416</v>
      </c>
    </row>
    <row r="33" spans="1:16" s="58" customFormat="1" ht="29.25" customHeight="1" x14ac:dyDescent="0.2">
      <c r="B33" s="13" t="s">
        <v>508</v>
      </c>
      <c r="C33" s="61"/>
      <c r="D33" s="103" t="s">
        <v>509</v>
      </c>
      <c r="E33" s="1">
        <v>15679.810150000001</v>
      </c>
      <c r="F33" s="1">
        <v>1908.04</v>
      </c>
      <c r="G33" s="1"/>
      <c r="H33" s="77">
        <f t="shared" ref="H33" si="14">+E33/2</f>
        <v>7839.9050750000006</v>
      </c>
      <c r="I33" s="77">
        <f t="shared" ref="I33" si="15">+F33/2</f>
        <v>954.02</v>
      </c>
      <c r="J33" s="77">
        <f t="shared" ref="J33" si="16">+G33/2</f>
        <v>0</v>
      </c>
      <c r="K33" s="77">
        <f t="shared" ref="K33" si="17">+H33*0.115</f>
        <v>901.58908362500006</v>
      </c>
      <c r="L33" s="77">
        <f t="shared" ref="L33" si="18">+H33-I33+J33-K33</f>
        <v>5984.2959913750001</v>
      </c>
      <c r="M33" s="88"/>
      <c r="N33" s="100">
        <v>44621</v>
      </c>
    </row>
    <row r="34" spans="1:16" s="58" customFormat="1" ht="21.75" customHeight="1" x14ac:dyDescent="0.2">
      <c r="A34" s="96"/>
      <c r="B34" s="58" t="s">
        <v>445</v>
      </c>
      <c r="C34" s="110"/>
      <c r="D34" s="127" t="s">
        <v>276</v>
      </c>
      <c r="E34" s="1">
        <v>7670.085</v>
      </c>
      <c r="F34" s="1">
        <v>560.53</v>
      </c>
      <c r="G34" s="1"/>
      <c r="H34" s="77">
        <f t="shared" si="4"/>
        <v>3835.0425</v>
      </c>
      <c r="I34" s="77">
        <f t="shared" si="5"/>
        <v>280.26499999999999</v>
      </c>
      <c r="J34" s="77">
        <f t="shared" si="6"/>
        <v>0</v>
      </c>
      <c r="K34" s="77">
        <f t="shared" si="7"/>
        <v>441.02988750000003</v>
      </c>
      <c r="L34" s="77">
        <f t="shared" si="8"/>
        <v>3113.7476125000003</v>
      </c>
      <c r="M34" s="88"/>
      <c r="N34" s="96">
        <v>44484</v>
      </c>
    </row>
    <row r="35" spans="1:16" s="58" customFormat="1" ht="29.25" customHeight="1" x14ac:dyDescent="0.2">
      <c r="B35" s="58" t="s">
        <v>224</v>
      </c>
      <c r="C35" s="110"/>
      <c r="D35" s="107" t="s">
        <v>14</v>
      </c>
      <c r="E35" s="1">
        <v>6814.1887000000006</v>
      </c>
      <c r="F35" s="1">
        <v>213.87</v>
      </c>
      <c r="G35" s="1"/>
      <c r="H35" s="77">
        <f t="shared" si="4"/>
        <v>3407.0943500000003</v>
      </c>
      <c r="I35" s="77">
        <f t="shared" si="5"/>
        <v>106.935</v>
      </c>
      <c r="J35" s="77">
        <f t="shared" si="6"/>
        <v>0</v>
      </c>
      <c r="K35" s="77">
        <f t="shared" si="7"/>
        <v>391.81585025000004</v>
      </c>
      <c r="L35" s="77">
        <f t="shared" si="8"/>
        <v>2908.3434997500003</v>
      </c>
      <c r="M35" s="88"/>
      <c r="N35" s="100">
        <v>36617</v>
      </c>
    </row>
    <row r="36" spans="1:16" ht="24.75" customHeight="1" x14ac:dyDescent="0.2">
      <c r="B36" s="11" t="s">
        <v>396</v>
      </c>
      <c r="D36" s="102" t="s">
        <v>436</v>
      </c>
      <c r="E36" s="1">
        <v>7670.085</v>
      </c>
      <c r="F36" s="1">
        <v>560.53</v>
      </c>
      <c r="G36" s="1"/>
      <c r="H36" s="77">
        <f t="shared" si="4"/>
        <v>3835.0425</v>
      </c>
      <c r="I36" s="77">
        <f t="shared" si="5"/>
        <v>280.26499999999999</v>
      </c>
      <c r="J36" s="77">
        <f t="shared" si="6"/>
        <v>0</v>
      </c>
      <c r="K36" s="77">
        <f t="shared" si="7"/>
        <v>441.02988750000003</v>
      </c>
      <c r="L36" s="77">
        <f t="shared" si="8"/>
        <v>3113.7476125000003</v>
      </c>
      <c r="M36" s="10"/>
      <c r="N36" s="135">
        <v>44256</v>
      </c>
      <c r="O36" s="58"/>
      <c r="P36" s="58"/>
    </row>
    <row r="37" spans="1:16" s="58" customFormat="1" ht="29.25" customHeight="1" x14ac:dyDescent="0.2">
      <c r="B37" s="58" t="s">
        <v>225</v>
      </c>
      <c r="C37" s="110"/>
      <c r="D37" s="107" t="s">
        <v>112</v>
      </c>
      <c r="E37" s="1">
        <v>6445.7480999999998</v>
      </c>
      <c r="F37" s="1">
        <v>173.78</v>
      </c>
      <c r="G37" s="1"/>
      <c r="H37" s="77">
        <f t="shared" si="4"/>
        <v>3222.8740499999999</v>
      </c>
      <c r="I37" s="77">
        <f t="shared" si="5"/>
        <v>86.89</v>
      </c>
      <c r="J37" s="77">
        <f t="shared" si="6"/>
        <v>0</v>
      </c>
      <c r="K37" s="77">
        <f t="shared" si="7"/>
        <v>370.63051575000003</v>
      </c>
      <c r="L37" s="77">
        <f t="shared" si="8"/>
        <v>2765.3535342499999</v>
      </c>
      <c r="M37" s="88"/>
      <c r="N37" s="134">
        <v>43101</v>
      </c>
    </row>
    <row r="38" spans="1:16" ht="21.95" customHeight="1" x14ac:dyDescent="0.2">
      <c r="B38" s="58" t="s">
        <v>222</v>
      </c>
      <c r="C38" s="110"/>
      <c r="D38" s="107" t="s">
        <v>13</v>
      </c>
      <c r="E38" s="1">
        <v>8625.3612499999999</v>
      </c>
      <c r="F38" s="1">
        <v>664.46</v>
      </c>
      <c r="G38" s="1"/>
      <c r="H38" s="77">
        <f t="shared" si="4"/>
        <v>4312.680625</v>
      </c>
      <c r="I38" s="77">
        <f t="shared" si="5"/>
        <v>332.23</v>
      </c>
      <c r="J38" s="77">
        <f t="shared" si="6"/>
        <v>0</v>
      </c>
      <c r="K38" s="77">
        <f t="shared" si="7"/>
        <v>495.95827187500004</v>
      </c>
      <c r="L38" s="77">
        <f t="shared" si="8"/>
        <v>3484.4923531249997</v>
      </c>
      <c r="M38" s="10"/>
      <c r="N38" s="100">
        <v>37347</v>
      </c>
    </row>
    <row r="39" spans="1:16" s="58" customFormat="1" ht="29.25" customHeight="1" x14ac:dyDescent="0.2">
      <c r="B39" s="11" t="s">
        <v>395</v>
      </c>
      <c r="C39" s="11"/>
      <c r="D39" s="102" t="s">
        <v>436</v>
      </c>
      <c r="E39" s="1">
        <v>7670.085</v>
      </c>
      <c r="F39" s="1">
        <v>560.53</v>
      </c>
      <c r="G39" s="1"/>
      <c r="H39" s="77">
        <f t="shared" si="4"/>
        <v>3835.0425</v>
      </c>
      <c r="I39" s="77">
        <f t="shared" si="5"/>
        <v>280.26499999999999</v>
      </c>
      <c r="J39" s="77">
        <f t="shared" si="6"/>
        <v>0</v>
      </c>
      <c r="K39" s="77">
        <f t="shared" si="7"/>
        <v>441.02988750000003</v>
      </c>
      <c r="L39" s="77">
        <f t="shared" si="8"/>
        <v>3113.7476125000003</v>
      </c>
      <c r="M39" s="88"/>
      <c r="N39" s="135">
        <v>44166</v>
      </c>
    </row>
    <row r="40" spans="1:16" s="58" customFormat="1" ht="29.25" customHeight="1" x14ac:dyDescent="0.2">
      <c r="B40" s="58" t="s">
        <v>223</v>
      </c>
      <c r="C40" s="110"/>
      <c r="D40" s="107" t="s">
        <v>13</v>
      </c>
      <c r="E40" s="1">
        <v>8094.1863999999996</v>
      </c>
      <c r="F40" s="1">
        <v>606.66999999999996</v>
      </c>
      <c r="G40" s="1"/>
      <c r="H40" s="77">
        <f t="shared" si="4"/>
        <v>4047.0931999999998</v>
      </c>
      <c r="I40" s="77">
        <f t="shared" si="5"/>
        <v>303.33499999999998</v>
      </c>
      <c r="J40" s="77">
        <f t="shared" si="6"/>
        <v>0</v>
      </c>
      <c r="K40" s="77">
        <f t="shared" si="7"/>
        <v>465.41571799999997</v>
      </c>
      <c r="L40" s="77">
        <f t="shared" si="8"/>
        <v>3278.342482</v>
      </c>
      <c r="M40" s="88"/>
      <c r="N40" s="100">
        <v>36629</v>
      </c>
    </row>
    <row r="41" spans="1:16" s="58" customFormat="1" ht="29.25" customHeight="1" x14ac:dyDescent="0.2">
      <c r="B41" s="11" t="s">
        <v>397</v>
      </c>
      <c r="C41" s="102"/>
      <c r="D41" s="102" t="s">
        <v>387</v>
      </c>
      <c r="E41" s="1">
        <v>19433.870200000001</v>
      </c>
      <c r="F41" s="1">
        <v>2709.91</v>
      </c>
      <c r="G41" s="1"/>
      <c r="H41" s="77">
        <f t="shared" si="4"/>
        <v>9716.9351000000006</v>
      </c>
      <c r="I41" s="77">
        <f t="shared" si="5"/>
        <v>1354.9549999999999</v>
      </c>
      <c r="J41" s="77">
        <f t="shared" si="6"/>
        <v>0</v>
      </c>
      <c r="K41" s="77">
        <f t="shared" si="7"/>
        <v>1117.4475365000001</v>
      </c>
      <c r="L41" s="77">
        <f t="shared" si="8"/>
        <v>7244.5325635000008</v>
      </c>
      <c r="M41" s="88"/>
      <c r="N41" s="135">
        <v>44301</v>
      </c>
    </row>
    <row r="42" spans="1:16" s="58" customFormat="1" ht="29.25" customHeight="1" x14ac:dyDescent="0.2">
      <c r="B42" s="11" t="s">
        <v>423</v>
      </c>
      <c r="C42" s="11"/>
      <c r="D42" s="11" t="s">
        <v>276</v>
      </c>
      <c r="E42" s="1">
        <v>7670.085</v>
      </c>
      <c r="F42" s="1">
        <v>560.53</v>
      </c>
      <c r="G42" s="1"/>
      <c r="H42" s="77">
        <f t="shared" si="4"/>
        <v>3835.0425</v>
      </c>
      <c r="I42" s="77">
        <f t="shared" si="5"/>
        <v>280.26499999999999</v>
      </c>
      <c r="J42" s="77">
        <f t="shared" si="6"/>
        <v>0</v>
      </c>
      <c r="K42" s="77">
        <f t="shared" si="7"/>
        <v>441.02988750000003</v>
      </c>
      <c r="L42" s="77">
        <f t="shared" si="8"/>
        <v>3113.7476125000003</v>
      </c>
      <c r="M42" s="88"/>
      <c r="N42" s="134">
        <v>44470</v>
      </c>
    </row>
    <row r="43" spans="1:16" s="58" customFormat="1" ht="29.25" customHeight="1" x14ac:dyDescent="0.2">
      <c r="D43" s="28" t="s">
        <v>6</v>
      </c>
      <c r="E43" s="47">
        <f t="shared" ref="E43:L43" si="19">SUM(E6:E42)</f>
        <v>381333.35415000009</v>
      </c>
      <c r="F43" s="47">
        <f t="shared" si="19"/>
        <v>36571.789999999994</v>
      </c>
      <c r="G43" s="47">
        <f t="shared" si="19"/>
        <v>262.87</v>
      </c>
      <c r="H43" s="29">
        <f t="shared" si="19"/>
        <v>190666.67707500004</v>
      </c>
      <c r="I43" s="29">
        <f t="shared" si="19"/>
        <v>18285.894999999997</v>
      </c>
      <c r="J43" s="29">
        <f t="shared" si="19"/>
        <v>131.435</v>
      </c>
      <c r="K43" s="29">
        <f t="shared" si="19"/>
        <v>21345.244538625004</v>
      </c>
      <c r="L43" s="29">
        <f t="shared" si="19"/>
        <v>151166.97253637499</v>
      </c>
    </row>
    <row r="44" spans="1:16" ht="21.95" customHeight="1" x14ac:dyDescent="0.2">
      <c r="D44" s="28"/>
      <c r="E44" s="29"/>
      <c r="F44" s="29"/>
      <c r="G44" s="29"/>
      <c r="H44" s="29"/>
      <c r="I44" s="29"/>
      <c r="J44" s="29"/>
      <c r="K44" s="29"/>
      <c r="L44" s="29"/>
    </row>
    <row r="45" spans="1:16" ht="21.95" customHeight="1" x14ac:dyDescent="0.2"/>
  </sheetData>
  <autoFilter ref="B1:K45"/>
  <sortState ref="B9:M41">
    <sortCondition ref="B9:B41"/>
  </sortState>
  <phoneticPr fontId="0" type="noConversion"/>
  <pageMargins left="0.11811023622047245" right="7.874015748031496E-2" top="0.39370078740157483" bottom="0.23622047244094491" header="0" footer="0"/>
  <pageSetup scale="67" fitToHeight="2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N16"/>
  <sheetViews>
    <sheetView zoomScale="80" zoomScaleNormal="80" workbookViewId="0">
      <selection activeCell="O1" sqref="O1:S1048576"/>
    </sheetView>
  </sheetViews>
  <sheetFormatPr baseColWidth="10" defaultRowHeight="12.75" x14ac:dyDescent="0.2"/>
  <cols>
    <col min="1" max="1" width="1.42578125" style="11" customWidth="1"/>
    <col min="2" max="2" width="39.140625" style="11" bestFit="1" customWidth="1"/>
    <col min="3" max="3" width="3.42578125" style="11" customWidth="1"/>
    <col min="4" max="4" width="36" style="11" customWidth="1"/>
    <col min="5" max="5" width="0.85546875" style="58" customWidth="1"/>
    <col min="6" max="6" width="1.85546875" style="11" customWidth="1"/>
    <col min="7" max="7" width="1.42578125" style="11" customWidth="1"/>
    <col min="8" max="8" width="14" style="11" customWidth="1"/>
    <col min="9" max="9" width="12" style="11" bestFit="1" customWidth="1"/>
    <col min="10" max="10" width="7.42578125" style="11" bestFit="1" customWidth="1"/>
    <col min="11" max="11" width="12.28515625" style="11" customWidth="1"/>
    <col min="12" max="12" width="13.5703125" style="11" bestFit="1" customWidth="1"/>
    <col min="13" max="13" width="44" style="11" customWidth="1"/>
    <col min="14" max="14" width="20.7109375" style="11" bestFit="1" customWidth="1"/>
    <col min="15" max="16384" width="11.42578125" style="11"/>
  </cols>
  <sheetData>
    <row r="1" spans="1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1:14" ht="15" x14ac:dyDescent="0.25">
      <c r="E2" s="17" t="s">
        <v>401</v>
      </c>
      <c r="F2" s="15"/>
      <c r="G2" s="15"/>
      <c r="H2" s="15"/>
      <c r="I2" s="15"/>
      <c r="J2" s="15"/>
      <c r="K2" s="15"/>
      <c r="L2" s="15"/>
      <c r="M2" s="18" t="str">
        <f>PRESIDENCIA!M2</f>
        <v>15 DE MARZO DE 2022</v>
      </c>
    </row>
    <row r="3" spans="1:14" x14ac:dyDescent="0.2">
      <c r="E3" s="18" t="str">
        <f>PRESIDENCIA!E3</f>
        <v>PRIMERA QUINCENA DE MARZO DE 2022</v>
      </c>
      <c r="F3" s="15"/>
      <c r="G3" s="15"/>
      <c r="H3" s="15"/>
      <c r="I3" s="15"/>
      <c r="J3" s="15"/>
      <c r="K3" s="15"/>
      <c r="L3" s="15"/>
    </row>
    <row r="4" spans="1:14" x14ac:dyDescent="0.2">
      <c r="E4" s="48"/>
      <c r="F4" s="15"/>
      <c r="G4" s="15"/>
      <c r="H4" s="15"/>
      <c r="I4" s="15"/>
      <c r="J4" s="15"/>
      <c r="K4" s="15"/>
      <c r="L4" s="15"/>
    </row>
    <row r="5" spans="1:14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268</v>
      </c>
      <c r="K5" s="128" t="s">
        <v>495</v>
      </c>
      <c r="L5" s="20" t="s">
        <v>4</v>
      </c>
      <c r="M5" s="19" t="s">
        <v>5</v>
      </c>
      <c r="N5" s="42" t="s">
        <v>444</v>
      </c>
    </row>
    <row r="6" spans="1:14" ht="2.25" customHeight="1" x14ac:dyDescent="0.2">
      <c r="E6" s="44"/>
      <c r="F6" s="44"/>
      <c r="G6" s="44"/>
    </row>
    <row r="7" spans="1:14" ht="24" x14ac:dyDescent="0.2">
      <c r="A7" s="116"/>
      <c r="B7" s="13" t="s">
        <v>257</v>
      </c>
      <c r="C7" s="61"/>
      <c r="D7" s="101" t="s">
        <v>402</v>
      </c>
      <c r="E7" s="1">
        <v>24186.925650000001</v>
      </c>
      <c r="F7" s="1">
        <v>3725.16</v>
      </c>
      <c r="G7" s="30"/>
      <c r="H7" s="6">
        <f>E7/2</f>
        <v>12093.462825000001</v>
      </c>
      <c r="I7" s="6">
        <f>F7/2</f>
        <v>1862.58</v>
      </c>
      <c r="J7" s="6"/>
      <c r="K7" s="6">
        <f>+H7*0.115</f>
        <v>1390.7482248750002</v>
      </c>
      <c r="L7" s="6">
        <f t="shared" ref="L7" si="0">H7-I7+J7-K7</f>
        <v>8840.1346001250004</v>
      </c>
      <c r="M7" s="10"/>
      <c r="N7" s="134">
        <v>43374</v>
      </c>
    </row>
    <row r="8" spans="1:14" x14ac:dyDescent="0.2">
      <c r="A8" s="116"/>
      <c r="B8" s="13" t="s">
        <v>439</v>
      </c>
      <c r="C8" s="61"/>
      <c r="D8" s="101" t="s">
        <v>441</v>
      </c>
      <c r="E8" s="30">
        <v>11232.57</v>
      </c>
      <c r="F8" s="30">
        <v>1132.57</v>
      </c>
      <c r="G8" s="30"/>
      <c r="H8" s="6">
        <f t="shared" ref="H8:H13" si="1">E8/2</f>
        <v>5616.2849999999999</v>
      </c>
      <c r="I8" s="6">
        <f t="shared" ref="I8:I13" si="2">F8/2</f>
        <v>566.28499999999997</v>
      </c>
      <c r="J8" s="6"/>
      <c r="K8" s="6"/>
      <c r="L8" s="6">
        <f t="shared" ref="L8:L13" si="3">H8-I8+J8-K8</f>
        <v>5050</v>
      </c>
      <c r="M8" s="10"/>
      <c r="N8" s="134">
        <v>44485</v>
      </c>
    </row>
    <row r="9" spans="1:14" x14ac:dyDescent="0.2">
      <c r="A9" s="116"/>
      <c r="B9" s="13" t="s">
        <v>440</v>
      </c>
      <c r="C9" s="61"/>
      <c r="D9" s="101" t="s">
        <v>441</v>
      </c>
      <c r="E9" s="30">
        <v>11232.57</v>
      </c>
      <c r="F9" s="30">
        <v>1132.57</v>
      </c>
      <c r="G9" s="30"/>
      <c r="H9" s="6">
        <f t="shared" si="1"/>
        <v>5616.2849999999999</v>
      </c>
      <c r="I9" s="6">
        <f t="shared" si="2"/>
        <v>566.28499999999997</v>
      </c>
      <c r="J9" s="6"/>
      <c r="K9" s="6"/>
      <c r="L9" s="6">
        <f t="shared" si="3"/>
        <v>5050</v>
      </c>
      <c r="M9" s="10"/>
      <c r="N9" s="134">
        <v>44485</v>
      </c>
    </row>
    <row r="10" spans="1:14" ht="24" x14ac:dyDescent="0.2">
      <c r="A10" s="116"/>
      <c r="B10" s="13" t="s">
        <v>471</v>
      </c>
      <c r="C10" s="61"/>
      <c r="D10" s="101" t="s">
        <v>472</v>
      </c>
      <c r="E10" s="15">
        <v>12524.315549999999</v>
      </c>
      <c r="F10" s="15">
        <v>1263.52</v>
      </c>
      <c r="G10" s="30"/>
      <c r="H10" s="6">
        <f t="shared" si="1"/>
        <v>6262.1577749999997</v>
      </c>
      <c r="I10" s="6">
        <f t="shared" si="2"/>
        <v>631.76</v>
      </c>
      <c r="J10" s="6"/>
      <c r="K10" s="6">
        <f t="shared" ref="K10:K13" si="4">+H10*0.115</f>
        <v>720.14814412500004</v>
      </c>
      <c r="L10" s="6">
        <f t="shared" si="3"/>
        <v>4910.2496308749996</v>
      </c>
      <c r="M10" s="10"/>
      <c r="N10" s="134">
        <v>44531</v>
      </c>
    </row>
    <row r="11" spans="1:14" ht="21.95" customHeight="1" x14ac:dyDescent="0.2">
      <c r="A11" s="116"/>
      <c r="B11" s="11" t="s">
        <v>405</v>
      </c>
      <c r="C11" s="58"/>
      <c r="D11" s="110" t="s">
        <v>406</v>
      </c>
      <c r="E11" s="1">
        <v>16598.157599999999</v>
      </c>
      <c r="F11" s="1">
        <v>2104.1999999999998</v>
      </c>
      <c r="G11" s="90"/>
      <c r="H11" s="6">
        <f t="shared" si="1"/>
        <v>8299.0787999999993</v>
      </c>
      <c r="I11" s="6">
        <f t="shared" si="2"/>
        <v>1052.0999999999999</v>
      </c>
      <c r="J11" s="6"/>
      <c r="K11" s="6">
        <f t="shared" si="4"/>
        <v>954.39406199999996</v>
      </c>
      <c r="L11" s="6">
        <f t="shared" si="3"/>
        <v>6292.5847379999987</v>
      </c>
      <c r="M11" s="10"/>
      <c r="N11" s="134">
        <v>43865</v>
      </c>
    </row>
    <row r="12" spans="1:14" s="58" customFormat="1" ht="29.25" customHeight="1" x14ac:dyDescent="0.2">
      <c r="A12" s="116"/>
      <c r="B12" s="58" t="s">
        <v>403</v>
      </c>
      <c r="C12" s="110"/>
      <c r="D12" s="107" t="s">
        <v>404</v>
      </c>
      <c r="E12" s="1">
        <v>11274.556649999999</v>
      </c>
      <c r="F12" s="1">
        <v>1039.56</v>
      </c>
      <c r="G12" s="90"/>
      <c r="H12" s="6">
        <f t="shared" si="1"/>
        <v>5637.2783249999993</v>
      </c>
      <c r="I12" s="6">
        <f t="shared" si="2"/>
        <v>519.78</v>
      </c>
      <c r="J12" s="6"/>
      <c r="K12" s="6">
        <f t="shared" si="4"/>
        <v>648.28700737499992</v>
      </c>
      <c r="L12" s="6">
        <f t="shared" si="3"/>
        <v>4469.2113176249995</v>
      </c>
      <c r="M12" s="88"/>
      <c r="N12" s="134">
        <v>44470</v>
      </c>
    </row>
    <row r="13" spans="1:14" s="58" customFormat="1" ht="29.25" customHeight="1" x14ac:dyDescent="0.2">
      <c r="A13" s="116"/>
      <c r="B13" s="58" t="s">
        <v>218</v>
      </c>
      <c r="C13" s="110"/>
      <c r="D13" s="107" t="s">
        <v>274</v>
      </c>
      <c r="E13" s="1">
        <v>9918.5717000000004</v>
      </c>
      <c r="F13" s="1">
        <v>820.72</v>
      </c>
      <c r="G13" s="30"/>
      <c r="H13" s="6">
        <f t="shared" si="1"/>
        <v>4959.2858500000002</v>
      </c>
      <c r="I13" s="6">
        <f t="shared" si="2"/>
        <v>410.36</v>
      </c>
      <c r="J13" s="6"/>
      <c r="K13" s="6">
        <f t="shared" si="4"/>
        <v>570.31787274999999</v>
      </c>
      <c r="L13" s="6">
        <f t="shared" si="3"/>
        <v>3978.6079772500007</v>
      </c>
      <c r="M13" s="88"/>
      <c r="N13" s="100">
        <v>43374</v>
      </c>
    </row>
    <row r="14" spans="1:14" s="58" customFormat="1" ht="29.25" customHeight="1" x14ac:dyDescent="0.2">
      <c r="D14" s="28" t="s">
        <v>6</v>
      </c>
      <c r="E14" s="47">
        <f>SUM(E6:E12)</f>
        <v>87049.095449999993</v>
      </c>
      <c r="F14" s="47">
        <f>SUM(F6:F12)</f>
        <v>10397.58</v>
      </c>
      <c r="G14" s="47">
        <f>SUM(G6:G12)</f>
        <v>0</v>
      </c>
      <c r="H14" s="29">
        <f>SUM(H6:H13)</f>
        <v>48483.833574999997</v>
      </c>
      <c r="I14" s="29">
        <f>SUM(I6:I13)</f>
        <v>5609.15</v>
      </c>
      <c r="J14" s="29">
        <f>SUM(J6:J13)</f>
        <v>0</v>
      </c>
      <c r="K14" s="29">
        <f>SUM(K6:K13)</f>
        <v>4283.8953111250003</v>
      </c>
      <c r="L14" s="29">
        <f>SUM(L6:L13)</f>
        <v>38590.788263874994</v>
      </c>
    </row>
    <row r="15" spans="1:14" ht="21.95" customHeight="1" x14ac:dyDescent="0.2">
      <c r="D15" s="28"/>
      <c r="E15" s="29"/>
      <c r="F15" s="29"/>
      <c r="G15" s="29"/>
      <c r="H15" s="29"/>
      <c r="I15" s="29"/>
      <c r="J15" s="29"/>
      <c r="K15" s="29"/>
      <c r="L15" s="29"/>
    </row>
    <row r="16" spans="1:14" ht="21.95" customHeight="1" x14ac:dyDescent="0.2"/>
  </sheetData>
  <sortState ref="A11:M13">
    <sortCondition ref="B11:B13"/>
  </sortState>
  <pageMargins left="0.11811023622047245" right="7.874015748031496E-2" top="0.39370078740157483" bottom="0.23622047244094491" header="0" footer="0"/>
  <pageSetup scale="6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B1:M53"/>
  <sheetViews>
    <sheetView zoomScaleNormal="100" workbookViewId="0">
      <selection activeCell="Q12" sqref="Q12"/>
    </sheetView>
  </sheetViews>
  <sheetFormatPr baseColWidth="10" defaultRowHeight="12.75" x14ac:dyDescent="0.2"/>
  <cols>
    <col min="1" max="1" width="1.7109375" style="11" customWidth="1"/>
    <col min="2" max="2" width="35.85546875" style="11" bestFit="1" customWidth="1"/>
    <col min="3" max="3" width="2.28515625" style="11" customWidth="1"/>
    <col min="4" max="4" width="16" style="11" customWidth="1"/>
    <col min="5" max="5" width="1.5703125" style="11" customWidth="1"/>
    <col min="6" max="7" width="1.28515625" style="11" customWidth="1"/>
    <col min="8" max="8" width="12.140625" style="11" bestFit="1" customWidth="1"/>
    <col min="9" max="9" width="11.140625" style="11" bestFit="1" customWidth="1"/>
    <col min="10" max="10" width="11.85546875" style="11" customWidth="1"/>
    <col min="11" max="11" width="11" style="11" customWidth="1"/>
    <col min="12" max="12" width="12.140625" style="11" bestFit="1" customWidth="1"/>
    <col min="13" max="13" width="25.42578125" style="11" customWidth="1"/>
    <col min="14" max="16384" width="11.42578125" style="11"/>
  </cols>
  <sheetData>
    <row r="1" spans="2:13" ht="18" x14ac:dyDescent="0.25">
      <c r="B1" s="45"/>
      <c r="C1" s="45"/>
      <c r="D1" s="45"/>
      <c r="E1" s="68" t="s">
        <v>0</v>
      </c>
      <c r="F1" s="69"/>
      <c r="G1" s="69"/>
      <c r="H1" s="69"/>
      <c r="I1" s="69"/>
      <c r="J1" s="69"/>
      <c r="K1" s="69"/>
      <c r="L1" s="69"/>
      <c r="M1" s="52" t="s">
        <v>1</v>
      </c>
    </row>
    <row r="2" spans="2:13" ht="15" x14ac:dyDescent="0.25">
      <c r="B2" s="45"/>
      <c r="C2" s="45"/>
      <c r="D2" s="45"/>
      <c r="E2" s="70" t="s">
        <v>97</v>
      </c>
      <c r="F2" s="69"/>
      <c r="G2" s="69"/>
      <c r="H2" s="69"/>
      <c r="I2" s="69"/>
      <c r="J2" s="69"/>
      <c r="K2" s="69"/>
      <c r="L2" s="69"/>
      <c r="M2" s="71" t="str">
        <f>PRESIDENCIA!M2</f>
        <v>15 DE MARZO DE 2022</v>
      </c>
    </row>
    <row r="3" spans="2:13" x14ac:dyDescent="0.2">
      <c r="B3" s="45"/>
      <c r="C3" s="45"/>
      <c r="D3" s="45"/>
      <c r="E3" s="71" t="str">
        <f>PRESIDENCIA!E3</f>
        <v>PRIMERA QUINCENA DE MARZO DE 2022</v>
      </c>
      <c r="F3" s="69"/>
      <c r="G3" s="69"/>
      <c r="H3" s="69"/>
      <c r="I3" s="69"/>
      <c r="J3" s="69"/>
      <c r="K3" s="69"/>
      <c r="L3" s="69"/>
      <c r="M3" s="45"/>
    </row>
    <row r="4" spans="2:13" x14ac:dyDescent="0.2">
      <c r="B4" s="45"/>
      <c r="C4" s="45"/>
      <c r="D4" s="45"/>
      <c r="E4" s="53"/>
      <c r="F4" s="69"/>
      <c r="G4" s="69"/>
      <c r="H4" s="69"/>
      <c r="I4" s="69"/>
      <c r="J4" s="69"/>
      <c r="K4" s="69"/>
      <c r="L4" s="69"/>
      <c r="M4" s="45"/>
    </row>
    <row r="5" spans="2:13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</row>
    <row r="6" spans="2:13" ht="1.5" customHeight="1" x14ac:dyDescent="0.2">
      <c r="B6" s="45"/>
      <c r="C6" s="45"/>
      <c r="D6" s="45"/>
      <c r="E6" s="72"/>
      <c r="F6" s="72"/>
      <c r="G6" s="72"/>
      <c r="H6" s="45"/>
      <c r="I6" s="45"/>
      <c r="J6" s="45"/>
      <c r="K6" s="45"/>
      <c r="L6" s="45"/>
      <c r="M6" s="45"/>
    </row>
    <row r="7" spans="2:13" x14ac:dyDescent="0.2">
      <c r="B7" s="9" t="s">
        <v>230</v>
      </c>
      <c r="C7" s="116"/>
      <c r="D7" s="62" t="s">
        <v>407</v>
      </c>
      <c r="E7" s="1">
        <v>26523.14055</v>
      </c>
      <c r="F7" s="1">
        <v>4224.18</v>
      </c>
      <c r="G7" s="24"/>
      <c r="H7" s="24">
        <f t="shared" ref="H7:I7" si="0">+E7/2</f>
        <v>13261.570275</v>
      </c>
      <c r="I7" s="24">
        <f t="shared" si="0"/>
        <v>2112.09</v>
      </c>
      <c r="J7" s="24"/>
      <c r="K7" s="24">
        <f>+H7*0.115</f>
        <v>1525.0805816250001</v>
      </c>
      <c r="L7" s="24">
        <f t="shared" ref="L7" si="1">H7-I7+J7-K7</f>
        <v>9624.3996933750004</v>
      </c>
      <c r="M7" s="10"/>
    </row>
    <row r="8" spans="2:13" ht="45" x14ac:dyDescent="0.2">
      <c r="B8" s="9" t="s">
        <v>453</v>
      </c>
      <c r="C8" s="116"/>
      <c r="D8" s="62" t="s">
        <v>454</v>
      </c>
      <c r="E8" s="130">
        <v>30312.959999999999</v>
      </c>
      <c r="F8" s="24">
        <v>5105.49</v>
      </c>
      <c r="G8" s="24"/>
      <c r="H8" s="24">
        <f t="shared" ref="H8:H50" si="2">+E8/2</f>
        <v>15156.48</v>
      </c>
      <c r="I8" s="24">
        <f t="shared" ref="I8:I50" si="3">+F8/2</f>
        <v>2552.7449999999999</v>
      </c>
      <c r="J8" s="24"/>
      <c r="K8" s="24"/>
      <c r="L8" s="24">
        <f t="shared" ref="L8:L50" si="4">H8-I8+J8-K8</f>
        <v>12603.735000000001</v>
      </c>
      <c r="M8" s="10"/>
    </row>
    <row r="9" spans="2:13" x14ac:dyDescent="0.2">
      <c r="D9" s="102" t="s">
        <v>22</v>
      </c>
      <c r="E9" s="1">
        <v>13094.849900000001</v>
      </c>
      <c r="F9" s="1">
        <v>1365.76</v>
      </c>
      <c r="G9" s="1"/>
      <c r="H9" s="24">
        <f t="shared" si="2"/>
        <v>6547.4249500000005</v>
      </c>
      <c r="I9" s="24">
        <f t="shared" si="3"/>
        <v>682.88</v>
      </c>
      <c r="J9" s="24"/>
      <c r="K9" s="24">
        <f t="shared" ref="K9:K50" si="5">+H9*0.115</f>
        <v>752.95386925000014</v>
      </c>
      <c r="L9" s="24">
        <f t="shared" si="4"/>
        <v>5111.5910807500004</v>
      </c>
      <c r="M9" s="10"/>
    </row>
    <row r="10" spans="2:13" x14ac:dyDescent="0.2">
      <c r="B10" s="82"/>
      <c r="C10" s="82"/>
      <c r="D10" s="82" t="s">
        <v>22</v>
      </c>
      <c r="E10" s="1">
        <v>13094.849900000001</v>
      </c>
      <c r="F10" s="1">
        <v>1365.76</v>
      </c>
      <c r="G10" s="1"/>
      <c r="H10" s="24">
        <f t="shared" si="2"/>
        <v>6547.4249500000005</v>
      </c>
      <c r="I10" s="24">
        <f t="shared" si="3"/>
        <v>682.88</v>
      </c>
      <c r="J10" s="24"/>
      <c r="K10" s="24">
        <f t="shared" si="5"/>
        <v>752.95386925000014</v>
      </c>
      <c r="L10" s="24">
        <f t="shared" si="4"/>
        <v>5111.5910807500004</v>
      </c>
      <c r="M10" s="10"/>
    </row>
    <row r="11" spans="2:13" x14ac:dyDescent="0.2">
      <c r="B11" s="9"/>
      <c r="C11" s="116"/>
      <c r="D11" s="116" t="s">
        <v>22</v>
      </c>
      <c r="E11" s="1">
        <v>13094.849900000001</v>
      </c>
      <c r="F11" s="1">
        <v>1365.76</v>
      </c>
      <c r="G11" s="1"/>
      <c r="H11" s="24">
        <f t="shared" si="2"/>
        <v>6547.4249500000005</v>
      </c>
      <c r="I11" s="24">
        <f t="shared" si="3"/>
        <v>682.88</v>
      </c>
      <c r="J11" s="24"/>
      <c r="K11" s="24">
        <f t="shared" si="5"/>
        <v>752.95386925000014</v>
      </c>
      <c r="L11" s="24">
        <f t="shared" si="4"/>
        <v>5111.5910807500004</v>
      </c>
      <c r="M11" s="10"/>
    </row>
    <row r="12" spans="2:13" ht="22.5" x14ac:dyDescent="0.2">
      <c r="B12" s="9" t="s">
        <v>240</v>
      </c>
      <c r="C12" s="58"/>
      <c r="D12" s="67" t="s">
        <v>99</v>
      </c>
      <c r="E12" s="1">
        <v>9918.5717000000004</v>
      </c>
      <c r="F12" s="1">
        <v>820.72</v>
      </c>
      <c r="G12" s="1"/>
      <c r="H12" s="24">
        <f t="shared" si="2"/>
        <v>4959.2858500000002</v>
      </c>
      <c r="I12" s="24">
        <f t="shared" si="3"/>
        <v>410.36</v>
      </c>
      <c r="J12" s="24"/>
      <c r="K12" s="24">
        <f t="shared" si="5"/>
        <v>570.31787274999999</v>
      </c>
      <c r="L12" s="24">
        <f t="shared" si="4"/>
        <v>3978.6079772500007</v>
      </c>
      <c r="M12" s="10"/>
    </row>
    <row r="13" spans="2:13" x14ac:dyDescent="0.2">
      <c r="D13" s="102" t="s">
        <v>22</v>
      </c>
      <c r="E13" s="1">
        <v>13094.849900000001</v>
      </c>
      <c r="F13" s="1">
        <v>1365.76</v>
      </c>
      <c r="G13" s="1"/>
      <c r="H13" s="24">
        <f t="shared" si="2"/>
        <v>6547.4249500000005</v>
      </c>
      <c r="I13" s="24">
        <f t="shared" si="3"/>
        <v>682.88</v>
      </c>
      <c r="J13" s="24"/>
      <c r="K13" s="24">
        <f t="shared" si="5"/>
        <v>752.95386925000014</v>
      </c>
      <c r="L13" s="24">
        <f t="shared" si="4"/>
        <v>5111.5910807500004</v>
      </c>
      <c r="M13" s="10"/>
    </row>
    <row r="14" spans="2:13" x14ac:dyDescent="0.2">
      <c r="D14" s="102" t="s">
        <v>22</v>
      </c>
      <c r="E14" s="1">
        <v>13094.849900000001</v>
      </c>
      <c r="F14" s="1">
        <v>1365.76</v>
      </c>
      <c r="G14" s="1"/>
      <c r="H14" s="24">
        <f t="shared" si="2"/>
        <v>6547.4249500000005</v>
      </c>
      <c r="I14" s="24">
        <f t="shared" si="3"/>
        <v>682.88</v>
      </c>
      <c r="J14" s="24"/>
      <c r="K14" s="24">
        <f t="shared" si="5"/>
        <v>752.95386925000014</v>
      </c>
      <c r="L14" s="24">
        <f t="shared" si="4"/>
        <v>5111.5910807500004</v>
      </c>
      <c r="M14" s="10"/>
    </row>
    <row r="15" spans="2:13" x14ac:dyDescent="0.2">
      <c r="B15" s="82" t="s">
        <v>232</v>
      </c>
      <c r="C15" s="82"/>
      <c r="D15" s="116" t="s">
        <v>408</v>
      </c>
      <c r="E15" s="1">
        <v>14471.3843</v>
      </c>
      <c r="F15" s="1">
        <v>1469.92</v>
      </c>
      <c r="G15" s="1"/>
      <c r="H15" s="24">
        <f t="shared" si="2"/>
        <v>7235.6921499999999</v>
      </c>
      <c r="I15" s="24">
        <f t="shared" si="3"/>
        <v>734.96</v>
      </c>
      <c r="J15" s="24"/>
      <c r="K15" s="24">
        <f t="shared" si="5"/>
        <v>832.10459724999998</v>
      </c>
      <c r="L15" s="24">
        <f t="shared" si="4"/>
        <v>5668.6275527500002</v>
      </c>
      <c r="M15" s="10"/>
    </row>
    <row r="16" spans="2:13" x14ac:dyDescent="0.2">
      <c r="B16" s="11" t="s">
        <v>424</v>
      </c>
      <c r="D16" s="102" t="s">
        <v>425</v>
      </c>
      <c r="E16" s="1">
        <v>5296.5621999999994</v>
      </c>
      <c r="F16" s="1"/>
      <c r="G16" s="1">
        <v>14.76</v>
      </c>
      <c r="H16" s="24">
        <f t="shared" si="2"/>
        <v>2648.2810999999997</v>
      </c>
      <c r="I16" s="24">
        <f t="shared" si="3"/>
        <v>0</v>
      </c>
      <c r="J16" s="24"/>
      <c r="K16" s="24">
        <f t="shared" si="5"/>
        <v>304.55232649999999</v>
      </c>
      <c r="L16" s="24">
        <f t="shared" si="4"/>
        <v>2343.7287734999995</v>
      </c>
      <c r="M16" s="10"/>
    </row>
    <row r="17" spans="2:13" x14ac:dyDescent="0.2">
      <c r="B17" s="11" t="s">
        <v>484</v>
      </c>
      <c r="D17" s="102" t="s">
        <v>485</v>
      </c>
      <c r="E17" s="1">
        <v>13762.45615</v>
      </c>
      <c r="F17" s="1">
        <v>1498.5</v>
      </c>
      <c r="G17" s="1"/>
      <c r="H17" s="24">
        <f t="shared" si="2"/>
        <v>6881.228075</v>
      </c>
      <c r="I17" s="24">
        <f t="shared" si="3"/>
        <v>749.25</v>
      </c>
      <c r="J17" s="24"/>
      <c r="K17" s="24">
        <f t="shared" si="5"/>
        <v>791.34122862499999</v>
      </c>
      <c r="L17" s="24">
        <f t="shared" si="4"/>
        <v>5340.6368463750005</v>
      </c>
      <c r="M17" s="10"/>
    </row>
    <row r="18" spans="2:13" x14ac:dyDescent="0.2">
      <c r="D18" s="102" t="s">
        <v>22</v>
      </c>
      <c r="E18" s="1">
        <v>13094.849900000001</v>
      </c>
      <c r="F18" s="1">
        <v>1365.76</v>
      </c>
      <c r="G18" s="1"/>
      <c r="H18" s="24">
        <f>+E18/2/15*14</f>
        <v>6110.9299533333333</v>
      </c>
      <c r="I18" s="24">
        <f>+F18/2/15*14</f>
        <v>637.35466666666673</v>
      </c>
      <c r="J18" s="24"/>
      <c r="K18" s="24">
        <f t="shared" si="5"/>
        <v>702.75694463333332</v>
      </c>
      <c r="L18" s="24">
        <f t="shared" si="4"/>
        <v>4770.8183420333326</v>
      </c>
      <c r="M18" s="10"/>
    </row>
    <row r="19" spans="2:13" x14ac:dyDescent="0.2">
      <c r="B19" s="121"/>
      <c r="D19" s="102" t="s">
        <v>22</v>
      </c>
      <c r="E19" s="1">
        <v>13094.849900000001</v>
      </c>
      <c r="F19" s="1">
        <v>1365.76</v>
      </c>
      <c r="G19" s="1"/>
      <c r="H19" s="24">
        <f t="shared" si="2"/>
        <v>6547.4249500000005</v>
      </c>
      <c r="I19" s="24">
        <f t="shared" si="3"/>
        <v>682.88</v>
      </c>
      <c r="J19" s="24"/>
      <c r="K19" s="24">
        <f t="shared" si="5"/>
        <v>752.95386925000014</v>
      </c>
      <c r="L19" s="24">
        <f t="shared" si="4"/>
        <v>5111.5910807500004</v>
      </c>
      <c r="M19" s="10"/>
    </row>
    <row r="20" spans="2:13" x14ac:dyDescent="0.2">
      <c r="B20" s="9" t="s">
        <v>235</v>
      </c>
      <c r="C20" s="116"/>
      <c r="D20" s="116" t="s">
        <v>32</v>
      </c>
      <c r="E20" s="1">
        <v>13067.6885</v>
      </c>
      <c r="F20" s="1">
        <v>1360.89</v>
      </c>
      <c r="G20" s="1"/>
      <c r="H20" s="24">
        <f t="shared" si="2"/>
        <v>6533.8442500000001</v>
      </c>
      <c r="I20" s="24">
        <f t="shared" si="3"/>
        <v>680.44500000000005</v>
      </c>
      <c r="J20" s="24"/>
      <c r="K20" s="24">
        <f t="shared" si="5"/>
        <v>751.39208875000008</v>
      </c>
      <c r="L20" s="24">
        <f t="shared" si="4"/>
        <v>5102.0071612500005</v>
      </c>
      <c r="M20" s="10"/>
    </row>
    <row r="21" spans="2:13" x14ac:dyDescent="0.2">
      <c r="B21" s="9" t="s">
        <v>234</v>
      </c>
      <c r="C21" s="116"/>
      <c r="D21" s="116" t="s">
        <v>32</v>
      </c>
      <c r="E21" s="1">
        <v>13067.6885</v>
      </c>
      <c r="F21" s="1">
        <v>1360.89</v>
      </c>
      <c r="G21" s="1"/>
      <c r="H21" s="24">
        <f t="shared" si="2"/>
        <v>6533.8442500000001</v>
      </c>
      <c r="I21" s="24">
        <f t="shared" si="3"/>
        <v>680.44500000000005</v>
      </c>
      <c r="J21" s="24"/>
      <c r="K21" s="24">
        <f t="shared" si="5"/>
        <v>751.39208875000008</v>
      </c>
      <c r="L21" s="24">
        <f t="shared" si="4"/>
        <v>5102.0071612500005</v>
      </c>
      <c r="M21" s="10"/>
    </row>
    <row r="22" spans="2:13" x14ac:dyDescent="0.2">
      <c r="B22" s="9" t="s">
        <v>231</v>
      </c>
      <c r="C22" s="116"/>
      <c r="D22" s="116" t="s">
        <v>98</v>
      </c>
      <c r="E22" s="1">
        <v>14471.3843</v>
      </c>
      <c r="F22" s="1">
        <v>1469.92</v>
      </c>
      <c r="G22" s="1"/>
      <c r="H22" s="24">
        <f t="shared" si="2"/>
        <v>7235.6921499999999</v>
      </c>
      <c r="I22" s="24">
        <f t="shared" si="3"/>
        <v>734.96</v>
      </c>
      <c r="J22" s="24"/>
      <c r="K22" s="24">
        <f t="shared" si="5"/>
        <v>832.10459724999998</v>
      </c>
      <c r="L22" s="24">
        <f t="shared" si="4"/>
        <v>5668.6275527500002</v>
      </c>
      <c r="M22" s="10"/>
    </row>
    <row r="23" spans="2:13" x14ac:dyDescent="0.2">
      <c r="B23" s="11" t="s">
        <v>414</v>
      </c>
      <c r="D23" s="102" t="s">
        <v>99</v>
      </c>
      <c r="E23" s="1">
        <v>9918.5717000000004</v>
      </c>
      <c r="F23" s="1">
        <v>820.72</v>
      </c>
      <c r="G23" s="1"/>
      <c r="H23" s="24">
        <f t="shared" si="2"/>
        <v>4959.2858500000002</v>
      </c>
      <c r="I23" s="24">
        <f t="shared" si="3"/>
        <v>410.36</v>
      </c>
      <c r="J23" s="24"/>
      <c r="K23" s="24">
        <f t="shared" si="5"/>
        <v>570.31787274999999</v>
      </c>
      <c r="L23" s="24">
        <f t="shared" si="4"/>
        <v>3978.6079772500007</v>
      </c>
      <c r="M23" s="10"/>
    </row>
    <row r="24" spans="2:13" x14ac:dyDescent="0.2">
      <c r="D24" s="102" t="s">
        <v>22</v>
      </c>
      <c r="E24" s="1">
        <v>13094.849900000001</v>
      </c>
      <c r="F24" s="1">
        <v>1365.76</v>
      </c>
      <c r="G24" s="1"/>
      <c r="H24" s="24">
        <f t="shared" si="2"/>
        <v>6547.4249500000005</v>
      </c>
      <c r="I24" s="24">
        <f t="shared" si="3"/>
        <v>682.88</v>
      </c>
      <c r="J24" s="24"/>
      <c r="K24" s="24">
        <f t="shared" si="5"/>
        <v>752.95386925000014</v>
      </c>
      <c r="L24" s="24">
        <f t="shared" si="4"/>
        <v>5111.5910807500004</v>
      </c>
      <c r="M24" s="10"/>
    </row>
    <row r="25" spans="2:13" x14ac:dyDescent="0.2">
      <c r="B25" s="11" t="s">
        <v>415</v>
      </c>
      <c r="C25" s="102"/>
      <c r="D25" s="102" t="s">
        <v>99</v>
      </c>
      <c r="E25" s="1">
        <v>9918.5717000000004</v>
      </c>
      <c r="F25" s="1">
        <v>820.72</v>
      </c>
      <c r="G25" s="1"/>
      <c r="H25" s="24">
        <f t="shared" si="2"/>
        <v>4959.2858500000002</v>
      </c>
      <c r="I25" s="24">
        <f t="shared" si="3"/>
        <v>410.36</v>
      </c>
      <c r="J25" s="24"/>
      <c r="K25" s="24">
        <f t="shared" si="5"/>
        <v>570.31787274999999</v>
      </c>
      <c r="L25" s="24">
        <f t="shared" si="4"/>
        <v>3978.6079772500007</v>
      </c>
      <c r="M25" s="10"/>
    </row>
    <row r="26" spans="2:13" x14ac:dyDescent="0.2">
      <c r="B26" s="9" t="s">
        <v>233</v>
      </c>
      <c r="C26" s="116"/>
      <c r="D26" s="116" t="s">
        <v>32</v>
      </c>
      <c r="E26" s="1">
        <v>13094.849900000001</v>
      </c>
      <c r="F26" s="1">
        <v>1365.76</v>
      </c>
      <c r="G26" s="1"/>
      <c r="H26" s="24">
        <f t="shared" si="2"/>
        <v>6547.4249500000005</v>
      </c>
      <c r="I26" s="24">
        <f t="shared" si="3"/>
        <v>682.88</v>
      </c>
      <c r="J26" s="24"/>
      <c r="K26" s="24">
        <f t="shared" si="5"/>
        <v>752.95386925000014</v>
      </c>
      <c r="L26" s="24">
        <f t="shared" si="4"/>
        <v>5111.5910807500004</v>
      </c>
      <c r="M26" s="10"/>
    </row>
    <row r="27" spans="2:13" x14ac:dyDescent="0.2">
      <c r="B27" s="11" t="s">
        <v>412</v>
      </c>
      <c r="D27" s="102" t="s">
        <v>413</v>
      </c>
      <c r="E27" s="1">
        <v>8625.3612499999999</v>
      </c>
      <c r="F27" s="1">
        <v>664.46</v>
      </c>
      <c r="G27" s="1"/>
      <c r="H27" s="24">
        <f t="shared" si="2"/>
        <v>4312.680625</v>
      </c>
      <c r="I27" s="24">
        <f t="shared" si="3"/>
        <v>332.23</v>
      </c>
      <c r="J27" s="24"/>
      <c r="K27" s="24">
        <f t="shared" si="5"/>
        <v>495.95827187500004</v>
      </c>
      <c r="L27" s="24">
        <f t="shared" si="4"/>
        <v>3484.4923531249997</v>
      </c>
      <c r="M27" s="10"/>
    </row>
    <row r="28" spans="2:13" x14ac:dyDescent="0.2">
      <c r="B28" s="106" t="s">
        <v>237</v>
      </c>
      <c r="C28" s="106"/>
      <c r="D28" s="106" t="s">
        <v>32</v>
      </c>
      <c r="E28" s="1">
        <v>13094.849900000001</v>
      </c>
      <c r="F28" s="1">
        <v>1365.76</v>
      </c>
      <c r="G28" s="1"/>
      <c r="H28" s="24">
        <f t="shared" si="2"/>
        <v>6547.4249500000005</v>
      </c>
      <c r="I28" s="24">
        <f t="shared" si="3"/>
        <v>682.88</v>
      </c>
      <c r="J28" s="24"/>
      <c r="K28" s="24">
        <f t="shared" si="5"/>
        <v>752.95386925000014</v>
      </c>
      <c r="L28" s="24">
        <f t="shared" si="4"/>
        <v>5111.5910807500004</v>
      </c>
      <c r="M28" s="10"/>
    </row>
    <row r="29" spans="2:13" x14ac:dyDescent="0.2">
      <c r="B29" s="13"/>
      <c r="C29" s="82"/>
      <c r="D29" s="103" t="s">
        <v>22</v>
      </c>
      <c r="E29" s="1">
        <v>13094.849900000001</v>
      </c>
      <c r="F29" s="1">
        <v>1365.76</v>
      </c>
      <c r="G29" s="1"/>
      <c r="H29" s="24">
        <f t="shared" si="2"/>
        <v>6547.4249500000005</v>
      </c>
      <c r="I29" s="24">
        <f t="shared" si="3"/>
        <v>682.88</v>
      </c>
      <c r="J29" s="24"/>
      <c r="K29" s="24">
        <f t="shared" si="5"/>
        <v>752.95386925000014</v>
      </c>
      <c r="L29" s="24">
        <f t="shared" si="4"/>
        <v>5111.5910807500004</v>
      </c>
      <c r="M29" s="10"/>
    </row>
    <row r="30" spans="2:13" x14ac:dyDescent="0.2">
      <c r="B30" s="9" t="s">
        <v>236</v>
      </c>
      <c r="C30" s="116"/>
      <c r="D30" s="116" t="s">
        <v>32</v>
      </c>
      <c r="E30" s="1">
        <v>13067.6885</v>
      </c>
      <c r="F30" s="1">
        <v>1360.89</v>
      </c>
      <c r="G30" s="1"/>
      <c r="H30" s="24">
        <f t="shared" si="2"/>
        <v>6533.8442500000001</v>
      </c>
      <c r="I30" s="24">
        <f t="shared" si="3"/>
        <v>680.44500000000005</v>
      </c>
      <c r="J30" s="24"/>
      <c r="K30" s="24">
        <f t="shared" si="5"/>
        <v>751.39208875000008</v>
      </c>
      <c r="L30" s="24">
        <f t="shared" si="4"/>
        <v>5102.0071612500005</v>
      </c>
      <c r="M30" s="10"/>
    </row>
    <row r="31" spans="2:13" x14ac:dyDescent="0.2">
      <c r="D31" s="102" t="s">
        <v>22</v>
      </c>
      <c r="E31" s="1">
        <v>13094.849900000001</v>
      </c>
      <c r="F31" s="1">
        <v>1365.76</v>
      </c>
      <c r="G31" s="1"/>
      <c r="H31" s="24">
        <f t="shared" si="2"/>
        <v>6547.4249500000005</v>
      </c>
      <c r="I31" s="24">
        <f t="shared" si="3"/>
        <v>682.88</v>
      </c>
      <c r="J31" s="24"/>
      <c r="K31" s="24">
        <f t="shared" si="5"/>
        <v>752.95386925000014</v>
      </c>
      <c r="L31" s="24">
        <f t="shared" si="4"/>
        <v>5111.5910807500004</v>
      </c>
      <c r="M31" s="10"/>
    </row>
    <row r="32" spans="2:13" x14ac:dyDescent="0.2">
      <c r="B32" s="58" t="s">
        <v>411</v>
      </c>
      <c r="D32" s="116" t="s">
        <v>32</v>
      </c>
      <c r="E32" s="1">
        <v>9918.5717000000004</v>
      </c>
      <c r="F32" s="1">
        <v>820.72</v>
      </c>
      <c r="G32" s="1"/>
      <c r="H32" s="24">
        <f t="shared" si="2"/>
        <v>4959.2858500000002</v>
      </c>
      <c r="I32" s="24">
        <f t="shared" si="3"/>
        <v>410.36</v>
      </c>
      <c r="J32" s="24"/>
      <c r="K32" s="24">
        <f t="shared" si="5"/>
        <v>570.31787274999999</v>
      </c>
      <c r="L32" s="24">
        <f t="shared" si="4"/>
        <v>3978.6079772500007</v>
      </c>
      <c r="M32" s="10"/>
    </row>
    <row r="33" spans="2:13" x14ac:dyDescent="0.2">
      <c r="B33" s="82"/>
      <c r="C33" s="82"/>
      <c r="D33" s="82" t="s">
        <v>22</v>
      </c>
      <c r="E33" s="1">
        <v>13094.849900000001</v>
      </c>
      <c r="F33" s="1">
        <v>1365.76</v>
      </c>
      <c r="G33" s="1"/>
      <c r="H33" s="24">
        <f t="shared" si="2"/>
        <v>6547.4249500000005</v>
      </c>
      <c r="I33" s="24">
        <f t="shared" si="3"/>
        <v>682.88</v>
      </c>
      <c r="J33" s="24"/>
      <c r="K33" s="24">
        <f t="shared" si="5"/>
        <v>752.95386925000014</v>
      </c>
      <c r="L33" s="24">
        <f t="shared" si="4"/>
        <v>5111.5910807500004</v>
      </c>
      <c r="M33" s="10"/>
    </row>
    <row r="34" spans="2:13" x14ac:dyDescent="0.2">
      <c r="B34" s="82"/>
      <c r="C34" s="82"/>
      <c r="D34" s="103" t="s">
        <v>22</v>
      </c>
      <c r="E34" s="1">
        <v>13094.849900000001</v>
      </c>
      <c r="F34" s="1">
        <v>1365.76</v>
      </c>
      <c r="G34" s="1"/>
      <c r="H34" s="24">
        <f t="shared" si="2"/>
        <v>6547.4249500000005</v>
      </c>
      <c r="I34" s="24">
        <f t="shared" si="3"/>
        <v>682.88</v>
      </c>
      <c r="J34" s="24"/>
      <c r="K34" s="24">
        <f t="shared" si="5"/>
        <v>752.95386925000014</v>
      </c>
      <c r="L34" s="24">
        <f t="shared" si="4"/>
        <v>5111.5910807500004</v>
      </c>
      <c r="M34" s="10"/>
    </row>
    <row r="35" spans="2:13" x14ac:dyDescent="0.2">
      <c r="B35" s="9"/>
      <c r="C35" s="116"/>
      <c r="D35" s="116" t="s">
        <v>22</v>
      </c>
      <c r="E35" s="1">
        <v>13094.849900000001</v>
      </c>
      <c r="F35" s="1">
        <v>1365.76</v>
      </c>
      <c r="G35" s="1"/>
      <c r="H35" s="24">
        <f t="shared" si="2"/>
        <v>6547.4249500000005</v>
      </c>
      <c r="I35" s="24">
        <f t="shared" si="3"/>
        <v>682.88</v>
      </c>
      <c r="J35" s="24"/>
      <c r="K35" s="24">
        <f t="shared" si="5"/>
        <v>752.95386925000014</v>
      </c>
      <c r="L35" s="24">
        <f t="shared" si="4"/>
        <v>5111.5910807500004</v>
      </c>
      <c r="M35" s="10"/>
    </row>
    <row r="36" spans="2:13" x14ac:dyDescent="0.2">
      <c r="B36" s="9" t="s">
        <v>452</v>
      </c>
      <c r="C36" s="116"/>
      <c r="D36" s="116" t="s">
        <v>32</v>
      </c>
      <c r="E36" s="1">
        <v>13094.849900000001</v>
      </c>
      <c r="F36" s="1">
        <v>1365.76</v>
      </c>
      <c r="G36" s="1"/>
      <c r="H36" s="24">
        <f t="shared" si="2"/>
        <v>6547.4249500000005</v>
      </c>
      <c r="I36" s="24">
        <f t="shared" si="3"/>
        <v>682.88</v>
      </c>
      <c r="J36" s="24"/>
      <c r="K36" s="24">
        <f t="shared" si="5"/>
        <v>752.95386925000014</v>
      </c>
      <c r="L36" s="24">
        <f t="shared" si="4"/>
        <v>5111.5910807500004</v>
      </c>
      <c r="M36" s="10"/>
    </row>
    <row r="37" spans="2:13" s="58" customFormat="1" x14ac:dyDescent="0.2">
      <c r="B37" s="82"/>
      <c r="C37" s="82"/>
      <c r="D37" s="82" t="s">
        <v>22</v>
      </c>
      <c r="E37" s="1">
        <v>13094.849900000001</v>
      </c>
      <c r="F37" s="1">
        <v>1365.76</v>
      </c>
      <c r="G37" s="1"/>
      <c r="H37" s="24">
        <f t="shared" si="2"/>
        <v>6547.4249500000005</v>
      </c>
      <c r="I37" s="24">
        <f t="shared" si="3"/>
        <v>682.88</v>
      </c>
      <c r="J37" s="24"/>
      <c r="K37" s="24">
        <f t="shared" si="5"/>
        <v>752.95386925000014</v>
      </c>
      <c r="L37" s="24">
        <f t="shared" si="4"/>
        <v>5111.5910807500004</v>
      </c>
      <c r="M37" s="88"/>
    </row>
    <row r="38" spans="2:13" x14ac:dyDescent="0.2">
      <c r="B38" s="82"/>
      <c r="D38" s="103" t="s">
        <v>22</v>
      </c>
      <c r="E38" s="1">
        <v>13094.849900000001</v>
      </c>
      <c r="F38" s="1">
        <v>1365.76</v>
      </c>
      <c r="G38" s="1"/>
      <c r="H38" s="24">
        <f t="shared" si="2"/>
        <v>6547.4249500000005</v>
      </c>
      <c r="I38" s="24">
        <f t="shared" si="3"/>
        <v>682.88</v>
      </c>
      <c r="J38" s="24"/>
      <c r="K38" s="24">
        <f t="shared" si="5"/>
        <v>752.95386925000014</v>
      </c>
      <c r="L38" s="24">
        <f t="shared" si="4"/>
        <v>5111.5910807500004</v>
      </c>
      <c r="M38" s="10"/>
    </row>
    <row r="39" spans="2:13" x14ac:dyDescent="0.2">
      <c r="D39" s="102" t="s">
        <v>22</v>
      </c>
      <c r="E39" s="1">
        <v>13094.849900000001</v>
      </c>
      <c r="F39" s="1">
        <v>1365.76</v>
      </c>
      <c r="G39" s="1"/>
      <c r="H39" s="24">
        <f t="shared" si="2"/>
        <v>6547.4249500000005</v>
      </c>
      <c r="I39" s="24">
        <f t="shared" si="3"/>
        <v>682.88</v>
      </c>
      <c r="J39" s="24"/>
      <c r="K39" s="24">
        <f t="shared" si="5"/>
        <v>752.95386925000014</v>
      </c>
      <c r="L39" s="24">
        <f t="shared" si="4"/>
        <v>5111.5910807500004</v>
      </c>
      <c r="M39" s="10"/>
    </row>
    <row r="40" spans="2:13" x14ac:dyDescent="0.2">
      <c r="B40" s="82"/>
      <c r="C40" s="82"/>
      <c r="D40" s="103" t="s">
        <v>22</v>
      </c>
      <c r="E40" s="1">
        <v>13094.849900000001</v>
      </c>
      <c r="F40" s="1">
        <v>1365.76</v>
      </c>
      <c r="G40" s="1"/>
      <c r="H40" s="24">
        <f t="shared" si="2"/>
        <v>6547.4249500000005</v>
      </c>
      <c r="I40" s="24">
        <f t="shared" si="3"/>
        <v>682.88</v>
      </c>
      <c r="J40" s="24"/>
      <c r="K40" s="24">
        <f t="shared" si="5"/>
        <v>752.95386925000014</v>
      </c>
      <c r="L40" s="24">
        <f t="shared" si="4"/>
        <v>5111.5910807500004</v>
      </c>
      <c r="M40" s="10"/>
    </row>
    <row r="41" spans="2:13" x14ac:dyDescent="0.2">
      <c r="B41" s="82"/>
      <c r="C41" s="82"/>
      <c r="D41" s="103" t="s">
        <v>22</v>
      </c>
      <c r="E41" s="1">
        <v>13094.849900000001</v>
      </c>
      <c r="F41" s="1">
        <v>1365.76</v>
      </c>
      <c r="G41" s="1"/>
      <c r="H41" s="24">
        <f t="shared" si="2"/>
        <v>6547.4249500000005</v>
      </c>
      <c r="I41" s="24">
        <f t="shared" si="3"/>
        <v>682.88</v>
      </c>
      <c r="J41" s="24"/>
      <c r="K41" s="24">
        <f t="shared" si="5"/>
        <v>752.95386925000014</v>
      </c>
      <c r="L41" s="24">
        <f t="shared" si="4"/>
        <v>5111.5910807500004</v>
      </c>
      <c r="M41" s="10"/>
    </row>
    <row r="42" spans="2:13" ht="24" customHeight="1" x14ac:dyDescent="0.2">
      <c r="B42" s="82" t="s">
        <v>409</v>
      </c>
      <c r="D42" s="103" t="s">
        <v>99</v>
      </c>
      <c r="E42" s="1">
        <v>9918.5717000000004</v>
      </c>
      <c r="F42" s="1">
        <v>820.72</v>
      </c>
      <c r="G42" s="1"/>
      <c r="H42" s="24">
        <f t="shared" si="2"/>
        <v>4959.2858500000002</v>
      </c>
      <c r="I42" s="24">
        <f t="shared" si="3"/>
        <v>410.36</v>
      </c>
      <c r="J42" s="24"/>
      <c r="K42" s="24">
        <f t="shared" si="5"/>
        <v>570.31787274999999</v>
      </c>
      <c r="L42" s="24">
        <f t="shared" si="4"/>
        <v>3978.6079772500007</v>
      </c>
      <c r="M42" s="10"/>
    </row>
    <row r="43" spans="2:13" ht="22.5" x14ac:dyDescent="0.2">
      <c r="B43" s="9" t="s">
        <v>239</v>
      </c>
      <c r="C43" s="55"/>
      <c r="D43" s="62" t="s">
        <v>99</v>
      </c>
      <c r="E43" s="1">
        <v>9918.5717000000004</v>
      </c>
      <c r="F43" s="1">
        <v>820.72</v>
      </c>
      <c r="G43" s="1"/>
      <c r="H43" s="24">
        <f t="shared" si="2"/>
        <v>4959.2858500000002</v>
      </c>
      <c r="I43" s="24">
        <f t="shared" si="3"/>
        <v>410.36</v>
      </c>
      <c r="J43" s="24"/>
      <c r="K43" s="24">
        <f t="shared" si="5"/>
        <v>570.31787274999999</v>
      </c>
      <c r="L43" s="24">
        <f t="shared" si="4"/>
        <v>3978.6079772500007</v>
      </c>
      <c r="M43" s="10"/>
    </row>
    <row r="44" spans="2:13" ht="25.5" customHeight="1" x14ac:dyDescent="0.2">
      <c r="B44" s="82" t="s">
        <v>410</v>
      </c>
      <c r="D44" s="103" t="str">
        <f>D43</f>
        <v>AUXILIAR DE PROTECCION CIVIL B</v>
      </c>
      <c r="E44" s="1">
        <v>9918.5717000000004</v>
      </c>
      <c r="F44" s="1">
        <v>820.72</v>
      </c>
      <c r="G44" s="1"/>
      <c r="H44" s="24">
        <f t="shared" si="2"/>
        <v>4959.2858500000002</v>
      </c>
      <c r="I44" s="24">
        <f t="shared" si="3"/>
        <v>410.36</v>
      </c>
      <c r="J44" s="24"/>
      <c r="K44" s="24">
        <f t="shared" si="5"/>
        <v>570.31787274999999</v>
      </c>
      <c r="L44" s="24">
        <f t="shared" si="4"/>
        <v>3978.6079772500007</v>
      </c>
      <c r="M44" s="10"/>
    </row>
    <row r="45" spans="2:13" x14ac:dyDescent="0.2">
      <c r="B45" s="11" t="s">
        <v>416</v>
      </c>
      <c r="D45" s="102" t="s">
        <v>417</v>
      </c>
      <c r="E45" s="1">
        <v>13762.45615</v>
      </c>
      <c r="F45" s="1">
        <v>1498.5</v>
      </c>
      <c r="G45" s="1"/>
      <c r="H45" s="24">
        <f t="shared" si="2"/>
        <v>6881.228075</v>
      </c>
      <c r="I45" s="24">
        <f t="shared" si="3"/>
        <v>749.25</v>
      </c>
      <c r="J45" s="24"/>
      <c r="K45" s="24">
        <f t="shared" si="5"/>
        <v>791.34122862499999</v>
      </c>
      <c r="L45" s="24">
        <f t="shared" si="4"/>
        <v>5340.6368463750005</v>
      </c>
      <c r="M45" s="10"/>
    </row>
    <row r="46" spans="2:13" x14ac:dyDescent="0.2">
      <c r="B46" s="9"/>
      <c r="C46" s="116"/>
      <c r="D46" s="116" t="s">
        <v>22</v>
      </c>
      <c r="E46" s="1">
        <v>13094.849900000001</v>
      </c>
      <c r="F46" s="1">
        <v>1365.76</v>
      </c>
      <c r="G46" s="1"/>
      <c r="H46" s="24">
        <f t="shared" si="2"/>
        <v>6547.4249500000005</v>
      </c>
      <c r="I46" s="24">
        <f t="shared" si="3"/>
        <v>682.88</v>
      </c>
      <c r="J46" s="24"/>
      <c r="K46" s="24">
        <f t="shared" si="5"/>
        <v>752.95386925000014</v>
      </c>
      <c r="L46" s="24">
        <f t="shared" si="4"/>
        <v>5111.5910807500004</v>
      </c>
      <c r="M46" s="10"/>
    </row>
    <row r="47" spans="2:13" x14ac:dyDescent="0.2">
      <c r="B47" s="9"/>
      <c r="C47" s="116"/>
      <c r="D47" s="116" t="s">
        <v>22</v>
      </c>
      <c r="E47" s="1">
        <v>13094.849900000001</v>
      </c>
      <c r="F47" s="1">
        <v>1365.76</v>
      </c>
      <c r="G47" s="1"/>
      <c r="H47" s="24">
        <f t="shared" si="2"/>
        <v>6547.4249500000005</v>
      </c>
      <c r="I47" s="24">
        <f t="shared" si="3"/>
        <v>682.88</v>
      </c>
      <c r="J47" s="24"/>
      <c r="K47" s="24">
        <f t="shared" si="5"/>
        <v>752.95386925000014</v>
      </c>
      <c r="L47" s="24">
        <f t="shared" si="4"/>
        <v>5111.5910807500004</v>
      </c>
      <c r="M47" s="10"/>
    </row>
    <row r="48" spans="2:13" x14ac:dyDescent="0.2">
      <c r="B48" s="82"/>
      <c r="C48" s="82"/>
      <c r="D48" s="103" t="s">
        <v>22</v>
      </c>
      <c r="E48" s="1">
        <v>13094.849900000001</v>
      </c>
      <c r="F48" s="1">
        <v>1365.76</v>
      </c>
      <c r="G48" s="1"/>
      <c r="H48" s="24">
        <f t="shared" si="2"/>
        <v>6547.4249500000005</v>
      </c>
      <c r="I48" s="24">
        <f t="shared" si="3"/>
        <v>682.88</v>
      </c>
      <c r="J48" s="24"/>
      <c r="K48" s="24">
        <f t="shared" si="5"/>
        <v>752.95386925000014</v>
      </c>
      <c r="L48" s="24">
        <f t="shared" si="4"/>
        <v>5111.5910807500004</v>
      </c>
      <c r="M48" s="10"/>
    </row>
    <row r="49" spans="2:13" x14ac:dyDescent="0.2">
      <c r="B49" s="82"/>
      <c r="C49" s="82"/>
      <c r="D49" s="103" t="s">
        <v>22</v>
      </c>
      <c r="E49" s="1">
        <v>13094.849900000001</v>
      </c>
      <c r="F49" s="1">
        <v>1365.76</v>
      </c>
      <c r="G49" s="1"/>
      <c r="H49" s="24">
        <f t="shared" si="2"/>
        <v>6547.4249500000005</v>
      </c>
      <c r="I49" s="24">
        <f t="shared" si="3"/>
        <v>682.88</v>
      </c>
      <c r="J49" s="24"/>
      <c r="K49" s="24">
        <f t="shared" si="5"/>
        <v>752.95386925000014</v>
      </c>
      <c r="L49" s="24">
        <f t="shared" si="4"/>
        <v>5111.5910807500004</v>
      </c>
      <c r="M49" s="10"/>
    </row>
    <row r="50" spans="2:13" x14ac:dyDescent="0.2">
      <c r="D50" s="102" t="s">
        <v>22</v>
      </c>
      <c r="E50" s="1">
        <v>13094.849900000001</v>
      </c>
      <c r="F50" s="1">
        <v>1365.76</v>
      </c>
      <c r="G50" s="1"/>
      <c r="H50" s="24">
        <f t="shared" si="2"/>
        <v>6547.4249500000005</v>
      </c>
      <c r="I50" s="24">
        <f t="shared" si="3"/>
        <v>682.88</v>
      </c>
      <c r="J50" s="24"/>
      <c r="K50" s="24">
        <f t="shared" si="5"/>
        <v>752.95386925000014</v>
      </c>
      <c r="L50" s="24">
        <f t="shared" si="4"/>
        <v>5111.5910807500004</v>
      </c>
      <c r="M50" s="10"/>
    </row>
    <row r="51" spans="2:13" x14ac:dyDescent="0.2">
      <c r="B51" s="45"/>
      <c r="C51" s="45"/>
      <c r="D51" s="74" t="s">
        <v>6</v>
      </c>
      <c r="E51" s="75">
        <f t="shared" ref="E51:K51" si="6">SUM(E7:E50)</f>
        <v>576324.86970000027</v>
      </c>
      <c r="F51" s="75">
        <f t="shared" si="6"/>
        <v>61268.440000000031</v>
      </c>
      <c r="G51" s="75">
        <f t="shared" si="6"/>
        <v>14.76</v>
      </c>
      <c r="H51" s="75">
        <f t="shared" si="6"/>
        <v>287725.93985333346</v>
      </c>
      <c r="I51" s="75">
        <f t="shared" si="6"/>
        <v>30588.694666666684</v>
      </c>
      <c r="J51" s="75">
        <f t="shared" si="6"/>
        <v>0</v>
      </c>
      <c r="K51" s="75">
        <f t="shared" si="6"/>
        <v>31345.48788313333</v>
      </c>
      <c r="L51" s="75">
        <f>SUM(L7:L50)</f>
        <v>225791.75730353323</v>
      </c>
      <c r="M51" s="45"/>
    </row>
    <row r="52" spans="2:13" x14ac:dyDescent="0.2">
      <c r="D52" s="28"/>
      <c r="E52" s="47"/>
      <c r="F52" s="47"/>
      <c r="G52" s="47"/>
      <c r="H52" s="29"/>
      <c r="I52" s="29"/>
      <c r="J52" s="29"/>
      <c r="K52" s="29"/>
      <c r="L52" s="29"/>
    </row>
    <row r="53" spans="2:13" x14ac:dyDescent="0.2">
      <c r="E53" s="44"/>
      <c r="F53" s="44"/>
      <c r="G53" s="44"/>
    </row>
  </sheetData>
  <autoFilter ref="D1:D53"/>
  <sortState ref="A9:M50">
    <sortCondition ref="B9:B50"/>
  </sortState>
  <phoneticPr fontId="0" type="noConversion"/>
  <pageMargins left="0.11811023622047245" right="7.874015748031496E-2" top="0.78740157480314965" bottom="0.62992125984251968" header="0" footer="0"/>
  <pageSetup scale="88" fitToHeight="2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 tint="-0.249977111117893"/>
    <pageSetUpPr fitToPage="1"/>
  </sheetPr>
  <dimension ref="A1:J69"/>
  <sheetViews>
    <sheetView topLeftCell="A7" workbookViewId="0">
      <selection activeCell="K7" sqref="K1:K1048576"/>
    </sheetView>
  </sheetViews>
  <sheetFormatPr baseColWidth="10" defaultRowHeight="12.75" x14ac:dyDescent="0.2"/>
  <cols>
    <col min="1" max="1" width="1.140625" style="66" customWidth="1"/>
    <col min="2" max="2" width="25.85546875" style="66" customWidth="1"/>
    <col min="3" max="3" width="6.140625" style="66" customWidth="1"/>
    <col min="4" max="4" width="20.5703125" style="66" customWidth="1"/>
    <col min="5" max="5" width="11.140625" style="66" customWidth="1"/>
    <col min="6" max="6" width="7.5703125" style="66" customWidth="1"/>
    <col min="7" max="7" width="6.28515625" style="66" customWidth="1"/>
    <col min="8" max="8" width="6.140625" style="66" customWidth="1"/>
    <col min="9" max="9" width="11.7109375" style="66" customWidth="1"/>
    <col min="10" max="10" width="25.140625" style="66" customWidth="1"/>
    <col min="11" max="16384" width="11.42578125" style="66"/>
  </cols>
  <sheetData>
    <row r="1" spans="1:10" ht="18" x14ac:dyDescent="0.25">
      <c r="A1" s="66" t="s">
        <v>26</v>
      </c>
      <c r="E1" s="14" t="s">
        <v>0</v>
      </c>
      <c r="F1" s="79"/>
      <c r="G1" s="79"/>
      <c r="H1" s="79"/>
      <c r="I1" s="79"/>
      <c r="J1" s="80" t="s">
        <v>1</v>
      </c>
    </row>
    <row r="2" spans="1:10" ht="15" x14ac:dyDescent="0.25">
      <c r="E2" s="17" t="s">
        <v>33</v>
      </c>
      <c r="F2" s="79"/>
      <c r="G2" s="79"/>
      <c r="H2" s="79"/>
      <c r="I2" s="79"/>
      <c r="J2" s="18" t="str">
        <f>PRESIDENCIA!M2</f>
        <v>15 DE MARZO DE 2022</v>
      </c>
    </row>
    <row r="3" spans="1:10" x14ac:dyDescent="0.2">
      <c r="B3" s="13"/>
      <c r="E3" s="18" t="str">
        <f>PRESIDENCIA!E3</f>
        <v>PRIMERA QUINCENA DE MARZO DE 2022</v>
      </c>
      <c r="F3" s="79"/>
      <c r="G3" s="79"/>
      <c r="H3" s="79"/>
      <c r="I3" s="79"/>
    </row>
    <row r="4" spans="1:10" x14ac:dyDescent="0.2">
      <c r="B4" s="81" t="s">
        <v>2</v>
      </c>
      <c r="C4" s="81"/>
      <c r="D4" s="81" t="s">
        <v>8</v>
      </c>
      <c r="E4" s="22" t="s">
        <v>3</v>
      </c>
      <c r="F4" s="22" t="s">
        <v>27</v>
      </c>
      <c r="G4" s="51" t="s">
        <v>31</v>
      </c>
      <c r="H4" s="22" t="s">
        <v>23</v>
      </c>
      <c r="I4" s="22" t="s">
        <v>4</v>
      </c>
      <c r="J4" s="81" t="s">
        <v>5</v>
      </c>
    </row>
    <row r="5" spans="1:10" s="11" customFormat="1" x14ac:dyDescent="0.2">
      <c r="B5" s="9" t="s">
        <v>180</v>
      </c>
      <c r="C5" s="55"/>
      <c r="D5" s="95" t="s">
        <v>18</v>
      </c>
      <c r="E5" s="6">
        <f>8374.32*0.63/2</f>
        <v>2637.9108000000001</v>
      </c>
      <c r="F5" s="6"/>
      <c r="G5" s="6"/>
      <c r="H5" s="13"/>
      <c r="I5" s="118">
        <f>+E5</f>
        <v>2637.9108000000001</v>
      </c>
      <c r="J5" s="10"/>
    </row>
    <row r="6" spans="1:10" ht="23.25" customHeight="1" x14ac:dyDescent="0.2">
      <c r="B6" s="9" t="s">
        <v>172</v>
      </c>
      <c r="C6" s="84"/>
      <c r="D6" s="63" t="s">
        <v>15</v>
      </c>
      <c r="E6" s="77">
        <v>3036.48</v>
      </c>
      <c r="F6" s="85"/>
      <c r="G6" s="86"/>
      <c r="H6" s="85"/>
      <c r="I6" s="6">
        <f t="shared" ref="I6:I19" si="0">E6-F6+G6-H6</f>
        <v>3036.48</v>
      </c>
      <c r="J6" s="66" t="s">
        <v>29</v>
      </c>
    </row>
    <row r="7" spans="1:10" ht="24.75" customHeight="1" x14ac:dyDescent="0.2">
      <c r="B7" s="2" t="s">
        <v>203</v>
      </c>
      <c r="C7" s="4"/>
      <c r="D7" s="32" t="s">
        <v>80</v>
      </c>
      <c r="E7" s="3">
        <v>3048.99</v>
      </c>
      <c r="F7" s="6"/>
      <c r="G7" s="6"/>
      <c r="H7" s="6"/>
      <c r="I7" s="6">
        <f t="shared" si="0"/>
        <v>3048.99</v>
      </c>
      <c r="J7" s="66" t="s">
        <v>29</v>
      </c>
    </row>
    <row r="8" spans="1:10" s="11" customFormat="1" ht="24.95" customHeight="1" x14ac:dyDescent="0.2">
      <c r="B8" s="13" t="s">
        <v>200</v>
      </c>
      <c r="C8" s="61"/>
      <c r="D8" s="32" t="s">
        <v>263</v>
      </c>
      <c r="E8" s="6">
        <f>12826.8*0.69/2</f>
        <v>4425.2459999999992</v>
      </c>
      <c r="F8" s="6"/>
      <c r="G8" s="6"/>
      <c r="H8" s="6"/>
      <c r="I8" s="6">
        <f t="shared" ref="I8:I10" si="1">E8-F8+G8-H8</f>
        <v>4425.2459999999992</v>
      </c>
      <c r="J8" s="66" t="s">
        <v>29</v>
      </c>
    </row>
    <row r="9" spans="1:10" s="11" customFormat="1" ht="24.95" customHeight="1" x14ac:dyDescent="0.2">
      <c r="B9" s="13" t="s">
        <v>166</v>
      </c>
      <c r="C9" s="61"/>
      <c r="D9" s="95" t="s">
        <v>269</v>
      </c>
      <c r="E9" s="6">
        <f>9190.56*0.66/2</f>
        <v>3032.8847999999998</v>
      </c>
      <c r="F9" s="6"/>
      <c r="G9" s="6"/>
      <c r="H9" s="6"/>
      <c r="I9" s="6">
        <f t="shared" ref="I9" si="2">E9-F9+G9-H9</f>
        <v>3032.8847999999998</v>
      </c>
      <c r="J9" s="66" t="s">
        <v>29</v>
      </c>
    </row>
    <row r="10" spans="1:10" s="11" customFormat="1" ht="24.95" customHeight="1" x14ac:dyDescent="0.2">
      <c r="B10" s="13" t="s">
        <v>201</v>
      </c>
      <c r="C10" s="61"/>
      <c r="D10" s="62" t="s">
        <v>79</v>
      </c>
      <c r="E10" s="6">
        <f>10032.4*0.72/2</f>
        <v>3611.6639999999998</v>
      </c>
      <c r="F10" s="6"/>
      <c r="G10" s="6"/>
      <c r="H10" s="6"/>
      <c r="I10" s="6">
        <f t="shared" si="1"/>
        <v>3611.6639999999998</v>
      </c>
      <c r="J10" s="66" t="s">
        <v>29</v>
      </c>
    </row>
    <row r="11" spans="1:10" ht="24.75" customHeight="1" x14ac:dyDescent="0.2">
      <c r="B11" s="9" t="s">
        <v>145</v>
      </c>
      <c r="C11" s="65"/>
      <c r="D11" s="63" t="s">
        <v>64</v>
      </c>
      <c r="E11" s="6">
        <v>4117.78</v>
      </c>
      <c r="F11" s="30"/>
      <c r="G11" s="30"/>
      <c r="H11" s="6"/>
      <c r="I11" s="6">
        <f t="shared" si="0"/>
        <v>4117.78</v>
      </c>
      <c r="J11" s="66" t="s">
        <v>29</v>
      </c>
    </row>
    <row r="12" spans="1:10" ht="24.75" customHeight="1" x14ac:dyDescent="0.2">
      <c r="B12" s="13" t="s">
        <v>159</v>
      </c>
      <c r="C12" s="23"/>
      <c r="D12" s="31" t="s">
        <v>69</v>
      </c>
      <c r="E12" s="6">
        <f>11559.6/2</f>
        <v>5779.8</v>
      </c>
      <c r="F12" s="6"/>
      <c r="G12" s="6"/>
      <c r="H12" s="6"/>
      <c r="I12" s="6">
        <f t="shared" si="0"/>
        <v>5779.8</v>
      </c>
      <c r="J12" s="66" t="s">
        <v>29</v>
      </c>
    </row>
    <row r="13" spans="1:10" ht="24.75" customHeight="1" x14ac:dyDescent="0.2">
      <c r="B13" s="13" t="s">
        <v>164</v>
      </c>
      <c r="C13" s="13"/>
      <c r="D13" s="94" t="s">
        <v>269</v>
      </c>
      <c r="E13" s="6">
        <v>1894.27</v>
      </c>
      <c r="F13" s="6"/>
      <c r="G13" s="6"/>
      <c r="H13" s="6"/>
      <c r="I13" s="6">
        <f t="shared" ref="I13:I16" si="3">E13-F13+G13-H13</f>
        <v>1894.27</v>
      </c>
      <c r="J13" s="66" t="s">
        <v>29</v>
      </c>
    </row>
    <row r="14" spans="1:10" ht="24.75" customHeight="1" x14ac:dyDescent="0.2">
      <c r="B14" s="13" t="s">
        <v>122</v>
      </c>
      <c r="C14" s="23"/>
      <c r="D14" s="11" t="s">
        <v>51</v>
      </c>
      <c r="E14" s="6">
        <f>6875.93*0.63/2</f>
        <v>2165.91795</v>
      </c>
      <c r="F14" s="6"/>
      <c r="G14" s="6"/>
      <c r="H14" s="6"/>
      <c r="I14" s="6">
        <f t="shared" si="3"/>
        <v>2165.91795</v>
      </c>
      <c r="J14" s="66" t="s">
        <v>29</v>
      </c>
    </row>
    <row r="15" spans="1:10" ht="24.75" customHeight="1" x14ac:dyDescent="0.2">
      <c r="B15" s="9" t="s">
        <v>173</v>
      </c>
      <c r="C15" s="65"/>
      <c r="D15" s="63" t="s">
        <v>20</v>
      </c>
      <c r="E15" s="6">
        <v>1745.8</v>
      </c>
      <c r="F15" s="6"/>
      <c r="G15" s="6"/>
      <c r="H15" s="6"/>
      <c r="I15" s="6">
        <f t="shared" si="3"/>
        <v>1745.8</v>
      </c>
      <c r="J15" s="66" t="s">
        <v>29</v>
      </c>
    </row>
    <row r="16" spans="1:10" customFormat="1" ht="24.95" customHeight="1" x14ac:dyDescent="0.2">
      <c r="B16" s="13" t="s">
        <v>197</v>
      </c>
      <c r="C16" s="61"/>
      <c r="D16" s="62" t="s">
        <v>76</v>
      </c>
      <c r="E16" s="6">
        <f>19626.6*0.6/2</f>
        <v>5887.98</v>
      </c>
      <c r="F16" s="30"/>
      <c r="G16" s="6"/>
      <c r="H16" s="6">
        <f t="shared" ref="H16" si="4">+F16/2</f>
        <v>0</v>
      </c>
      <c r="I16" s="6">
        <f t="shared" si="3"/>
        <v>5887.98</v>
      </c>
      <c r="J16" s="66" t="s">
        <v>29</v>
      </c>
    </row>
    <row r="17" spans="1:10" ht="24.75" customHeight="1" x14ac:dyDescent="0.2">
      <c r="B17" s="9" t="s">
        <v>146</v>
      </c>
      <c r="C17" s="65"/>
      <c r="D17" s="63" t="s">
        <v>65</v>
      </c>
      <c r="E17" s="6">
        <v>4209.68</v>
      </c>
      <c r="F17" s="6"/>
      <c r="G17" s="6"/>
      <c r="H17" s="6"/>
      <c r="I17" s="6">
        <f t="shared" si="0"/>
        <v>4209.68</v>
      </c>
      <c r="J17" s="66" t="s">
        <v>29</v>
      </c>
    </row>
    <row r="18" spans="1:10" ht="24.75" customHeight="1" x14ac:dyDescent="0.2">
      <c r="B18" s="13" t="s">
        <v>246</v>
      </c>
      <c r="C18" s="23"/>
      <c r="D18" s="12" t="s">
        <v>10</v>
      </c>
      <c r="E18" s="6">
        <v>2668.84</v>
      </c>
      <c r="F18" s="30"/>
      <c r="G18" s="30"/>
      <c r="H18" s="6"/>
      <c r="I18" s="6">
        <f t="shared" si="0"/>
        <v>2668.84</v>
      </c>
      <c r="J18" s="66" t="s">
        <v>29</v>
      </c>
    </row>
    <row r="19" spans="1:10" customFormat="1" ht="24.95" customHeight="1" x14ac:dyDescent="0.2">
      <c r="B19" s="13" t="s">
        <v>213</v>
      </c>
      <c r="C19" s="23"/>
      <c r="D19" s="31" t="s">
        <v>91</v>
      </c>
      <c r="E19" s="6">
        <v>3278.55</v>
      </c>
      <c r="F19" s="6"/>
      <c r="G19" s="6"/>
      <c r="H19" s="6"/>
      <c r="I19" s="6">
        <f t="shared" si="0"/>
        <v>3278.55</v>
      </c>
      <c r="J19" s="66" t="s">
        <v>29</v>
      </c>
    </row>
    <row r="20" spans="1:10" ht="24.75" customHeight="1" x14ac:dyDescent="0.2">
      <c r="A20" s="76"/>
      <c r="B20" s="13" t="s">
        <v>198</v>
      </c>
      <c r="C20" s="61"/>
      <c r="D20" s="62" t="s">
        <v>77</v>
      </c>
      <c r="E20" s="6">
        <v>4121.25</v>
      </c>
      <c r="F20" s="6"/>
      <c r="G20" s="6"/>
      <c r="H20" s="6"/>
      <c r="I20" s="6">
        <f>+E20</f>
        <v>4121.25</v>
      </c>
      <c r="J20" s="66" t="s">
        <v>29</v>
      </c>
    </row>
    <row r="21" spans="1:10" ht="24.75" customHeight="1" x14ac:dyDescent="0.2">
      <c r="B21" s="13" t="s">
        <v>244</v>
      </c>
      <c r="C21" s="23"/>
      <c r="D21" s="12" t="s">
        <v>19</v>
      </c>
      <c r="E21" s="6">
        <v>2301.7399999999998</v>
      </c>
      <c r="F21" s="30"/>
      <c r="G21" s="30"/>
      <c r="H21" s="6"/>
      <c r="I21" s="6">
        <f>E21-F21+G21-H21</f>
        <v>2301.7399999999998</v>
      </c>
      <c r="J21" s="66" t="s">
        <v>29</v>
      </c>
    </row>
    <row r="22" spans="1:10" s="11" customFormat="1" ht="21.95" customHeight="1" x14ac:dyDescent="0.2">
      <c r="B22" s="9" t="s">
        <v>147</v>
      </c>
      <c r="C22" s="65"/>
      <c r="D22" s="94" t="s">
        <v>65</v>
      </c>
      <c r="E22" s="6">
        <f>9167*0.9/2</f>
        <v>4125.1500000000005</v>
      </c>
      <c r="F22" s="30"/>
      <c r="G22" s="30"/>
      <c r="H22" s="6"/>
      <c r="I22" s="6">
        <f>E22-F22+G22-H22</f>
        <v>4125.1500000000005</v>
      </c>
      <c r="J22" s="66" t="s">
        <v>29</v>
      </c>
    </row>
    <row r="23" spans="1:10" ht="24.75" customHeight="1" x14ac:dyDescent="0.2">
      <c r="B23" s="13" t="s">
        <v>242</v>
      </c>
      <c r="C23" s="23"/>
      <c r="D23" s="12" t="s">
        <v>16</v>
      </c>
      <c r="E23" s="6">
        <v>4341.84</v>
      </c>
      <c r="F23" s="6"/>
      <c r="G23" s="6"/>
      <c r="H23" s="6"/>
      <c r="I23" s="6">
        <f>E23-F23+G23-H23</f>
        <v>4341.84</v>
      </c>
      <c r="J23" s="66" t="s">
        <v>29</v>
      </c>
    </row>
    <row r="24" spans="1:10" ht="24.75" customHeight="1" x14ac:dyDescent="0.2">
      <c r="B24" s="13" t="s">
        <v>243</v>
      </c>
      <c r="C24" s="61"/>
      <c r="D24" s="82" t="s">
        <v>10</v>
      </c>
      <c r="E24" s="6">
        <v>4216.53</v>
      </c>
      <c r="F24" s="6"/>
      <c r="G24" s="6"/>
      <c r="H24" s="6"/>
      <c r="I24" s="6">
        <f>E24-F24+G24-H24</f>
        <v>4216.53</v>
      </c>
      <c r="J24" s="66" t="s">
        <v>29</v>
      </c>
    </row>
    <row r="25" spans="1:10" ht="24.75" customHeight="1" x14ac:dyDescent="0.2">
      <c r="A25" s="76"/>
      <c r="B25" s="2" t="s">
        <v>248</v>
      </c>
      <c r="C25" s="4"/>
      <c r="D25" s="32" t="s">
        <v>12</v>
      </c>
      <c r="E25" s="3">
        <v>1661.17</v>
      </c>
      <c r="F25" s="6"/>
      <c r="G25" s="6"/>
      <c r="H25" s="6"/>
      <c r="I25" s="6">
        <f>+E25</f>
        <v>1661.17</v>
      </c>
      <c r="J25" s="66" t="s">
        <v>29</v>
      </c>
    </row>
    <row r="26" spans="1:10" ht="24.75" customHeight="1" x14ac:dyDescent="0.2">
      <c r="A26" s="76"/>
      <c r="B26" s="7"/>
      <c r="C26" s="33"/>
      <c r="D26" s="73" t="s">
        <v>22</v>
      </c>
      <c r="E26" s="24">
        <f>11744.26*0.6/2</f>
        <v>3523.2779999999998</v>
      </c>
      <c r="F26" s="6"/>
      <c r="G26" s="6"/>
      <c r="H26" s="6"/>
      <c r="I26" s="6">
        <f>+E26</f>
        <v>3523.2779999999998</v>
      </c>
      <c r="J26" s="66" t="s">
        <v>29</v>
      </c>
    </row>
    <row r="27" spans="1:10" customFormat="1" ht="24.95" customHeight="1" x14ac:dyDescent="0.2">
      <c r="B27" s="13" t="s">
        <v>211</v>
      </c>
      <c r="C27" s="23"/>
      <c r="D27" s="31" t="s">
        <v>89</v>
      </c>
      <c r="E27" s="6">
        <f>12600*0.66/2</f>
        <v>4158</v>
      </c>
      <c r="F27" s="6"/>
      <c r="G27" s="6"/>
      <c r="H27" s="6"/>
      <c r="I27" s="6">
        <f>+E27</f>
        <v>4158</v>
      </c>
      <c r="J27" s="66" t="s">
        <v>29</v>
      </c>
    </row>
    <row r="28" spans="1:10" s="11" customFormat="1" ht="21.95" customHeight="1" x14ac:dyDescent="0.2">
      <c r="B28" s="13" t="s">
        <v>216</v>
      </c>
      <c r="C28" s="23"/>
      <c r="D28" s="94" t="s">
        <v>111</v>
      </c>
      <c r="E28" s="6">
        <v>3113.55</v>
      </c>
      <c r="F28" s="27"/>
      <c r="G28" s="25"/>
      <c r="I28" s="6">
        <f>+E28</f>
        <v>3113.55</v>
      </c>
      <c r="J28" s="66" t="s">
        <v>29</v>
      </c>
    </row>
    <row r="29" spans="1:10" ht="24.75" customHeight="1" x14ac:dyDescent="0.2">
      <c r="B29" s="9" t="s">
        <v>149</v>
      </c>
      <c r="C29" s="65"/>
      <c r="D29" s="63" t="s">
        <v>65</v>
      </c>
      <c r="E29" s="6">
        <f>14210.7/2</f>
        <v>7105.35</v>
      </c>
      <c r="F29" s="6"/>
      <c r="G29" s="6"/>
      <c r="H29" s="6"/>
      <c r="I29" s="6">
        <f t="shared" ref="I29:I42" si="5">E29-F29+G29-H29</f>
        <v>7105.35</v>
      </c>
      <c r="J29" s="66" t="s">
        <v>29</v>
      </c>
    </row>
    <row r="30" spans="1:10" ht="24.75" customHeight="1" x14ac:dyDescent="0.2">
      <c r="B30" s="13" t="s">
        <v>245</v>
      </c>
      <c r="C30" s="23"/>
      <c r="D30" s="12" t="s">
        <v>21</v>
      </c>
      <c r="E30" s="6">
        <v>3208.72</v>
      </c>
      <c r="F30" s="30"/>
      <c r="G30" s="30"/>
      <c r="H30" s="6"/>
      <c r="I30" s="6">
        <f t="shared" si="5"/>
        <v>3208.72</v>
      </c>
      <c r="J30" s="66" t="s">
        <v>29</v>
      </c>
    </row>
    <row r="31" spans="1:10" ht="24.75" customHeight="1" x14ac:dyDescent="0.2">
      <c r="B31" s="13" t="s">
        <v>247</v>
      </c>
      <c r="C31" s="23"/>
      <c r="D31" s="12" t="s">
        <v>10</v>
      </c>
      <c r="E31" s="6">
        <v>3690.67</v>
      </c>
      <c r="F31" s="30"/>
      <c r="G31" s="30"/>
      <c r="H31" s="6"/>
      <c r="I31" s="6">
        <f t="shared" si="5"/>
        <v>3690.67</v>
      </c>
      <c r="J31" s="66" t="s">
        <v>29</v>
      </c>
    </row>
    <row r="32" spans="1:10" s="58" customFormat="1" ht="24.95" customHeight="1" x14ac:dyDescent="0.2">
      <c r="A32" s="11"/>
      <c r="B32" s="13" t="s">
        <v>293</v>
      </c>
      <c r="C32" s="23"/>
      <c r="D32" s="11" t="s">
        <v>50</v>
      </c>
      <c r="E32" s="6">
        <f>16407.1*0.6/2</f>
        <v>4922.1299999999992</v>
      </c>
      <c r="F32" s="6"/>
      <c r="G32" s="6"/>
      <c r="H32" s="6"/>
      <c r="I32" s="6">
        <f t="shared" ref="I32" si="6">E32-F32+G32-H32</f>
        <v>4922.1299999999992</v>
      </c>
      <c r="J32" s="66" t="s">
        <v>29</v>
      </c>
    </row>
    <row r="33" spans="1:10" s="76" customFormat="1" ht="24.95" customHeight="1" x14ac:dyDescent="0.2">
      <c r="A33" s="66"/>
      <c r="B33" s="2" t="s">
        <v>209</v>
      </c>
      <c r="C33" s="4"/>
      <c r="D33" s="32" t="s">
        <v>86</v>
      </c>
      <c r="E33" s="3">
        <v>3884.1</v>
      </c>
      <c r="F33" s="6"/>
      <c r="G33" s="6"/>
      <c r="H33" s="6"/>
      <c r="I33" s="6">
        <f t="shared" si="5"/>
        <v>3884.1</v>
      </c>
      <c r="J33" s="66" t="s">
        <v>29</v>
      </c>
    </row>
    <row r="34" spans="1:10" customFormat="1" ht="24.95" customHeight="1" x14ac:dyDescent="0.2">
      <c r="B34" s="2" t="s">
        <v>288</v>
      </c>
      <c r="C34" s="4"/>
      <c r="D34" s="99" t="s">
        <v>287</v>
      </c>
      <c r="E34" s="3">
        <f>12203.1*0.6/2</f>
        <v>3660.93</v>
      </c>
      <c r="F34" s="6"/>
      <c r="G34" s="3"/>
      <c r="H34" s="3"/>
      <c r="I34" s="6">
        <f>+E34</f>
        <v>3660.93</v>
      </c>
      <c r="J34" s="10"/>
    </row>
    <row r="35" spans="1:10" customFormat="1" ht="24.95" customHeight="1" x14ac:dyDescent="0.2">
      <c r="B35" s="9" t="s">
        <v>148</v>
      </c>
      <c r="C35" s="55"/>
      <c r="D35" s="95" t="s">
        <v>65</v>
      </c>
      <c r="E35" s="6">
        <f>9167*0.63/2</f>
        <v>2887.605</v>
      </c>
      <c r="F35" s="6"/>
      <c r="G35" s="3"/>
      <c r="H35" s="3"/>
      <c r="I35" s="6">
        <f>+E35</f>
        <v>2887.605</v>
      </c>
      <c r="J35" s="10"/>
    </row>
    <row r="36" spans="1:10" s="58" customFormat="1" ht="29.25" customHeight="1" x14ac:dyDescent="0.2">
      <c r="B36" s="58" t="s">
        <v>221</v>
      </c>
      <c r="C36" s="89"/>
      <c r="D36" s="78" t="s">
        <v>96</v>
      </c>
      <c r="E36" s="6">
        <v>2783.32</v>
      </c>
      <c r="F36" s="87"/>
      <c r="G36" s="87"/>
      <c r="H36" s="77"/>
      <c r="I36" s="6">
        <f t="shared" si="5"/>
        <v>2783.32</v>
      </c>
      <c r="J36" s="66" t="s">
        <v>29</v>
      </c>
    </row>
    <row r="37" spans="1:10" s="58" customFormat="1" ht="29.25" customHeight="1" x14ac:dyDescent="0.2">
      <c r="B37" s="13" t="s">
        <v>133</v>
      </c>
      <c r="C37" s="23"/>
      <c r="D37" s="59" t="s">
        <v>58</v>
      </c>
      <c r="E37" s="6">
        <f>10000*0.6/2</f>
        <v>3000</v>
      </c>
      <c r="F37" s="87"/>
      <c r="G37" s="87"/>
      <c r="H37" s="77"/>
      <c r="I37" s="6">
        <f t="shared" si="5"/>
        <v>3000</v>
      </c>
      <c r="J37" s="66" t="s">
        <v>29</v>
      </c>
    </row>
    <row r="38" spans="1:10" s="76" customFormat="1" ht="24.95" customHeight="1" x14ac:dyDescent="0.2">
      <c r="A38" s="66"/>
      <c r="B38" s="13" t="s">
        <v>266</v>
      </c>
      <c r="C38" s="23"/>
      <c r="D38" s="59" t="s">
        <v>265</v>
      </c>
      <c r="E38" s="6">
        <f>33214.2*0.72/2</f>
        <v>11957.111999999999</v>
      </c>
      <c r="F38" s="6"/>
      <c r="G38" s="6"/>
      <c r="H38" s="6"/>
      <c r="I38" s="6">
        <f t="shared" ref="I38" si="7">E38-F38+G38-H38</f>
        <v>11957.111999999999</v>
      </c>
      <c r="J38" s="66" t="s">
        <v>29</v>
      </c>
    </row>
    <row r="39" spans="1:10" s="76" customFormat="1" ht="24.95" customHeight="1" x14ac:dyDescent="0.2">
      <c r="A39" s="66"/>
      <c r="B39" s="58" t="s">
        <v>214</v>
      </c>
      <c r="C39" s="110"/>
      <c r="D39" s="108" t="s">
        <v>92</v>
      </c>
      <c r="E39" s="77">
        <f>10949.94*0.8/2</f>
        <v>4379.9760000000006</v>
      </c>
      <c r="F39" s="6"/>
      <c r="G39" s="6"/>
      <c r="H39" s="6"/>
      <c r="I39" s="6">
        <f t="shared" ref="I39" si="8">E39-F39+G39-H39</f>
        <v>4379.9760000000006</v>
      </c>
      <c r="J39" s="66" t="s">
        <v>29</v>
      </c>
    </row>
    <row r="40" spans="1:10" s="76" customFormat="1" ht="24.95" customHeight="1" x14ac:dyDescent="0.2">
      <c r="A40" s="66"/>
      <c r="B40" s="2" t="s">
        <v>478</v>
      </c>
      <c r="C40" s="125"/>
      <c r="D40" s="126" t="s">
        <v>479</v>
      </c>
      <c r="E40" s="3">
        <f>12087.6*0.69/2</f>
        <v>4170.2219999999998</v>
      </c>
      <c r="F40" s="6"/>
      <c r="G40" s="6"/>
      <c r="H40" s="6"/>
      <c r="I40" s="6">
        <f t="shared" ref="I40" si="9">E40-F40+G40-H40</f>
        <v>4170.2219999999998</v>
      </c>
      <c r="J40" s="66" t="s">
        <v>29</v>
      </c>
    </row>
    <row r="41" spans="1:10" s="76" customFormat="1" ht="24.95" customHeight="1" x14ac:dyDescent="0.2">
      <c r="A41" s="66"/>
      <c r="B41" s="13" t="s">
        <v>241</v>
      </c>
      <c r="C41" s="23"/>
      <c r="D41" s="12" t="s">
        <v>16</v>
      </c>
      <c r="E41" s="6">
        <v>4341.84</v>
      </c>
      <c r="F41" s="6"/>
      <c r="G41" s="6"/>
      <c r="H41" s="6"/>
      <c r="I41" s="6">
        <f t="shared" si="5"/>
        <v>4341.84</v>
      </c>
      <c r="J41" s="66" t="s">
        <v>29</v>
      </c>
    </row>
    <row r="42" spans="1:10" s="76" customFormat="1" ht="24.95" customHeight="1" x14ac:dyDescent="0.2">
      <c r="A42" s="66"/>
      <c r="B42" s="13" t="s">
        <v>151</v>
      </c>
      <c r="C42" s="23"/>
      <c r="D42" s="31" t="s">
        <v>67</v>
      </c>
      <c r="E42" s="6">
        <v>6991</v>
      </c>
      <c r="F42" s="6"/>
      <c r="G42" s="6"/>
      <c r="H42" s="6"/>
      <c r="I42" s="6">
        <f t="shared" si="5"/>
        <v>6991</v>
      </c>
      <c r="J42" s="66" t="s">
        <v>29</v>
      </c>
    </row>
    <row r="43" spans="1:10" s="64" customFormat="1" ht="24.75" customHeight="1" x14ac:dyDescent="0.2">
      <c r="D43" s="64" t="s">
        <v>6</v>
      </c>
      <c r="E43" s="83">
        <f>SUM(E5:E42)</f>
        <v>150087.27655000001</v>
      </c>
      <c r="F43" s="83">
        <f t="shared" ref="F43:I43" si="10">SUM(F5:F42)</f>
        <v>0</v>
      </c>
      <c r="G43" s="83">
        <f t="shared" si="10"/>
        <v>0</v>
      </c>
      <c r="H43" s="83">
        <f t="shared" si="10"/>
        <v>0</v>
      </c>
      <c r="I43" s="83">
        <f t="shared" si="10"/>
        <v>150087.27655000001</v>
      </c>
    </row>
    <row r="44" spans="1:10" ht="24.75" customHeight="1" x14ac:dyDescent="0.2"/>
    <row r="45" spans="1:10" ht="24.75" customHeight="1" x14ac:dyDescent="0.2"/>
    <row r="46" spans="1:10" ht="24.75" customHeight="1" x14ac:dyDescent="0.2"/>
    <row r="47" spans="1:10" ht="24.75" customHeight="1" x14ac:dyDescent="0.2"/>
    <row r="48" spans="1:10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</sheetData>
  <autoFilter ref="D1:D69"/>
  <sortState ref="A6:N29">
    <sortCondition ref="B6:B29"/>
  </sortState>
  <pageMargins left="0" right="0" top="0" bottom="0" header="0" footer="0"/>
  <pageSetup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F33"/>
  <sheetViews>
    <sheetView workbookViewId="0">
      <selection activeCell="F27" sqref="F27"/>
    </sheetView>
  </sheetViews>
  <sheetFormatPr baseColWidth="10" defaultRowHeight="12.75" x14ac:dyDescent="0.2"/>
  <cols>
    <col min="1" max="1" width="49.85546875" customWidth="1"/>
    <col min="2" max="2" width="12.85546875" style="1" bestFit="1" customWidth="1"/>
    <col min="3" max="3" width="13.85546875" style="1" bestFit="1" customWidth="1"/>
    <col min="4" max="5" width="11.42578125" style="1"/>
    <col min="6" max="6" width="15" style="1" customWidth="1"/>
  </cols>
  <sheetData>
    <row r="1" spans="1:6" s="8" customFormat="1" x14ac:dyDescent="0.2">
      <c r="B1" s="5"/>
      <c r="C1" s="5"/>
      <c r="D1" s="5"/>
      <c r="E1" s="5"/>
      <c r="F1" s="5"/>
    </row>
    <row r="2" spans="1:6" s="8" customFormat="1" x14ac:dyDescent="0.2">
      <c r="A2" s="131" t="str">
        <f>+PRESIDENCIA!E1</f>
        <v>MUNICIPIO IXTLAHUACAN DEL RIO, JALISCO.</v>
      </c>
      <c r="B2" s="131"/>
      <c r="C2" s="131"/>
      <c r="D2" s="131"/>
      <c r="E2" s="131"/>
      <c r="F2" s="131"/>
    </row>
    <row r="3" spans="1:6" s="8" customFormat="1" x14ac:dyDescent="0.2">
      <c r="B3" s="5"/>
      <c r="C3" s="5"/>
      <c r="D3" s="5"/>
      <c r="E3" s="5"/>
      <c r="F3" s="5"/>
    </row>
    <row r="4" spans="1:6" s="8" customFormat="1" x14ac:dyDescent="0.2">
      <c r="A4" s="131" t="str">
        <f>+PRESIDENCIA!E3</f>
        <v>PRIMERA QUINCENA DE MARZO DE 2022</v>
      </c>
      <c r="B4" s="131"/>
      <c r="C4" s="131"/>
      <c r="D4" s="131"/>
      <c r="E4" s="131"/>
      <c r="F4" s="131"/>
    </row>
    <row r="5" spans="1:6" s="8" customFormat="1" x14ac:dyDescent="0.2">
      <c r="B5" s="5"/>
      <c r="C5" s="5"/>
      <c r="D5" s="5"/>
      <c r="E5" s="5"/>
      <c r="F5" s="5"/>
    </row>
    <row r="6" spans="1:6" s="8" customFormat="1" x14ac:dyDescent="0.2">
      <c r="B6" s="5"/>
      <c r="C6" s="5"/>
      <c r="D6" s="5"/>
      <c r="E6" s="5"/>
      <c r="F6" s="5"/>
    </row>
    <row r="8" spans="1:6" s="34" customFormat="1" ht="25.5" x14ac:dyDescent="0.2">
      <c r="A8" s="35" t="s">
        <v>41</v>
      </c>
      <c r="B8" s="36" t="s">
        <v>3</v>
      </c>
      <c r="C8" s="36" t="s">
        <v>27</v>
      </c>
      <c r="D8" s="36" t="s">
        <v>31</v>
      </c>
      <c r="E8" s="128" t="s">
        <v>495</v>
      </c>
      <c r="F8" s="36" t="s">
        <v>4</v>
      </c>
    </row>
    <row r="9" spans="1:6" x14ac:dyDescent="0.2">
      <c r="A9" s="37" t="s">
        <v>103</v>
      </c>
      <c r="B9" s="38">
        <f>+DIETAS!G17</f>
        <v>117986.34720000002</v>
      </c>
      <c r="C9" s="38">
        <f>+DIETAS!H17</f>
        <v>18716.650000000001</v>
      </c>
      <c r="D9" s="38">
        <f>+DIETAS!I17</f>
        <v>0</v>
      </c>
      <c r="E9" s="38">
        <f>+DIETAS!J17</f>
        <v>12200.644652999999</v>
      </c>
      <c r="F9" s="38">
        <f>+DIETAS!K17</f>
        <v>87069.052547000014</v>
      </c>
    </row>
    <row r="10" spans="1:6" x14ac:dyDescent="0.2">
      <c r="A10" s="37" t="s">
        <v>36</v>
      </c>
      <c r="B10" s="38">
        <f>+PRESIDENCIA!H19</f>
        <v>93234.040474999987</v>
      </c>
      <c r="C10" s="38">
        <f>+PRESIDENCIA!I19</f>
        <v>12663.915000000001</v>
      </c>
      <c r="D10" s="38">
        <f>+PRESIDENCIA!J19</f>
        <v>0</v>
      </c>
      <c r="E10" s="38">
        <f>+PRESIDENCIA!K19</f>
        <v>7861.8934046250006</v>
      </c>
      <c r="F10" s="38">
        <f>+PRESIDENCIA!L19</f>
        <v>72708.232070375001</v>
      </c>
    </row>
    <row r="11" spans="1:6" x14ac:dyDescent="0.2">
      <c r="A11" s="37" t="s">
        <v>104</v>
      </c>
      <c r="B11" s="38">
        <f>+CONTRALORIA!G9</f>
        <v>6881.228075</v>
      </c>
      <c r="C11" s="38">
        <f>+CONTRALORIA!H9</f>
        <v>749.25</v>
      </c>
      <c r="D11" s="38">
        <f>+CONTRALORIA!I9</f>
        <v>0</v>
      </c>
      <c r="E11" s="38">
        <f>+CONTRALORIA!J9</f>
        <v>791.34122862499999</v>
      </c>
      <c r="F11" s="38">
        <f>+CONTRALORIA!K9</f>
        <v>5340.6368463750005</v>
      </c>
    </row>
    <row r="12" spans="1:6" x14ac:dyDescent="0.2">
      <c r="A12" s="37" t="s">
        <v>37</v>
      </c>
      <c r="B12" s="38">
        <f>+'SECRETARIA GENERAL'!H26</f>
        <v>92997.658849999978</v>
      </c>
      <c r="C12" s="38">
        <f>+'SECRETARIA GENERAL'!I26</f>
        <v>8348.0450000000019</v>
      </c>
      <c r="D12" s="38">
        <f>+'SECRETARIA GENERAL'!J26</f>
        <v>262.63</v>
      </c>
      <c r="E12" s="38">
        <f>+'SECRETARIA GENERAL'!K26</f>
        <v>9985.0076927500013</v>
      </c>
      <c r="F12" s="38">
        <f>+'SECRETARIA GENERAL'!L26</f>
        <v>74927.236157250009</v>
      </c>
    </row>
    <row r="13" spans="1:6" x14ac:dyDescent="0.2">
      <c r="A13" s="37" t="s">
        <v>105</v>
      </c>
      <c r="B13" s="38">
        <f>+SINDICATURA!H15</f>
        <v>61988.648675000004</v>
      </c>
      <c r="C13" s="38">
        <f>+SINDICATURA!I15</f>
        <v>7292.47</v>
      </c>
      <c r="D13" s="38">
        <f>+SINDICATURA!J15</f>
        <v>63.98</v>
      </c>
      <c r="E13" s="38">
        <f>+SINDICATURA!K15</f>
        <v>5385.6993976249996</v>
      </c>
      <c r="F13" s="38">
        <f>+SINDICATURA!L15</f>
        <v>49374.459277375005</v>
      </c>
    </row>
    <row r="14" spans="1:6" x14ac:dyDescent="0.2">
      <c r="A14" s="37" t="s">
        <v>56</v>
      </c>
      <c r="B14" s="38">
        <f>+'COORDINACION DE GABINETE'!H12</f>
        <v>19629.535</v>
      </c>
      <c r="C14" s="38">
        <f>+'COORDINACION DE GABINETE'!I12</f>
        <v>2387.6</v>
      </c>
      <c r="D14" s="38">
        <f>+'COORDINACION DE GABINETE'!J12</f>
        <v>0</v>
      </c>
      <c r="E14" s="38">
        <f>+'COORDINACION DE GABINETE'!K12</f>
        <v>0</v>
      </c>
      <c r="F14" s="38">
        <f>+'COORDINACION DE GABINETE'!L12</f>
        <v>17241.935000000001</v>
      </c>
    </row>
    <row r="15" spans="1:6" x14ac:dyDescent="0.2">
      <c r="A15" s="37" t="s">
        <v>38</v>
      </c>
      <c r="B15" s="38">
        <f>+H.MPAL!H21</f>
        <v>89418.183200000014</v>
      </c>
      <c r="C15" s="38">
        <f>+H.MPAL!I21</f>
        <v>9432.0649999999987</v>
      </c>
      <c r="D15" s="38">
        <f>+H.MPAL!J21</f>
        <v>0</v>
      </c>
      <c r="E15" s="38">
        <f>+H.MPAL!K21</f>
        <v>10283.091068</v>
      </c>
      <c r="F15" s="38">
        <f>+H.MPAL!L21</f>
        <v>69703.027131999988</v>
      </c>
    </row>
    <row r="16" spans="1:6" x14ac:dyDescent="0.2">
      <c r="A16" s="37" t="s">
        <v>106</v>
      </c>
      <c r="B16" s="38">
        <f>+'COORDINACION SERVICIOS PUBLICOS'!H74</f>
        <v>307822.15702499985</v>
      </c>
      <c r="C16" s="38">
        <f>+'COORDINACION SERVICIOS PUBLICOS'!I74</f>
        <v>25645.014999999996</v>
      </c>
      <c r="D16" s="38">
        <f>+'COORDINACION SERVICIOS PUBLICOS'!J74</f>
        <v>1041.7750000000001</v>
      </c>
      <c r="E16" s="38">
        <f>+'COORDINACION SERVICIOS PUBLICOS'!K74</f>
        <v>33917.850682875011</v>
      </c>
      <c r="F16" s="38">
        <f>+'COORDINACION SERVICIOS PUBLICOS'!L74</f>
        <v>249301.06634212509</v>
      </c>
    </row>
    <row r="17" spans="1:6" x14ac:dyDescent="0.2">
      <c r="A17" s="37" t="s">
        <v>107</v>
      </c>
      <c r="B17" s="38">
        <f>+'C. D ECONOMICO'!H21</f>
        <v>76506.17534999999</v>
      </c>
      <c r="C17" s="38">
        <f>+'C. D ECONOMICO'!I21</f>
        <v>7503.7250000000013</v>
      </c>
      <c r="D17" s="38">
        <f>+'C. D ECONOMICO'!J21</f>
        <v>17.835000000000001</v>
      </c>
      <c r="E17" s="38">
        <f>+'C. D ECONOMICO'!K21</f>
        <v>7570.41554025</v>
      </c>
      <c r="F17" s="38">
        <f>+'C. D ECONOMICO'!L21</f>
        <v>61449.869809750016</v>
      </c>
    </row>
    <row r="18" spans="1:6" x14ac:dyDescent="0.2">
      <c r="A18" s="37" t="s">
        <v>108</v>
      </c>
      <c r="B18" s="38">
        <f>+'C. GESTION INTEGRAL op'!G39</f>
        <v>186972.01837500001</v>
      </c>
      <c r="C18" s="38">
        <f>+'C. GESTION INTEGRAL op'!H39</f>
        <v>19128.358000000004</v>
      </c>
      <c r="D18" s="38">
        <f>+'C. GESTION INTEGRAL op'!I39</f>
        <v>0</v>
      </c>
      <c r="E18" s="38">
        <f>+'C. GESTION INTEGRAL op'!J39</f>
        <v>21295.444513125003</v>
      </c>
      <c r="F18" s="38">
        <f>+'C. GESTION INTEGRAL op'!K39</f>
        <v>146548.21586187498</v>
      </c>
    </row>
    <row r="19" spans="1:6" x14ac:dyDescent="0.2">
      <c r="A19" s="37" t="s">
        <v>109</v>
      </c>
      <c r="B19" s="38">
        <f>+'C. GRAL CONSTRUC.'!H43</f>
        <v>190666.67707500004</v>
      </c>
      <c r="C19" s="38">
        <f>+'C. GRAL CONSTRUC.'!I43</f>
        <v>18285.894999999997</v>
      </c>
      <c r="D19" s="38">
        <f>+'C. GRAL CONSTRUC.'!J43</f>
        <v>131.435</v>
      </c>
      <c r="E19" s="38">
        <f>+'C. GRAL CONSTRUC.'!K43</f>
        <v>21345.244538625004</v>
      </c>
      <c r="F19" s="38">
        <f>+'C. GRAL CONSTRUC.'!L43</f>
        <v>151166.97253637499</v>
      </c>
    </row>
    <row r="20" spans="1:6" x14ac:dyDescent="0.2">
      <c r="A20" s="98" t="s">
        <v>418</v>
      </c>
      <c r="B20" s="38">
        <f>+'UNIDAD DE GESTION DE PROYECTOS'!H14</f>
        <v>48483.833574999997</v>
      </c>
      <c r="C20" s="38">
        <f>+'UNIDAD DE GESTION DE PROYECTOS'!I14</f>
        <v>5609.15</v>
      </c>
      <c r="D20" s="38">
        <f>+'UNIDAD DE GESTION DE PROYECTOS'!J14</f>
        <v>0</v>
      </c>
      <c r="E20" s="38">
        <f>+'UNIDAD DE GESTION DE PROYECTOS'!K14</f>
        <v>4283.8953111250003</v>
      </c>
      <c r="F20" s="38">
        <f>+'UNIDAD DE GESTION DE PROYECTOS'!L14</f>
        <v>38590.788263874994</v>
      </c>
    </row>
    <row r="21" spans="1:6" x14ac:dyDescent="0.2">
      <c r="A21" s="39" t="s">
        <v>43</v>
      </c>
      <c r="B21" s="40">
        <f>SUM(B9:B20)</f>
        <v>1292586.502875</v>
      </c>
      <c r="C21" s="40">
        <f t="shared" ref="C21:F21" si="0">SUM(C9:C20)</f>
        <v>135762.13800000001</v>
      </c>
      <c r="D21" s="40">
        <f t="shared" si="0"/>
        <v>1517.6550000000002</v>
      </c>
      <c r="E21" s="40">
        <f t="shared" si="0"/>
        <v>134920.52803062502</v>
      </c>
      <c r="F21" s="40">
        <f t="shared" si="0"/>
        <v>1023421.491844375</v>
      </c>
    </row>
    <row r="22" spans="1:6" x14ac:dyDescent="0.2">
      <c r="A22" s="41"/>
      <c r="B22" s="38"/>
      <c r="C22" s="38"/>
      <c r="D22" s="38"/>
      <c r="E22" s="38"/>
      <c r="F22" s="38"/>
    </row>
    <row r="23" spans="1:6" x14ac:dyDescent="0.2">
      <c r="A23" s="37" t="s">
        <v>110</v>
      </c>
      <c r="B23" s="38">
        <f>+SEG.CIUDADANA.!H51</f>
        <v>287725.93985333346</v>
      </c>
      <c r="C23" s="38">
        <f>+SEG.CIUDADANA.!I51</f>
        <v>30588.694666666684</v>
      </c>
      <c r="D23" s="38">
        <f>+SEG.CIUDADANA.!J51</f>
        <v>0</v>
      </c>
      <c r="E23" s="38">
        <f>+SEG.CIUDADANA.!K51</f>
        <v>31345.48788313333</v>
      </c>
      <c r="F23" s="38">
        <f>B23-C23+D23-E23</f>
        <v>225791.75730353346</v>
      </c>
    </row>
    <row r="24" spans="1:6" x14ac:dyDescent="0.2">
      <c r="A24" s="39" t="s">
        <v>40</v>
      </c>
      <c r="B24" s="40">
        <f>SUM(B23:B23)</f>
        <v>287725.93985333346</v>
      </c>
      <c r="C24" s="40">
        <f>SUM(C23:C23)</f>
        <v>30588.694666666684</v>
      </c>
      <c r="D24" s="40">
        <f>SUM(D23:D23)</f>
        <v>0</v>
      </c>
      <c r="E24" s="40">
        <f>SUM(E23:E23)</f>
        <v>31345.48788313333</v>
      </c>
      <c r="F24" s="40">
        <f>SUM(F23:F23)</f>
        <v>225791.75730353346</v>
      </c>
    </row>
    <row r="25" spans="1:6" x14ac:dyDescent="0.2">
      <c r="A25" s="39"/>
      <c r="B25" s="40"/>
      <c r="C25" s="40"/>
      <c r="D25" s="40"/>
      <c r="E25" s="40"/>
      <c r="F25" s="40"/>
    </row>
    <row r="26" spans="1:6" x14ac:dyDescent="0.2">
      <c r="A26" s="37" t="s">
        <v>44</v>
      </c>
      <c r="B26" s="38">
        <f>+jubilados!E43</f>
        <v>150087.27655000001</v>
      </c>
      <c r="C26" s="38">
        <f>+jubilados!F43</f>
        <v>0</v>
      </c>
      <c r="D26" s="38">
        <f>+jubilados!G43</f>
        <v>0</v>
      </c>
      <c r="E26" s="38">
        <f>+jubilados!H43</f>
        <v>0</v>
      </c>
      <c r="F26" s="38">
        <f>B26-C26+D26-E26</f>
        <v>150087.27655000001</v>
      </c>
    </row>
    <row r="27" spans="1:6" x14ac:dyDescent="0.2">
      <c r="A27" s="39" t="s">
        <v>39</v>
      </c>
      <c r="B27" s="40">
        <f>+B21+B26</f>
        <v>1442673.7794250001</v>
      </c>
      <c r="C27" s="40">
        <f>+C21+C26</f>
        <v>135762.13800000001</v>
      </c>
      <c r="D27" s="40">
        <f>+D21+D26</f>
        <v>1517.6550000000002</v>
      </c>
      <c r="E27" s="40">
        <f>+E21+E26</f>
        <v>134920.52803062502</v>
      </c>
      <c r="F27" s="40">
        <f>+F21+F26</f>
        <v>1173508.768394375</v>
      </c>
    </row>
    <row r="28" spans="1:6" x14ac:dyDescent="0.2">
      <c r="A28" s="39"/>
      <c r="B28" s="40"/>
      <c r="C28" s="40"/>
      <c r="D28" s="40"/>
      <c r="E28" s="40"/>
      <c r="F28" s="40"/>
    </row>
    <row r="29" spans="1:6" x14ac:dyDescent="0.2">
      <c r="A29" s="41"/>
      <c r="B29" s="38"/>
      <c r="C29" s="38"/>
      <c r="D29" s="38"/>
      <c r="E29" s="38"/>
      <c r="F29" s="38"/>
    </row>
    <row r="30" spans="1:6" x14ac:dyDescent="0.2">
      <c r="A30" s="39" t="s">
        <v>42</v>
      </c>
      <c r="B30" s="40">
        <f>+B27+B24</f>
        <v>1730399.7192783335</v>
      </c>
      <c r="C30" s="40">
        <f>+C27+C24</f>
        <v>166350.83266666668</v>
      </c>
      <c r="D30" s="40">
        <f>+D27+D24</f>
        <v>1517.6550000000002</v>
      </c>
      <c r="E30" s="40">
        <f>+E27+E24</f>
        <v>166266.01591375834</v>
      </c>
      <c r="F30" s="40">
        <f>+F27+F24</f>
        <v>1399300.5256979084</v>
      </c>
    </row>
    <row r="32" spans="1:6" x14ac:dyDescent="0.2">
      <c r="A32" s="34"/>
      <c r="B32" s="36" t="s">
        <v>499</v>
      </c>
      <c r="C32" s="36" t="s">
        <v>500</v>
      </c>
      <c r="D32" s="36" t="s">
        <v>501</v>
      </c>
      <c r="E32" s="132" t="s">
        <v>502</v>
      </c>
      <c r="F32" s="132"/>
    </row>
    <row r="33" spans="1:6" x14ac:dyDescent="0.2">
      <c r="A33" s="39" t="s">
        <v>498</v>
      </c>
      <c r="B33" s="38">
        <f>+B21+B24</f>
        <v>1580312.4427283334</v>
      </c>
      <c r="C33" s="38">
        <f>+B33*0.115</f>
        <v>181735.93091375835</v>
      </c>
      <c r="D33" s="38">
        <f>+B33*0.205</f>
        <v>323964.05075930833</v>
      </c>
      <c r="E33" s="133">
        <f>+C33+D33</f>
        <v>505699.98167306668</v>
      </c>
      <c r="F33" s="133"/>
    </row>
  </sheetData>
  <mergeCells count="4">
    <mergeCell ref="A2:F2"/>
    <mergeCell ref="A4:F4"/>
    <mergeCell ref="E32:F32"/>
    <mergeCell ref="E33:F33"/>
  </mergeCells>
  <pageMargins left="0.70866141732283472" right="0.70866141732283472" top="1.299212598425197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A1:N21"/>
  <sheetViews>
    <sheetView zoomScale="80" zoomScaleNormal="80" workbookViewId="0">
      <pane ySplit="5" topLeftCell="A6" activePane="bottomLeft" state="frozen"/>
      <selection activeCell="F18" sqref="F18"/>
      <selection pane="bottomLeft" activeCell="N1" sqref="N1:N1048576"/>
    </sheetView>
  </sheetViews>
  <sheetFormatPr baseColWidth="10" defaultRowHeight="12.75" x14ac:dyDescent="0.2"/>
  <cols>
    <col min="1" max="1" width="2.140625" style="11" customWidth="1"/>
    <col min="2" max="2" width="36.85546875" style="58" customWidth="1"/>
    <col min="3" max="3" width="1.5703125" style="58" customWidth="1"/>
    <col min="4" max="4" width="18.85546875" style="58" customWidth="1"/>
    <col min="5" max="7" width="1" style="77" customWidth="1"/>
    <col min="8" max="8" width="13" style="77" customWidth="1"/>
    <col min="9" max="9" width="11.140625" style="77" customWidth="1"/>
    <col min="10" max="10" width="11.28515625" style="77" customWidth="1"/>
    <col min="11" max="11" width="13.42578125" style="77" customWidth="1"/>
    <col min="12" max="12" width="12.140625" style="77" bestFit="1" customWidth="1"/>
    <col min="13" max="13" width="26.7109375" style="58" customWidth="1"/>
    <col min="14" max="14" width="20.7109375" style="58" bestFit="1" customWidth="1"/>
    <col min="15" max="16384" width="11.42578125" style="58"/>
  </cols>
  <sheetData>
    <row r="1" spans="1:14" x14ac:dyDescent="0.2">
      <c r="E1" s="48" t="s">
        <v>0</v>
      </c>
      <c r="J1" s="48"/>
      <c r="M1" s="57" t="s">
        <v>1</v>
      </c>
    </row>
    <row r="2" spans="1:14" x14ac:dyDescent="0.2">
      <c r="E2" s="105" t="s">
        <v>34</v>
      </c>
      <c r="J2" s="105"/>
      <c r="M2" s="18" t="s">
        <v>497</v>
      </c>
    </row>
    <row r="3" spans="1:14" x14ac:dyDescent="0.2">
      <c r="E3" s="48" t="s">
        <v>496</v>
      </c>
      <c r="J3" s="48"/>
    </row>
    <row r="4" spans="1:14" x14ac:dyDescent="0.2">
      <c r="E4" s="48" t="s">
        <v>24</v>
      </c>
      <c r="J4" s="48"/>
    </row>
    <row r="5" spans="1:14" ht="25.5" x14ac:dyDescent="0.2">
      <c r="B5" s="104" t="s">
        <v>2</v>
      </c>
      <c r="C5" s="104"/>
      <c r="D5" s="104" t="s">
        <v>8</v>
      </c>
      <c r="E5" s="50" t="s">
        <v>3</v>
      </c>
      <c r="F5" s="50" t="s">
        <v>27</v>
      </c>
      <c r="G5" s="50"/>
      <c r="H5" s="51" t="s">
        <v>3</v>
      </c>
      <c r="I5" s="51" t="s">
        <v>27</v>
      </c>
      <c r="J5" s="51" t="s">
        <v>31</v>
      </c>
      <c r="K5" s="128" t="s">
        <v>495</v>
      </c>
      <c r="L5" s="51" t="s">
        <v>4</v>
      </c>
      <c r="M5" s="104" t="s">
        <v>5</v>
      </c>
      <c r="N5" s="123" t="s">
        <v>444</v>
      </c>
    </row>
    <row r="6" spans="1:14" x14ac:dyDescent="0.2">
      <c r="B6" s="93"/>
      <c r="C6" s="93"/>
      <c r="D6" s="93"/>
      <c r="E6" s="86"/>
      <c r="F6" s="86"/>
      <c r="G6" s="86"/>
      <c r="H6" s="86"/>
      <c r="I6" s="86"/>
      <c r="J6" s="86"/>
      <c r="K6" s="86"/>
      <c r="L6" s="86"/>
      <c r="M6" s="93"/>
    </row>
    <row r="7" spans="1:14" ht="24.95" customHeight="1" x14ac:dyDescent="0.2">
      <c r="B7" s="58" t="s">
        <v>289</v>
      </c>
      <c r="C7" s="89"/>
      <c r="D7" s="108" t="s">
        <v>45</v>
      </c>
      <c r="E7" s="15">
        <v>58472.874600000003</v>
      </c>
      <c r="F7" s="15">
        <v>12761.31</v>
      </c>
      <c r="H7" s="77">
        <f t="shared" ref="H7" si="0">E7/2</f>
        <v>29236.437300000001</v>
      </c>
      <c r="I7" s="77">
        <f t="shared" ref="I7" si="1">F7/2</f>
        <v>6380.6549999999997</v>
      </c>
      <c r="K7" s="77">
        <f>+H7*0.115</f>
        <v>3362.1902895000003</v>
      </c>
      <c r="L7" s="77">
        <f t="shared" ref="L7" si="2">H7-I7+J7-K7</f>
        <v>19493.592010500004</v>
      </c>
      <c r="M7" s="88"/>
      <c r="N7" s="134">
        <v>44470</v>
      </c>
    </row>
    <row r="8" spans="1:14" ht="24.95" customHeight="1" x14ac:dyDescent="0.2">
      <c r="A8" s="58"/>
      <c r="B8" s="58" t="s">
        <v>226</v>
      </c>
      <c r="C8" s="110"/>
      <c r="D8" s="107" t="s">
        <v>371</v>
      </c>
      <c r="E8" s="15">
        <v>9918.5717000000004</v>
      </c>
      <c r="F8" s="15">
        <v>820.72</v>
      </c>
      <c r="H8" s="77">
        <f t="shared" ref="H8:H18" si="3">E8/2</f>
        <v>4959.2858500000002</v>
      </c>
      <c r="I8" s="77">
        <f t="shared" ref="I8:I18" si="4">F8/2</f>
        <v>410.36</v>
      </c>
      <c r="K8" s="77">
        <f t="shared" ref="K8:K15" si="5">+H8*0.115</f>
        <v>570.31787274999999</v>
      </c>
      <c r="L8" s="77">
        <f t="shared" ref="L8:L18" si="6">H8-I8+J8-K8</f>
        <v>3978.6079772500007</v>
      </c>
      <c r="M8" s="88"/>
      <c r="N8" s="100">
        <v>43432</v>
      </c>
    </row>
    <row r="9" spans="1:14" ht="38.25" x14ac:dyDescent="0.2">
      <c r="A9" s="58"/>
      <c r="B9" s="58" t="s">
        <v>306</v>
      </c>
      <c r="D9" s="108" t="s">
        <v>307</v>
      </c>
      <c r="E9" s="15">
        <v>15180.3236</v>
      </c>
      <c r="F9" s="15">
        <v>1801.35</v>
      </c>
      <c r="H9" s="77">
        <f t="shared" si="3"/>
        <v>7590.1617999999999</v>
      </c>
      <c r="I9" s="77">
        <f t="shared" si="4"/>
        <v>900.67499999999995</v>
      </c>
      <c r="K9" s="77">
        <f t="shared" si="5"/>
        <v>872.868607</v>
      </c>
      <c r="L9" s="77">
        <f t="shared" si="6"/>
        <v>5816.6181929999993</v>
      </c>
      <c r="M9" s="88"/>
      <c r="N9" s="135">
        <v>44204</v>
      </c>
    </row>
    <row r="10" spans="1:14" ht="25.5" x14ac:dyDescent="0.2">
      <c r="A10" s="58"/>
      <c r="B10" s="58" t="s">
        <v>258</v>
      </c>
      <c r="C10" s="89"/>
      <c r="D10" s="108" t="s">
        <v>46</v>
      </c>
      <c r="E10" s="15">
        <v>10212.987449999999</v>
      </c>
      <c r="F10" s="15">
        <v>867.83</v>
      </c>
      <c r="H10" s="77">
        <f t="shared" si="3"/>
        <v>5106.4937249999994</v>
      </c>
      <c r="I10" s="77">
        <f t="shared" si="4"/>
        <v>433.91500000000002</v>
      </c>
      <c r="K10" s="77">
        <f t="shared" si="5"/>
        <v>587.24677837499996</v>
      </c>
      <c r="L10" s="77">
        <f t="shared" si="6"/>
        <v>4085.3319466249995</v>
      </c>
      <c r="M10" s="88"/>
      <c r="N10" s="100">
        <v>36892</v>
      </c>
    </row>
    <row r="11" spans="1:14" ht="38.25" x14ac:dyDescent="0.2">
      <c r="A11" s="58"/>
      <c r="B11" s="58" t="s">
        <v>304</v>
      </c>
      <c r="D11" s="108" t="s">
        <v>305</v>
      </c>
      <c r="E11" s="15">
        <v>16598.157599999999</v>
      </c>
      <c r="F11" s="15">
        <v>2104.1999999999998</v>
      </c>
      <c r="H11" s="77">
        <f t="shared" si="3"/>
        <v>8299.0787999999993</v>
      </c>
      <c r="I11" s="77">
        <f t="shared" si="4"/>
        <v>1052.0999999999999</v>
      </c>
      <c r="K11" s="77">
        <f t="shared" si="5"/>
        <v>954.39406199999996</v>
      </c>
      <c r="L11" s="77">
        <f t="shared" si="6"/>
        <v>6292.5847379999987</v>
      </c>
      <c r="M11" s="88"/>
      <c r="N11" s="134">
        <v>44470</v>
      </c>
    </row>
    <row r="12" spans="1:14" ht="25.5" x14ac:dyDescent="0.2">
      <c r="A12" s="58"/>
      <c r="B12" s="58" t="s">
        <v>459</v>
      </c>
      <c r="D12" s="108" t="s">
        <v>274</v>
      </c>
      <c r="E12" s="15">
        <v>8625.3612499999999</v>
      </c>
      <c r="F12" s="15">
        <v>664.46</v>
      </c>
      <c r="H12" s="77">
        <f t="shared" si="3"/>
        <v>4312.680625</v>
      </c>
      <c r="I12" s="77">
        <f t="shared" si="4"/>
        <v>332.23</v>
      </c>
      <c r="K12" s="77">
        <f t="shared" si="5"/>
        <v>495.95827187500004</v>
      </c>
      <c r="L12" s="77">
        <f t="shared" si="6"/>
        <v>3484.4923531249997</v>
      </c>
      <c r="M12" s="88"/>
      <c r="N12" s="134">
        <v>44510</v>
      </c>
    </row>
    <row r="13" spans="1:14" ht="24.95" customHeight="1" x14ac:dyDescent="0.2">
      <c r="A13" s="58"/>
      <c r="B13" s="58" t="s">
        <v>259</v>
      </c>
      <c r="C13" s="89"/>
      <c r="D13" s="108" t="s">
        <v>286</v>
      </c>
      <c r="E13" s="77">
        <v>13614.64</v>
      </c>
      <c r="F13" s="77">
        <v>1466.92</v>
      </c>
      <c r="H13" s="77">
        <f t="shared" si="3"/>
        <v>6807.32</v>
      </c>
      <c r="I13" s="77">
        <f t="shared" si="4"/>
        <v>733.46</v>
      </c>
      <c r="L13" s="77">
        <f t="shared" si="6"/>
        <v>6073.86</v>
      </c>
      <c r="M13" s="88"/>
      <c r="N13" s="134">
        <v>43374</v>
      </c>
    </row>
    <row r="14" spans="1:14" x14ac:dyDescent="0.2">
      <c r="A14" s="58"/>
      <c r="B14" s="58" t="s">
        <v>127</v>
      </c>
      <c r="C14" s="89"/>
      <c r="D14" s="108" t="s">
        <v>113</v>
      </c>
      <c r="E14" s="15">
        <v>6445.7480999999998</v>
      </c>
      <c r="F14" s="15">
        <v>173.78</v>
      </c>
      <c r="H14" s="77">
        <f t="shared" si="3"/>
        <v>3222.8740499999999</v>
      </c>
      <c r="I14" s="77">
        <f t="shared" si="4"/>
        <v>86.89</v>
      </c>
      <c r="K14" s="77">
        <f t="shared" si="5"/>
        <v>370.63051575000003</v>
      </c>
      <c r="L14" s="77">
        <f t="shared" si="6"/>
        <v>2765.3535342499999</v>
      </c>
      <c r="M14" s="88"/>
      <c r="N14" s="134">
        <v>43374</v>
      </c>
    </row>
    <row r="15" spans="1:14" ht="25.5" x14ac:dyDescent="0.2">
      <c r="A15" s="58"/>
      <c r="B15" s="58" t="s">
        <v>260</v>
      </c>
      <c r="C15" s="89"/>
      <c r="D15" s="108" t="s">
        <v>309</v>
      </c>
      <c r="E15" s="15">
        <v>11274.556649999999</v>
      </c>
      <c r="F15" s="15">
        <v>1039.56</v>
      </c>
      <c r="H15" s="77">
        <f t="shared" si="3"/>
        <v>5637.2783249999993</v>
      </c>
      <c r="I15" s="77">
        <f t="shared" si="4"/>
        <v>519.78</v>
      </c>
      <c r="K15" s="77">
        <f t="shared" si="5"/>
        <v>648.28700737499992</v>
      </c>
      <c r="L15" s="77">
        <f t="shared" si="6"/>
        <v>4469.2113176249995</v>
      </c>
      <c r="M15" s="88"/>
      <c r="N15" s="100">
        <v>43374</v>
      </c>
    </row>
    <row r="16" spans="1:14" ht="21.95" customHeight="1" x14ac:dyDescent="0.2">
      <c r="A16" s="58"/>
      <c r="B16" s="58" t="s">
        <v>308</v>
      </c>
      <c r="D16" s="108" t="s">
        <v>95</v>
      </c>
      <c r="E16" s="77">
        <v>8895.58</v>
      </c>
      <c r="F16" s="77">
        <v>693.86</v>
      </c>
      <c r="H16" s="77">
        <f t="shared" si="3"/>
        <v>4447.79</v>
      </c>
      <c r="I16" s="77">
        <f t="shared" si="4"/>
        <v>346.93</v>
      </c>
      <c r="L16" s="77">
        <f t="shared" si="6"/>
        <v>4100.8599999999997</v>
      </c>
      <c r="M16" s="88"/>
      <c r="N16" s="135">
        <v>43739</v>
      </c>
    </row>
    <row r="17" spans="1:14" ht="25.5" x14ac:dyDescent="0.2">
      <c r="A17" s="58"/>
      <c r="B17" s="58" t="s">
        <v>437</v>
      </c>
      <c r="C17" s="89"/>
      <c r="D17" s="108" t="s">
        <v>286</v>
      </c>
      <c r="E17" s="77">
        <v>13614.64</v>
      </c>
      <c r="F17" s="77">
        <v>1466.92</v>
      </c>
      <c r="H17" s="77">
        <f t="shared" si="3"/>
        <v>6807.32</v>
      </c>
      <c r="I17" s="77">
        <f t="shared" si="4"/>
        <v>733.46</v>
      </c>
      <c r="L17" s="77">
        <f t="shared" si="6"/>
        <v>6073.86</v>
      </c>
      <c r="M17" s="88"/>
      <c r="N17" s="135">
        <v>44485</v>
      </c>
    </row>
    <row r="18" spans="1:14" ht="21.95" customHeight="1" x14ac:dyDescent="0.2">
      <c r="A18" s="58"/>
      <c r="B18" s="58" t="s">
        <v>261</v>
      </c>
      <c r="C18" s="89"/>
      <c r="D18" s="108" t="s">
        <v>286</v>
      </c>
      <c r="E18" s="77">
        <v>13614.64</v>
      </c>
      <c r="F18" s="77">
        <v>1466.92</v>
      </c>
      <c r="H18" s="77">
        <f t="shared" si="3"/>
        <v>6807.32</v>
      </c>
      <c r="I18" s="77">
        <f t="shared" si="4"/>
        <v>733.46</v>
      </c>
      <c r="L18" s="77">
        <f t="shared" si="6"/>
        <v>6073.86</v>
      </c>
      <c r="M18" s="88"/>
      <c r="N18" s="134">
        <v>43374</v>
      </c>
    </row>
    <row r="19" spans="1:14" ht="21.95" customHeight="1" x14ac:dyDescent="0.2">
      <c r="D19" s="28" t="s">
        <v>6</v>
      </c>
      <c r="E19" s="29">
        <f>SUM(E7:E18)</f>
        <v>186468.08094999997</v>
      </c>
      <c r="F19" s="29">
        <f t="shared" ref="F19:L19" si="7">SUM(F7:F18)</f>
        <v>25327.83</v>
      </c>
      <c r="G19" s="29">
        <f t="shared" si="7"/>
        <v>0</v>
      </c>
      <c r="H19" s="29">
        <f t="shared" si="7"/>
        <v>93234.040474999987</v>
      </c>
      <c r="I19" s="29">
        <f t="shared" si="7"/>
        <v>12663.915000000001</v>
      </c>
      <c r="J19" s="29">
        <f t="shared" si="7"/>
        <v>0</v>
      </c>
      <c r="K19" s="29">
        <f t="shared" si="7"/>
        <v>7861.8934046250006</v>
      </c>
      <c r="L19" s="29">
        <f t="shared" si="7"/>
        <v>72708.232070375001</v>
      </c>
      <c r="M19" s="109"/>
      <c r="N19" s="29"/>
    </row>
    <row r="21" spans="1:14" x14ac:dyDescent="0.2">
      <c r="B21" s="58" t="s">
        <v>24</v>
      </c>
      <c r="D21" s="28"/>
      <c r="E21" s="29"/>
      <c r="F21" s="29"/>
      <c r="G21" s="29"/>
      <c r="H21" s="29"/>
      <c r="I21" s="29"/>
      <c r="J21" s="29"/>
      <c r="K21" s="29"/>
      <c r="L21" s="29"/>
    </row>
  </sheetData>
  <sortState ref="A8:M18">
    <sortCondition ref="B8:B18"/>
  </sortState>
  <phoneticPr fontId="0" type="noConversion"/>
  <pageMargins left="0.11811023622047245" right="0.19685039370078741" top="0.78740157480314965" bottom="0.98425196850393704" header="0" footer="0"/>
  <pageSetup scale="8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A1:N23"/>
  <sheetViews>
    <sheetView zoomScale="80" zoomScaleNormal="80" workbookViewId="0">
      <selection activeCell="L17" sqref="L17"/>
    </sheetView>
  </sheetViews>
  <sheetFormatPr baseColWidth="10" defaultRowHeight="12.75" x14ac:dyDescent="0.2"/>
  <cols>
    <col min="1" max="1" width="1.7109375" style="11" customWidth="1"/>
    <col min="2" max="2" width="33.5703125" style="11" customWidth="1"/>
    <col min="3" max="3" width="6.7109375" style="11" customWidth="1"/>
    <col min="4" max="4" width="15.85546875" style="11" customWidth="1"/>
    <col min="5" max="5" width="1.140625" style="11" customWidth="1"/>
    <col min="6" max="6" width="1.28515625" style="11" customWidth="1"/>
    <col min="7" max="8" width="12" style="11" customWidth="1"/>
    <col min="9" max="9" width="10.28515625" style="11" customWidth="1"/>
    <col min="10" max="10" width="13.85546875" style="11" customWidth="1"/>
    <col min="11" max="11" width="11.5703125" style="11" customWidth="1"/>
    <col min="12" max="12" width="24.85546875" style="11" customWidth="1"/>
    <col min="13" max="13" width="20.7109375" style="11" bestFit="1" customWidth="1"/>
    <col min="14" max="16384" width="11.42578125" style="11"/>
  </cols>
  <sheetData>
    <row r="1" spans="1:14" ht="18" x14ac:dyDescent="0.25">
      <c r="A1" s="11" t="s">
        <v>25</v>
      </c>
      <c r="E1" s="14" t="s">
        <v>0</v>
      </c>
      <c r="F1" s="15"/>
      <c r="G1" s="15"/>
      <c r="H1" s="15"/>
      <c r="I1" s="14"/>
      <c r="J1" s="15"/>
      <c r="K1" s="15"/>
      <c r="L1" s="16" t="s">
        <v>1</v>
      </c>
    </row>
    <row r="2" spans="1:14" ht="15" x14ac:dyDescent="0.25">
      <c r="E2" s="17" t="s">
        <v>47</v>
      </c>
      <c r="F2" s="15"/>
      <c r="G2" s="15"/>
      <c r="H2" s="15"/>
      <c r="I2" s="17"/>
      <c r="J2" s="15"/>
      <c r="K2" s="15"/>
      <c r="L2" s="18" t="str">
        <f>PRESIDENCIA!M2</f>
        <v>15 DE MARZO DE 2022</v>
      </c>
    </row>
    <row r="3" spans="1:14" x14ac:dyDescent="0.2">
      <c r="E3" s="49" t="str">
        <f>PRESIDENCIA!E3</f>
        <v>PRIMERA QUINCENA DE MARZO DE 2022</v>
      </c>
      <c r="F3" s="15"/>
      <c r="G3" s="15"/>
      <c r="H3" s="15"/>
      <c r="I3" s="49"/>
      <c r="J3" s="15"/>
      <c r="K3" s="15"/>
    </row>
    <row r="4" spans="1:14" x14ac:dyDescent="0.2">
      <c r="E4" s="49"/>
      <c r="F4" s="15"/>
      <c r="G4" s="15"/>
      <c r="H4" s="15"/>
      <c r="I4" s="49"/>
      <c r="J4" s="15"/>
      <c r="K4" s="15"/>
    </row>
    <row r="5" spans="1:14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20" t="s">
        <v>3</v>
      </c>
      <c r="H5" s="20" t="s">
        <v>27</v>
      </c>
      <c r="I5" s="51" t="s">
        <v>31</v>
      </c>
      <c r="J5" s="128" t="s">
        <v>495</v>
      </c>
      <c r="K5" s="20" t="s">
        <v>4</v>
      </c>
      <c r="L5" s="19" t="s">
        <v>5</v>
      </c>
      <c r="M5" s="123" t="s">
        <v>444</v>
      </c>
    </row>
    <row r="6" spans="1:14" x14ac:dyDescent="0.2">
      <c r="B6" s="13"/>
      <c r="E6" s="30"/>
      <c r="F6" s="30"/>
      <c r="G6" s="6"/>
      <c r="H6" s="6"/>
      <c r="I6" s="6"/>
      <c r="K6" s="6"/>
    </row>
    <row r="7" spans="1:14" ht="24.95" customHeight="1" x14ac:dyDescent="0.2">
      <c r="B7" s="76" t="s">
        <v>251</v>
      </c>
      <c r="C7" s="23"/>
      <c r="D7" s="31" t="s">
        <v>48</v>
      </c>
      <c r="E7" s="1">
        <v>13762.45615</v>
      </c>
      <c r="F7" s="1">
        <v>1498.5</v>
      </c>
      <c r="G7" s="6">
        <f>+E7/2</f>
        <v>6881.228075</v>
      </c>
      <c r="H7" s="6">
        <f>+F7/2</f>
        <v>749.25</v>
      </c>
      <c r="I7" s="6"/>
      <c r="J7" s="6">
        <f>+G7*0.115</f>
        <v>791.34122862499999</v>
      </c>
      <c r="K7" s="6">
        <f>G7-H7+I7-J7</f>
        <v>5340.6368463750005</v>
      </c>
      <c r="L7" s="10"/>
      <c r="M7" s="124">
        <v>43374</v>
      </c>
      <c r="N7" s="25"/>
    </row>
    <row r="9" spans="1:14" ht="21.95" customHeight="1" x14ac:dyDescent="0.2">
      <c r="D9" s="28" t="s">
        <v>6</v>
      </c>
      <c r="E9" s="47">
        <f t="shared" ref="E9:K9" si="0">SUM(E7:E7)</f>
        <v>13762.45615</v>
      </c>
      <c r="F9" s="47">
        <f t="shared" si="0"/>
        <v>1498.5</v>
      </c>
      <c r="G9" s="29">
        <f t="shared" si="0"/>
        <v>6881.228075</v>
      </c>
      <c r="H9" s="29">
        <f t="shared" si="0"/>
        <v>749.25</v>
      </c>
      <c r="I9" s="29">
        <f t="shared" si="0"/>
        <v>0</v>
      </c>
      <c r="J9" s="29">
        <f t="shared" si="0"/>
        <v>791.34122862499999</v>
      </c>
      <c r="K9" s="29">
        <f t="shared" si="0"/>
        <v>5340.6368463750005</v>
      </c>
    </row>
    <row r="10" spans="1:14" ht="21.95" customHeight="1" x14ac:dyDescent="0.2">
      <c r="B10" s="9"/>
      <c r="C10" s="9"/>
      <c r="D10" s="12"/>
      <c r="E10" s="6"/>
      <c r="I10" s="6"/>
    </row>
    <row r="11" spans="1:14" x14ac:dyDescent="0.2">
      <c r="B11" s="9"/>
      <c r="C11" s="9"/>
      <c r="D11" s="12"/>
      <c r="E11" s="6"/>
      <c r="I11" s="6"/>
    </row>
    <row r="12" spans="1:14" x14ac:dyDescent="0.2">
      <c r="B12" s="9"/>
      <c r="C12" s="9"/>
      <c r="D12" s="12"/>
      <c r="E12" s="6"/>
      <c r="I12" s="6"/>
    </row>
    <row r="13" spans="1:14" x14ac:dyDescent="0.2">
      <c r="A13" s="12"/>
      <c r="B13" s="9"/>
      <c r="C13" s="23"/>
      <c r="D13" s="6"/>
      <c r="E13" s="6"/>
      <c r="F13" s="6"/>
      <c r="G13" s="6"/>
      <c r="H13" s="6"/>
      <c r="I13" s="6"/>
      <c r="J13" s="6"/>
    </row>
    <row r="14" spans="1:14" x14ac:dyDescent="0.2">
      <c r="A14" s="12"/>
      <c r="B14" s="9"/>
      <c r="C14" s="23"/>
      <c r="D14" s="6"/>
      <c r="E14" s="6"/>
      <c r="F14" s="6"/>
      <c r="G14" s="6"/>
      <c r="H14" s="6"/>
      <c r="I14" s="6"/>
      <c r="J14" s="6"/>
    </row>
    <row r="15" spans="1:14" x14ac:dyDescent="0.2">
      <c r="B15" s="9"/>
      <c r="C15" s="9"/>
      <c r="D15" s="12"/>
      <c r="E15" s="6"/>
      <c r="I15" s="6"/>
    </row>
    <row r="16" spans="1:14" x14ac:dyDescent="0.2">
      <c r="B16" s="9"/>
      <c r="C16" s="9"/>
      <c r="D16" s="12"/>
      <c r="E16" s="6"/>
      <c r="I16" s="6"/>
    </row>
    <row r="17" spans="2:9" x14ac:dyDescent="0.2">
      <c r="B17" s="9"/>
      <c r="C17" s="9"/>
      <c r="D17" s="12"/>
      <c r="E17" s="6"/>
      <c r="I17" s="6"/>
    </row>
    <row r="18" spans="2:9" x14ac:dyDescent="0.2">
      <c r="B18" s="9"/>
      <c r="C18" s="9"/>
      <c r="D18" s="12"/>
      <c r="E18" s="6"/>
      <c r="I18" s="6"/>
    </row>
    <row r="19" spans="2:9" x14ac:dyDescent="0.2">
      <c r="B19" s="9"/>
      <c r="C19" s="9"/>
      <c r="D19" s="12"/>
      <c r="E19" s="6"/>
      <c r="I19" s="6"/>
    </row>
    <row r="20" spans="2:9" x14ac:dyDescent="0.2">
      <c r="B20" s="9"/>
      <c r="C20" s="9"/>
      <c r="D20" s="12"/>
      <c r="E20" s="6"/>
      <c r="I20" s="6"/>
    </row>
    <row r="21" spans="2:9" x14ac:dyDescent="0.2">
      <c r="B21" s="9"/>
      <c r="C21" s="9"/>
      <c r="D21" s="12"/>
      <c r="E21" s="6"/>
      <c r="I21" s="6"/>
    </row>
    <row r="23" spans="2:9" ht="18" x14ac:dyDescent="0.25">
      <c r="B23" s="56"/>
    </row>
  </sheetData>
  <pageMargins left="0.11811023622047245" right="0.23622047244094491" top="0.78740157480314965" bottom="0.98425196850393704" header="0" footer="0"/>
  <pageSetup scale="8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 tint="-0.249977111117893"/>
    <pageSetUpPr fitToPage="1"/>
  </sheetPr>
  <dimension ref="B1:O40"/>
  <sheetViews>
    <sheetView zoomScale="80" zoomScaleNormal="80" workbookViewId="0">
      <selection activeCell="N1" sqref="N1:N1048576"/>
    </sheetView>
  </sheetViews>
  <sheetFormatPr baseColWidth="10" defaultRowHeight="12.75" x14ac:dyDescent="0.2"/>
  <cols>
    <col min="1" max="1" width="2" style="11" customWidth="1"/>
    <col min="2" max="2" width="33.5703125" style="11" customWidth="1"/>
    <col min="3" max="3" width="6.7109375" style="11" customWidth="1"/>
    <col min="4" max="4" width="15.85546875" style="11" customWidth="1"/>
    <col min="5" max="7" width="1" style="58" customWidth="1"/>
    <col min="8" max="8" width="13" style="11" customWidth="1"/>
    <col min="9" max="9" width="12" style="11" customWidth="1"/>
    <col min="10" max="10" width="10.28515625" style="11" customWidth="1"/>
    <col min="11" max="11" width="11.7109375" style="11" customWidth="1"/>
    <col min="12" max="12" width="12.85546875" style="11" bestFit="1" customWidth="1"/>
    <col min="13" max="14" width="24.85546875" style="11" customWidth="1"/>
    <col min="15" max="16384" width="11.42578125" style="11"/>
  </cols>
  <sheetData>
    <row r="1" spans="2:14" ht="18" x14ac:dyDescent="0.25">
      <c r="E1" s="14" t="s">
        <v>0</v>
      </c>
      <c r="F1" s="77"/>
      <c r="G1" s="77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35</v>
      </c>
      <c r="F2" s="77"/>
      <c r="G2" s="77"/>
      <c r="H2" s="15"/>
      <c r="I2" s="15"/>
      <c r="J2" s="17"/>
      <c r="K2" s="15"/>
      <c r="L2" s="15"/>
      <c r="M2" s="18" t="str">
        <f>PRESIDENCIA!M2</f>
        <v>15 DE MARZO DE 2022</v>
      </c>
      <c r="N2" s="18"/>
    </row>
    <row r="3" spans="2:14" x14ac:dyDescent="0.2">
      <c r="E3" s="48" t="str">
        <f>PRESIDENCIA!E3</f>
        <v>PRIMERA QUINCENA DE MARZO DE 2022</v>
      </c>
      <c r="F3" s="77"/>
      <c r="G3" s="77"/>
      <c r="H3" s="15"/>
      <c r="I3" s="15"/>
      <c r="J3" s="49"/>
      <c r="K3" s="15"/>
      <c r="L3" s="15"/>
    </row>
    <row r="4" spans="2:14" x14ac:dyDescent="0.2">
      <c r="E4" s="48"/>
      <c r="F4" s="77"/>
      <c r="G4" s="77"/>
      <c r="H4" s="15"/>
      <c r="I4" s="15"/>
      <c r="J4" s="49"/>
      <c r="K4" s="15"/>
      <c r="L4" s="15"/>
    </row>
    <row r="5" spans="2:14" ht="25.5" x14ac:dyDescent="0.2"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  <c r="N5" s="123" t="s">
        <v>444</v>
      </c>
    </row>
    <row r="6" spans="2:14" ht="24.95" customHeight="1" x14ac:dyDescent="0.2">
      <c r="B6" s="58" t="s">
        <v>252</v>
      </c>
      <c r="C6" s="89"/>
      <c r="D6" s="112" t="s">
        <v>11</v>
      </c>
      <c r="E6" s="15">
        <v>33798.950400000002</v>
      </c>
      <c r="F6" s="15">
        <v>5925.4</v>
      </c>
      <c r="G6" s="15"/>
      <c r="H6" s="77">
        <f>E6/2</f>
        <v>16899.475200000001</v>
      </c>
      <c r="I6" s="77">
        <f>F6/2</f>
        <v>2962.7</v>
      </c>
      <c r="J6" s="77">
        <f t="shared" ref="J6" si="0">G6/2</f>
        <v>0</v>
      </c>
      <c r="K6" s="77">
        <f>+H6*0.115</f>
        <v>1943.4396480000003</v>
      </c>
      <c r="L6" s="77">
        <f t="shared" ref="L6" si="1">H6-I6+J6-K6</f>
        <v>11993.335552</v>
      </c>
      <c r="M6" s="10"/>
      <c r="N6" s="134">
        <v>43374</v>
      </c>
    </row>
    <row r="7" spans="2:14" ht="24.95" customHeight="1" x14ac:dyDescent="0.2">
      <c r="B7" s="58" t="s">
        <v>448</v>
      </c>
      <c r="C7" s="89"/>
      <c r="D7" s="112" t="s">
        <v>312</v>
      </c>
      <c r="E7" s="15">
        <v>4635.8578000000007</v>
      </c>
      <c r="F7" s="15"/>
      <c r="G7" s="15">
        <v>86.41</v>
      </c>
      <c r="H7" s="77">
        <f t="shared" ref="H7:H25" si="2">E7/2</f>
        <v>2317.9289000000003</v>
      </c>
      <c r="I7" s="77">
        <f t="shared" ref="I7:I25" si="3">F7/2</f>
        <v>0</v>
      </c>
      <c r="J7" s="77">
        <f t="shared" ref="J7:J25" si="4">G7/2</f>
        <v>43.204999999999998</v>
      </c>
      <c r="K7" s="77">
        <f t="shared" ref="K7:K25" si="5">+H7*0.115</f>
        <v>266.56182350000006</v>
      </c>
      <c r="L7" s="77">
        <f t="shared" ref="L7:L25" si="6">H7-I7+J7-K7</f>
        <v>2094.5720765000001</v>
      </c>
      <c r="M7" s="10"/>
      <c r="N7" s="134">
        <v>44485</v>
      </c>
    </row>
    <row r="8" spans="2:14" ht="28.5" customHeight="1" x14ac:dyDescent="0.2">
      <c r="B8" s="58" t="s">
        <v>190</v>
      </c>
      <c r="C8" s="58"/>
      <c r="D8" s="108" t="s">
        <v>285</v>
      </c>
      <c r="E8" s="15">
        <v>9918.5717000000004</v>
      </c>
      <c r="F8" s="15">
        <v>820.72</v>
      </c>
      <c r="G8" s="15"/>
      <c r="H8" s="77">
        <f t="shared" si="2"/>
        <v>4959.2858500000002</v>
      </c>
      <c r="I8" s="77">
        <f t="shared" si="3"/>
        <v>410.36</v>
      </c>
      <c r="J8" s="77">
        <f t="shared" si="4"/>
        <v>0</v>
      </c>
      <c r="K8" s="77">
        <f t="shared" si="5"/>
        <v>570.31787274999999</v>
      </c>
      <c r="L8" s="77">
        <f t="shared" si="6"/>
        <v>3978.6079772500007</v>
      </c>
      <c r="M8" s="10"/>
      <c r="N8" s="134">
        <v>43374</v>
      </c>
    </row>
    <row r="9" spans="2:14" ht="28.5" customHeight="1" x14ac:dyDescent="0.2">
      <c r="B9" s="122" t="s">
        <v>467</v>
      </c>
      <c r="C9" s="58"/>
      <c r="D9" s="108" t="s">
        <v>468</v>
      </c>
      <c r="E9" s="15">
        <v>7670.085</v>
      </c>
      <c r="F9" s="15">
        <v>560.53</v>
      </c>
      <c r="G9" s="15"/>
      <c r="H9" s="77">
        <f t="shared" si="2"/>
        <v>3835.0425</v>
      </c>
      <c r="I9" s="77">
        <f t="shared" si="3"/>
        <v>280.26499999999999</v>
      </c>
      <c r="J9" s="77">
        <f t="shared" si="4"/>
        <v>0</v>
      </c>
      <c r="K9" s="77">
        <f t="shared" si="5"/>
        <v>441.02988750000003</v>
      </c>
      <c r="L9" s="77">
        <f t="shared" si="6"/>
        <v>3113.7476125000003</v>
      </c>
      <c r="M9" s="10"/>
      <c r="N9" s="134">
        <v>44531</v>
      </c>
    </row>
    <row r="10" spans="2:14" ht="28.5" customHeight="1" x14ac:dyDescent="0.2">
      <c r="B10" s="122" t="s">
        <v>427</v>
      </c>
      <c r="C10" s="58"/>
      <c r="D10" s="108" t="s">
        <v>95</v>
      </c>
      <c r="E10" s="15">
        <v>9918.5717000000004</v>
      </c>
      <c r="F10" s="15">
        <v>820.72</v>
      </c>
      <c r="G10" s="15"/>
      <c r="H10" s="77">
        <f t="shared" si="2"/>
        <v>4959.2858500000002</v>
      </c>
      <c r="I10" s="77">
        <f t="shared" si="3"/>
        <v>410.36</v>
      </c>
      <c r="J10" s="77">
        <f t="shared" si="4"/>
        <v>0</v>
      </c>
      <c r="K10" s="77">
        <f t="shared" si="5"/>
        <v>570.31787274999999</v>
      </c>
      <c r="L10" s="77">
        <f t="shared" si="6"/>
        <v>3978.6079772500007</v>
      </c>
      <c r="M10" s="10"/>
      <c r="N10" s="135">
        <v>43480</v>
      </c>
    </row>
    <row r="11" spans="2:14" ht="28.5" customHeight="1" x14ac:dyDescent="0.2">
      <c r="B11" s="11" t="s">
        <v>393</v>
      </c>
      <c r="C11" s="58"/>
      <c r="D11" s="108" t="s">
        <v>310</v>
      </c>
      <c r="E11" s="77">
        <v>12343.01</v>
      </c>
      <c r="F11" s="77">
        <v>1231.03</v>
      </c>
      <c r="G11" s="77"/>
      <c r="H11" s="77">
        <f t="shared" si="2"/>
        <v>6171.5050000000001</v>
      </c>
      <c r="I11" s="77">
        <f t="shared" si="3"/>
        <v>615.51499999999999</v>
      </c>
      <c r="J11" s="77">
        <f t="shared" si="4"/>
        <v>0</v>
      </c>
      <c r="K11" s="77"/>
      <c r="L11" s="77">
        <f t="shared" si="6"/>
        <v>5555.99</v>
      </c>
      <c r="M11" s="10"/>
      <c r="N11" s="135">
        <v>44470</v>
      </c>
    </row>
    <row r="12" spans="2:14" ht="28.5" customHeight="1" x14ac:dyDescent="0.2">
      <c r="B12" s="11" t="s">
        <v>492</v>
      </c>
      <c r="C12" s="58"/>
      <c r="D12" s="108" t="s">
        <v>335</v>
      </c>
      <c r="E12" s="15">
        <v>4427.665</v>
      </c>
      <c r="F12" s="15"/>
      <c r="G12" s="15">
        <v>127.96</v>
      </c>
      <c r="H12" s="77">
        <f t="shared" si="2"/>
        <v>2213.8325</v>
      </c>
      <c r="I12" s="77">
        <f t="shared" si="3"/>
        <v>0</v>
      </c>
      <c r="J12" s="77">
        <f t="shared" si="4"/>
        <v>63.98</v>
      </c>
      <c r="K12" s="77">
        <f t="shared" si="5"/>
        <v>254.59073750000002</v>
      </c>
      <c r="L12" s="77">
        <f t="shared" si="6"/>
        <v>2023.2217625000001</v>
      </c>
      <c r="M12" s="10"/>
      <c r="N12" s="135">
        <v>44608</v>
      </c>
    </row>
    <row r="13" spans="2:14" ht="28.5" customHeight="1" x14ac:dyDescent="0.2">
      <c r="B13" s="58" t="s">
        <v>229</v>
      </c>
      <c r="C13" s="110"/>
      <c r="D13" s="107" t="s">
        <v>274</v>
      </c>
      <c r="E13" s="15">
        <v>8625.3612499999999</v>
      </c>
      <c r="F13" s="15">
        <v>664.46</v>
      </c>
      <c r="G13" s="15"/>
      <c r="H13" s="77">
        <f t="shared" si="2"/>
        <v>4312.680625</v>
      </c>
      <c r="I13" s="77">
        <f t="shared" si="3"/>
        <v>332.23</v>
      </c>
      <c r="J13" s="77">
        <f t="shared" si="4"/>
        <v>0</v>
      </c>
      <c r="K13" s="77">
        <f t="shared" si="5"/>
        <v>495.95827187500004</v>
      </c>
      <c r="L13" s="77">
        <f t="shared" si="6"/>
        <v>3484.4923531249997</v>
      </c>
      <c r="M13" s="10"/>
      <c r="N13" s="100">
        <v>39919</v>
      </c>
    </row>
    <row r="14" spans="2:14" ht="28.5" customHeight="1" x14ac:dyDescent="0.2">
      <c r="B14" s="58" t="s">
        <v>469</v>
      </c>
      <c r="C14" s="110"/>
      <c r="D14" s="107" t="s">
        <v>470</v>
      </c>
      <c r="E14" s="15">
        <v>7670.085</v>
      </c>
      <c r="F14" s="15">
        <v>560.53</v>
      </c>
      <c r="G14" s="15"/>
      <c r="H14" s="77">
        <f t="shared" si="2"/>
        <v>3835.0425</v>
      </c>
      <c r="I14" s="77">
        <f t="shared" si="3"/>
        <v>280.26499999999999</v>
      </c>
      <c r="J14" s="77">
        <f t="shared" si="4"/>
        <v>0</v>
      </c>
      <c r="K14" s="77">
        <f t="shared" si="5"/>
        <v>441.02988750000003</v>
      </c>
      <c r="L14" s="77">
        <f t="shared" si="6"/>
        <v>3113.7476125000003</v>
      </c>
      <c r="M14" s="10"/>
      <c r="N14" s="134">
        <v>44531</v>
      </c>
    </row>
    <row r="15" spans="2:14" ht="28.5" customHeight="1" x14ac:dyDescent="0.2">
      <c r="B15" s="58" t="s">
        <v>191</v>
      </c>
      <c r="D15" s="108" t="s">
        <v>419</v>
      </c>
      <c r="E15" s="15">
        <v>9918.5717000000004</v>
      </c>
      <c r="F15" s="15">
        <v>820.72</v>
      </c>
      <c r="G15" s="15"/>
      <c r="H15" s="77">
        <f t="shared" si="2"/>
        <v>4959.2858500000002</v>
      </c>
      <c r="I15" s="77">
        <f t="shared" si="3"/>
        <v>410.36</v>
      </c>
      <c r="J15" s="77">
        <f t="shared" si="4"/>
        <v>0</v>
      </c>
      <c r="K15" s="77">
        <f t="shared" si="5"/>
        <v>570.31787274999999</v>
      </c>
      <c r="L15" s="77">
        <f t="shared" si="6"/>
        <v>3978.6079772500007</v>
      </c>
      <c r="M15" s="10"/>
      <c r="N15" s="134">
        <v>43374</v>
      </c>
    </row>
    <row r="16" spans="2:14" ht="28.5" customHeight="1" x14ac:dyDescent="0.2">
      <c r="B16" s="58" t="s">
        <v>465</v>
      </c>
      <c r="D16" s="108" t="s">
        <v>466</v>
      </c>
      <c r="E16" s="15">
        <v>7670.085</v>
      </c>
      <c r="F16" s="15">
        <v>560.53</v>
      </c>
      <c r="G16" s="15"/>
      <c r="H16" s="77">
        <f t="shared" si="2"/>
        <v>3835.0425</v>
      </c>
      <c r="I16" s="77">
        <f t="shared" si="3"/>
        <v>280.26499999999999</v>
      </c>
      <c r="J16" s="77">
        <f t="shared" si="4"/>
        <v>0</v>
      </c>
      <c r="K16" s="77">
        <f t="shared" si="5"/>
        <v>441.02988750000003</v>
      </c>
      <c r="L16" s="77">
        <f t="shared" si="6"/>
        <v>3113.7476125000003</v>
      </c>
      <c r="M16" s="10"/>
      <c r="N16" s="134">
        <v>44531</v>
      </c>
    </row>
    <row r="17" spans="2:15" ht="24.75" customHeight="1" x14ac:dyDescent="0.2">
      <c r="B17" s="58" t="s">
        <v>118</v>
      </c>
      <c r="C17" s="110"/>
      <c r="D17" s="108" t="s">
        <v>274</v>
      </c>
      <c r="E17" s="15">
        <v>8625.3612499999999</v>
      </c>
      <c r="F17" s="15">
        <v>664.46</v>
      </c>
      <c r="G17" s="15"/>
      <c r="H17" s="77">
        <f t="shared" si="2"/>
        <v>4312.680625</v>
      </c>
      <c r="I17" s="77">
        <f t="shared" si="3"/>
        <v>332.23</v>
      </c>
      <c r="J17" s="77">
        <f t="shared" si="4"/>
        <v>0</v>
      </c>
      <c r="K17" s="77">
        <f t="shared" si="5"/>
        <v>495.95827187500004</v>
      </c>
      <c r="L17" s="77">
        <f t="shared" si="6"/>
        <v>3484.4923531249997</v>
      </c>
      <c r="M17" s="10"/>
      <c r="N17" s="100">
        <v>43374</v>
      </c>
      <c r="O17" s="60"/>
    </row>
    <row r="18" spans="2:15" ht="24.95" customHeight="1" x14ac:dyDescent="0.2">
      <c r="B18" s="58" t="s">
        <v>121</v>
      </c>
      <c r="C18" s="89"/>
      <c r="D18" s="108" t="s">
        <v>49</v>
      </c>
      <c r="E18" s="15">
        <v>10212.987449999999</v>
      </c>
      <c r="F18" s="15">
        <v>867.83</v>
      </c>
      <c r="G18" s="15"/>
      <c r="H18" s="77">
        <f t="shared" si="2"/>
        <v>5106.4937249999994</v>
      </c>
      <c r="I18" s="77">
        <f t="shared" si="3"/>
        <v>433.91500000000002</v>
      </c>
      <c r="J18" s="77">
        <f t="shared" si="4"/>
        <v>0</v>
      </c>
      <c r="K18" s="77">
        <f t="shared" si="5"/>
        <v>587.24677837499996</v>
      </c>
      <c r="L18" s="77">
        <f t="shared" si="6"/>
        <v>4085.3319466249995</v>
      </c>
      <c r="M18" s="10"/>
      <c r="N18" s="100">
        <v>38047</v>
      </c>
    </row>
    <row r="19" spans="2:15" ht="24.95" customHeight="1" x14ac:dyDescent="0.2">
      <c r="B19" s="58" t="s">
        <v>428</v>
      </c>
      <c r="C19" s="89"/>
      <c r="D19" s="108" t="s">
        <v>95</v>
      </c>
      <c r="E19" s="15">
        <v>9918.5717000000004</v>
      </c>
      <c r="F19" s="15">
        <v>820.72</v>
      </c>
      <c r="G19" s="15"/>
      <c r="H19" s="77">
        <f t="shared" si="2"/>
        <v>4959.2858500000002</v>
      </c>
      <c r="I19" s="77">
        <f t="shared" si="3"/>
        <v>410.36</v>
      </c>
      <c r="J19" s="77">
        <f t="shared" si="4"/>
        <v>0</v>
      </c>
      <c r="K19" s="77">
        <f t="shared" si="5"/>
        <v>570.31787274999999</v>
      </c>
      <c r="L19" s="77">
        <f t="shared" si="6"/>
        <v>3978.6079772500007</v>
      </c>
      <c r="M19" s="10"/>
      <c r="N19" s="135">
        <v>43480</v>
      </c>
    </row>
    <row r="20" spans="2:15" ht="24.95" customHeight="1" x14ac:dyDescent="0.2">
      <c r="B20" s="58" t="s">
        <v>434</v>
      </c>
      <c r="C20" s="89"/>
      <c r="D20" s="108" t="s">
        <v>446</v>
      </c>
      <c r="E20" s="15">
        <v>1950.135</v>
      </c>
      <c r="F20" s="15"/>
      <c r="G20" s="15">
        <v>310.89</v>
      </c>
      <c r="H20" s="77">
        <f t="shared" si="2"/>
        <v>975.0675</v>
      </c>
      <c r="I20" s="77">
        <f t="shared" si="3"/>
        <v>0</v>
      </c>
      <c r="J20" s="77">
        <f t="shared" si="4"/>
        <v>155.44499999999999</v>
      </c>
      <c r="K20" s="77">
        <f t="shared" si="5"/>
        <v>112.1327625</v>
      </c>
      <c r="L20" s="77">
        <f t="shared" si="6"/>
        <v>1018.3797375</v>
      </c>
      <c r="M20" s="10"/>
      <c r="N20" s="135"/>
    </row>
    <row r="21" spans="2:15" ht="24.95" customHeight="1" x14ac:dyDescent="0.2">
      <c r="B21" s="11" t="s">
        <v>420</v>
      </c>
      <c r="D21" s="102" t="s">
        <v>421</v>
      </c>
      <c r="E21" s="15">
        <v>5630.973</v>
      </c>
      <c r="F21" s="15">
        <v>44.04</v>
      </c>
      <c r="G21" s="15"/>
      <c r="H21" s="77">
        <f t="shared" si="2"/>
        <v>2815.4865</v>
      </c>
      <c r="I21" s="77">
        <f t="shared" si="3"/>
        <v>22.02</v>
      </c>
      <c r="J21" s="77">
        <f t="shared" si="4"/>
        <v>0</v>
      </c>
      <c r="K21" s="77">
        <f t="shared" si="5"/>
        <v>323.78094750000002</v>
      </c>
      <c r="L21" s="77">
        <f t="shared" si="6"/>
        <v>2469.6855525000001</v>
      </c>
      <c r="M21" s="10"/>
      <c r="N21" s="135">
        <v>44212</v>
      </c>
    </row>
    <row r="22" spans="2:15" x14ac:dyDescent="0.2">
      <c r="B22" s="58" t="s">
        <v>313</v>
      </c>
      <c r="C22" s="58"/>
      <c r="D22" s="111" t="s">
        <v>96</v>
      </c>
      <c r="E22" s="15">
        <v>6445.7480999999998</v>
      </c>
      <c r="F22" s="15">
        <v>173.78</v>
      </c>
      <c r="G22" s="15"/>
      <c r="H22" s="77">
        <f t="shared" si="2"/>
        <v>3222.8740499999999</v>
      </c>
      <c r="I22" s="77">
        <f t="shared" si="3"/>
        <v>86.89</v>
      </c>
      <c r="J22" s="77">
        <f t="shared" si="4"/>
        <v>0</v>
      </c>
      <c r="K22" s="77">
        <f t="shared" si="5"/>
        <v>370.63051575000003</v>
      </c>
      <c r="L22" s="77">
        <f t="shared" si="6"/>
        <v>2765.3535342499999</v>
      </c>
      <c r="M22" s="10"/>
      <c r="N22" s="135">
        <v>44207</v>
      </c>
    </row>
    <row r="23" spans="2:15" s="58" customFormat="1" ht="25.5" x14ac:dyDescent="0.2">
      <c r="B23" s="58" t="s">
        <v>311</v>
      </c>
      <c r="D23" s="108" t="s">
        <v>312</v>
      </c>
      <c r="E23" s="15">
        <v>7670.085</v>
      </c>
      <c r="F23" s="15">
        <v>560.53</v>
      </c>
      <c r="G23" s="15"/>
      <c r="H23" s="77">
        <f t="shared" si="2"/>
        <v>3835.0425</v>
      </c>
      <c r="I23" s="77">
        <f t="shared" si="3"/>
        <v>280.26499999999999</v>
      </c>
      <c r="J23" s="77">
        <f t="shared" si="4"/>
        <v>0</v>
      </c>
      <c r="K23" s="77">
        <f t="shared" si="5"/>
        <v>441.02988750000003</v>
      </c>
      <c r="L23" s="77">
        <f t="shared" si="6"/>
        <v>3113.7476125000003</v>
      </c>
      <c r="M23" s="10"/>
      <c r="N23" s="135">
        <v>43709</v>
      </c>
      <c r="O23" s="11"/>
    </row>
    <row r="24" spans="2:15" s="58" customFormat="1" ht="25.5" x14ac:dyDescent="0.2">
      <c r="B24" s="58" t="s">
        <v>442</v>
      </c>
      <c r="D24" s="108" t="s">
        <v>443</v>
      </c>
      <c r="E24" s="15">
        <v>7670.085</v>
      </c>
      <c r="F24" s="15">
        <v>560.53</v>
      </c>
      <c r="G24" s="15"/>
      <c r="H24" s="77">
        <f t="shared" si="2"/>
        <v>3835.0425</v>
      </c>
      <c r="I24" s="77">
        <f t="shared" si="3"/>
        <v>280.26499999999999</v>
      </c>
      <c r="J24" s="77">
        <f t="shared" si="4"/>
        <v>0</v>
      </c>
      <c r="K24" s="77">
        <f t="shared" si="5"/>
        <v>441.02988750000003</v>
      </c>
      <c r="L24" s="77">
        <f t="shared" si="6"/>
        <v>3113.7476125000003</v>
      </c>
      <c r="M24" s="10"/>
      <c r="N24" s="135">
        <v>44485</v>
      </c>
      <c r="O24" s="11"/>
    </row>
    <row r="25" spans="2:15" ht="52.5" customHeight="1" x14ac:dyDescent="0.2">
      <c r="B25" s="58" t="s">
        <v>134</v>
      </c>
      <c r="C25" s="89"/>
      <c r="D25" s="113" t="s">
        <v>277</v>
      </c>
      <c r="E25" s="15">
        <v>11274.556649999999</v>
      </c>
      <c r="F25" s="15">
        <v>1039.56</v>
      </c>
      <c r="G25" s="15"/>
      <c r="H25" s="77">
        <f t="shared" si="2"/>
        <v>5637.2783249999993</v>
      </c>
      <c r="I25" s="77">
        <f t="shared" si="3"/>
        <v>519.78</v>
      </c>
      <c r="J25" s="77">
        <f t="shared" si="4"/>
        <v>0</v>
      </c>
      <c r="K25" s="77">
        <f t="shared" si="5"/>
        <v>648.28700737499992</v>
      </c>
      <c r="L25" s="77">
        <f t="shared" si="6"/>
        <v>4469.2113176249995</v>
      </c>
      <c r="M25" s="10"/>
      <c r="N25" s="100">
        <v>43388</v>
      </c>
    </row>
    <row r="26" spans="2:15" ht="21.95" customHeight="1" x14ac:dyDescent="0.2">
      <c r="D26" s="28" t="s">
        <v>6</v>
      </c>
      <c r="E26" s="29">
        <f>SUM(E6:E25)</f>
        <v>185995.31769999996</v>
      </c>
      <c r="F26" s="29">
        <f>SUM(F6:F25)</f>
        <v>16696.090000000004</v>
      </c>
      <c r="G26" s="29"/>
      <c r="H26" s="29">
        <f>SUM(H6:H25)</f>
        <v>92997.658849999978</v>
      </c>
      <c r="I26" s="29">
        <f>SUM(I6:I25)</f>
        <v>8348.0450000000019</v>
      </c>
      <c r="J26" s="29">
        <f>SUM(J6:J25)</f>
        <v>262.63</v>
      </c>
      <c r="K26" s="29">
        <f>SUM(K6:K25)</f>
        <v>9985.0076927500013</v>
      </c>
      <c r="L26" s="29">
        <f>SUM(L6:L25)</f>
        <v>74927.236157250009</v>
      </c>
    </row>
    <row r="27" spans="2:15" ht="21.95" customHeight="1" x14ac:dyDescent="0.2">
      <c r="B27" s="9"/>
      <c r="C27" s="9"/>
      <c r="D27" s="12"/>
      <c r="E27" s="6"/>
      <c r="J27" s="6"/>
    </row>
    <row r="28" spans="2:15" x14ac:dyDescent="0.2">
      <c r="B28" s="9"/>
      <c r="C28" s="9"/>
      <c r="D28" s="12"/>
      <c r="E28" s="6"/>
      <c r="J28" s="6"/>
    </row>
    <row r="29" spans="2:15" x14ac:dyDescent="0.2">
      <c r="B29" s="9"/>
      <c r="C29" s="9"/>
      <c r="D29" s="12"/>
      <c r="E29" s="6"/>
      <c r="J29" s="6"/>
    </row>
    <row r="30" spans="2:15" x14ac:dyDescent="0.2">
      <c r="B30" s="9"/>
      <c r="C30" s="23"/>
      <c r="D30" s="6"/>
      <c r="E30" s="6"/>
      <c r="F30" s="6"/>
      <c r="G30" s="6"/>
      <c r="H30" s="6"/>
      <c r="I30" s="6"/>
      <c r="J30" s="6"/>
      <c r="K30" s="6"/>
    </row>
    <row r="31" spans="2:15" x14ac:dyDescent="0.2">
      <c r="B31" s="9"/>
      <c r="C31" s="23"/>
      <c r="D31" s="6"/>
      <c r="E31" s="6"/>
      <c r="F31" s="6"/>
      <c r="G31" s="6"/>
      <c r="H31" s="6"/>
      <c r="I31" s="6"/>
      <c r="J31" s="6"/>
      <c r="K31" s="6"/>
    </row>
    <row r="32" spans="2:15" x14ac:dyDescent="0.2">
      <c r="B32" s="9"/>
      <c r="C32" s="9"/>
      <c r="D32" s="12"/>
      <c r="E32" s="6"/>
      <c r="J32" s="6"/>
    </row>
    <row r="33" spans="2:10" x14ac:dyDescent="0.2">
      <c r="B33" s="9"/>
      <c r="C33" s="9"/>
      <c r="D33" s="12"/>
      <c r="E33" s="6"/>
      <c r="J33" s="6"/>
    </row>
    <row r="34" spans="2:10" x14ac:dyDescent="0.2">
      <c r="B34" s="9"/>
      <c r="C34" s="9"/>
      <c r="D34" s="12"/>
      <c r="E34" s="6"/>
      <c r="J34" s="6"/>
    </row>
    <row r="35" spans="2:10" x14ac:dyDescent="0.2">
      <c r="B35" s="9"/>
      <c r="C35" s="9"/>
      <c r="D35" s="12"/>
      <c r="E35" s="6"/>
      <c r="J35" s="6"/>
    </row>
    <row r="36" spans="2:10" x14ac:dyDescent="0.2">
      <c r="B36" s="9"/>
      <c r="C36" s="9"/>
      <c r="D36" s="12"/>
      <c r="E36" s="6"/>
      <c r="J36" s="6"/>
    </row>
    <row r="37" spans="2:10" x14ac:dyDescent="0.2">
      <c r="B37" s="9"/>
      <c r="C37" s="9"/>
      <c r="D37" s="12"/>
      <c r="E37" s="6"/>
      <c r="J37" s="6"/>
    </row>
    <row r="38" spans="2:10" x14ac:dyDescent="0.2">
      <c r="B38" s="9"/>
      <c r="C38" s="9"/>
      <c r="D38" s="12"/>
      <c r="E38" s="6"/>
      <c r="J38" s="6"/>
    </row>
    <row r="40" spans="2:10" ht="18" x14ac:dyDescent="0.25">
      <c r="B40" s="56"/>
    </row>
  </sheetData>
  <sortState ref="B8:O25">
    <sortCondition ref="B8:B25"/>
  </sortState>
  <pageMargins left="0.11811023622047245" right="0.23622047244094491" top="0.78740157480314965" bottom="0.98425196850393704" header="0" footer="0"/>
  <pageSetup scale="86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N17"/>
  <sheetViews>
    <sheetView zoomScale="80" zoomScaleNormal="80" workbookViewId="0">
      <selection activeCell="O1" sqref="O1:R1048576"/>
    </sheetView>
  </sheetViews>
  <sheetFormatPr baseColWidth="10" defaultRowHeight="12.75" x14ac:dyDescent="0.2"/>
  <cols>
    <col min="1" max="1" width="1.5703125" customWidth="1"/>
    <col min="2" max="2" width="34.28515625" style="11" customWidth="1"/>
    <col min="3" max="3" width="1.42578125" style="11" customWidth="1"/>
    <col min="4" max="4" width="16.140625" style="11" customWidth="1"/>
    <col min="5" max="5" width="1.85546875" style="58" customWidth="1"/>
    <col min="6" max="6" width="1.42578125" style="58" customWidth="1"/>
    <col min="7" max="7" width="1.42578125" style="11" customWidth="1"/>
    <col min="8" max="8" width="11" style="11" customWidth="1"/>
    <col min="9" max="10" width="9.85546875" style="11" customWidth="1"/>
    <col min="11" max="11" width="14" style="11" customWidth="1"/>
    <col min="12" max="12" width="11.85546875" style="11" customWidth="1"/>
    <col min="13" max="14" width="23.85546875" style="11" customWidth="1"/>
    <col min="15" max="16384" width="11.42578125" style="11"/>
  </cols>
  <sheetData>
    <row r="1" spans="1:14" ht="18" x14ac:dyDescent="0.25">
      <c r="A1" s="11"/>
      <c r="E1" s="14" t="s">
        <v>0</v>
      </c>
      <c r="F1" s="77"/>
      <c r="G1" s="15"/>
      <c r="H1" s="15"/>
      <c r="I1" s="15"/>
      <c r="J1" s="15"/>
      <c r="K1" s="15"/>
      <c r="L1" s="15"/>
      <c r="M1" s="16" t="s">
        <v>1</v>
      </c>
      <c r="N1" s="16"/>
    </row>
    <row r="2" spans="1:14" ht="15" x14ac:dyDescent="0.25">
      <c r="A2" s="11"/>
      <c r="E2" s="17" t="s">
        <v>54</v>
      </c>
      <c r="F2" s="77"/>
      <c r="G2" s="15"/>
      <c r="H2" s="15"/>
      <c r="I2" s="15"/>
      <c r="J2" s="15"/>
      <c r="K2" s="15"/>
      <c r="L2" s="15"/>
      <c r="M2" s="18" t="str">
        <f>PRESIDENCIA!M2</f>
        <v>15 DE MARZO DE 2022</v>
      </c>
      <c r="N2" s="18"/>
    </row>
    <row r="3" spans="1:14" x14ac:dyDescent="0.2">
      <c r="A3" s="11"/>
      <c r="E3" s="18" t="str">
        <f>PRESIDENCIA!E3</f>
        <v>PRIMERA QUINCENA DE MARZO DE 2022</v>
      </c>
      <c r="F3" s="77"/>
      <c r="G3" s="15"/>
      <c r="H3" s="15"/>
      <c r="I3" s="15"/>
      <c r="J3" s="15"/>
      <c r="K3" s="15"/>
      <c r="L3" s="15"/>
    </row>
    <row r="4" spans="1:14" x14ac:dyDescent="0.2">
      <c r="A4" s="11"/>
      <c r="E4" s="48"/>
      <c r="F4" s="77"/>
      <c r="G4" s="15"/>
      <c r="H4" s="15"/>
      <c r="I4" s="15"/>
      <c r="J4" s="15"/>
      <c r="K4" s="15"/>
      <c r="L4" s="15"/>
    </row>
    <row r="5" spans="1:14" ht="27" customHeight="1" x14ac:dyDescent="0.2">
      <c r="A5" s="11"/>
      <c r="B5" s="19" t="s">
        <v>2</v>
      </c>
      <c r="C5" s="19"/>
      <c r="D5" s="19" t="s">
        <v>8</v>
      </c>
      <c r="E5" s="50" t="s">
        <v>3</v>
      </c>
      <c r="F5" s="50" t="s">
        <v>27</v>
      </c>
      <c r="G5" s="50" t="s">
        <v>31</v>
      </c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  <c r="N5" s="123" t="s">
        <v>444</v>
      </c>
    </row>
    <row r="6" spans="1:14" ht="27" customHeight="1" x14ac:dyDescent="0.2">
      <c r="A6" s="11"/>
      <c r="B6" s="11" t="s">
        <v>314</v>
      </c>
      <c r="C6" s="23"/>
      <c r="D6" s="101" t="s">
        <v>9</v>
      </c>
      <c r="E6" s="6">
        <v>30312.959999999999</v>
      </c>
      <c r="F6" s="6">
        <v>5105.49</v>
      </c>
      <c r="G6" s="30"/>
      <c r="H6" s="6">
        <f t="shared" ref="H6:J6" si="0">+E6/2</f>
        <v>15156.48</v>
      </c>
      <c r="I6" s="6">
        <f t="shared" si="0"/>
        <v>2552.7449999999999</v>
      </c>
      <c r="J6" s="6">
        <f t="shared" si="0"/>
        <v>0</v>
      </c>
      <c r="K6" s="6"/>
      <c r="L6" s="6">
        <f t="shared" ref="L6" si="1">H6-I6+J6-K6</f>
        <v>12603.735000000001</v>
      </c>
      <c r="M6" s="10"/>
      <c r="N6" s="134">
        <v>44470</v>
      </c>
    </row>
    <row r="7" spans="1:14" ht="24.95" customHeight="1" x14ac:dyDescent="0.2">
      <c r="A7" s="11"/>
      <c r="B7" s="9" t="s">
        <v>125</v>
      </c>
      <c r="C7" s="23"/>
      <c r="D7" s="101" t="s">
        <v>53</v>
      </c>
      <c r="E7" s="15">
        <v>7670.085</v>
      </c>
      <c r="F7" s="15">
        <v>560.53</v>
      </c>
      <c r="G7" s="15"/>
      <c r="H7" s="6">
        <f t="shared" ref="H7:H14" si="2">+E7/2</f>
        <v>3835.0425</v>
      </c>
      <c r="I7" s="6">
        <f t="shared" ref="I7:I14" si="3">+F7/2</f>
        <v>280.26499999999999</v>
      </c>
      <c r="J7" s="6">
        <f t="shared" ref="J7:J14" si="4">+G7/2</f>
        <v>0</v>
      </c>
      <c r="K7" s="6">
        <f t="shared" ref="K7:K14" si="5">+H7*0.115</f>
        <v>441.02988750000003</v>
      </c>
      <c r="L7" s="6">
        <f t="shared" ref="L7:L14" si="6">H7-I7+J7-K7</f>
        <v>3113.7476125000003</v>
      </c>
      <c r="M7" s="10"/>
      <c r="N7" s="134">
        <v>43374</v>
      </c>
    </row>
    <row r="8" spans="1:14" ht="24.95" customHeight="1" x14ac:dyDescent="0.2">
      <c r="A8" s="11"/>
      <c r="B8" s="13" t="s">
        <v>124</v>
      </c>
      <c r="C8" s="23"/>
      <c r="D8" s="108" t="s">
        <v>318</v>
      </c>
      <c r="E8" s="15">
        <v>9918.5717000000004</v>
      </c>
      <c r="F8" s="15">
        <v>820.72</v>
      </c>
      <c r="G8" s="15"/>
      <c r="H8" s="6">
        <f t="shared" si="2"/>
        <v>4959.2858500000002</v>
      </c>
      <c r="I8" s="6">
        <f t="shared" si="3"/>
        <v>410.36</v>
      </c>
      <c r="J8" s="6">
        <f t="shared" si="4"/>
        <v>0</v>
      </c>
      <c r="K8" s="6">
        <f t="shared" si="5"/>
        <v>570.31787274999999</v>
      </c>
      <c r="L8" s="6">
        <f t="shared" si="6"/>
        <v>3978.6079772500007</v>
      </c>
      <c r="M8" s="10"/>
      <c r="N8" s="134">
        <v>43374</v>
      </c>
    </row>
    <row r="9" spans="1:14" ht="24.95" customHeight="1" x14ac:dyDescent="0.2">
      <c r="A9" s="11"/>
      <c r="B9" s="11" t="s">
        <v>315</v>
      </c>
      <c r="D9" s="114" t="s">
        <v>316</v>
      </c>
      <c r="E9" s="15">
        <v>4427.665</v>
      </c>
      <c r="F9" s="15"/>
      <c r="G9" s="15">
        <v>127.96</v>
      </c>
      <c r="H9" s="6">
        <f t="shared" si="2"/>
        <v>2213.8325</v>
      </c>
      <c r="I9" s="6">
        <f t="shared" si="3"/>
        <v>0</v>
      </c>
      <c r="J9" s="6">
        <f t="shared" si="4"/>
        <v>63.98</v>
      </c>
      <c r="K9" s="6">
        <f t="shared" si="5"/>
        <v>254.59073750000002</v>
      </c>
      <c r="L9" s="6">
        <f t="shared" si="6"/>
        <v>2023.2217625000001</v>
      </c>
      <c r="M9" s="10"/>
      <c r="N9" s="135">
        <v>43846</v>
      </c>
    </row>
    <row r="10" spans="1:14" ht="24.95" customHeight="1" x14ac:dyDescent="0.2">
      <c r="A10" s="11"/>
      <c r="B10" s="13" t="s">
        <v>254</v>
      </c>
      <c r="C10" s="23"/>
      <c r="D10" s="101" t="str">
        <f>D12</f>
        <v>DIRECCION JURIDICA</v>
      </c>
      <c r="E10" s="15">
        <v>13762.45615</v>
      </c>
      <c r="F10" s="15">
        <v>1498.5</v>
      </c>
      <c r="G10" s="15"/>
      <c r="H10" s="6">
        <f t="shared" si="2"/>
        <v>6881.228075</v>
      </c>
      <c r="I10" s="6">
        <f t="shared" si="3"/>
        <v>749.25</v>
      </c>
      <c r="J10" s="6">
        <f t="shared" si="4"/>
        <v>0</v>
      </c>
      <c r="K10" s="6">
        <f t="shared" si="5"/>
        <v>791.34122862499999</v>
      </c>
      <c r="L10" s="6">
        <f t="shared" si="6"/>
        <v>5340.6368463750005</v>
      </c>
      <c r="M10" s="10"/>
      <c r="N10" s="134">
        <v>43374</v>
      </c>
    </row>
    <row r="11" spans="1:14" ht="24.95" customHeight="1" x14ac:dyDescent="0.2">
      <c r="A11" s="11"/>
      <c r="B11" s="13" t="s">
        <v>255</v>
      </c>
      <c r="C11" s="23"/>
      <c r="D11" s="101" t="s">
        <v>319</v>
      </c>
      <c r="E11" s="15">
        <v>13762.45615</v>
      </c>
      <c r="F11" s="15">
        <v>1498.5</v>
      </c>
      <c r="G11" s="15"/>
      <c r="H11" s="6">
        <f t="shared" si="2"/>
        <v>6881.228075</v>
      </c>
      <c r="I11" s="6">
        <f t="shared" si="3"/>
        <v>749.25</v>
      </c>
      <c r="J11" s="6">
        <f t="shared" si="4"/>
        <v>0</v>
      </c>
      <c r="K11" s="6">
        <f t="shared" si="5"/>
        <v>791.34122862499999</v>
      </c>
      <c r="L11" s="6">
        <f t="shared" si="6"/>
        <v>5340.6368463750005</v>
      </c>
      <c r="M11" s="10"/>
      <c r="N11" s="134">
        <v>43374</v>
      </c>
    </row>
    <row r="12" spans="1:14" ht="24.95" customHeight="1" x14ac:dyDescent="0.2">
      <c r="A12" s="11"/>
      <c r="B12" s="13" t="s">
        <v>253</v>
      </c>
      <c r="C12" s="58"/>
      <c r="D12" s="108" t="s">
        <v>317</v>
      </c>
      <c r="E12" s="15">
        <v>15180.3236</v>
      </c>
      <c r="F12" s="15">
        <v>1801.35</v>
      </c>
      <c r="G12" s="15"/>
      <c r="H12" s="6">
        <f t="shared" si="2"/>
        <v>7590.1617999999999</v>
      </c>
      <c r="I12" s="6">
        <f t="shared" si="3"/>
        <v>900.67499999999995</v>
      </c>
      <c r="J12" s="6">
        <f t="shared" si="4"/>
        <v>0</v>
      </c>
      <c r="K12" s="6">
        <f t="shared" si="5"/>
        <v>872.868607</v>
      </c>
      <c r="L12" s="6">
        <f t="shared" si="6"/>
        <v>5816.6181929999993</v>
      </c>
      <c r="M12" s="10"/>
      <c r="N12" s="134">
        <v>80994</v>
      </c>
    </row>
    <row r="13" spans="1:14" ht="18.75" customHeight="1" x14ac:dyDescent="0.2">
      <c r="A13" s="11"/>
      <c r="B13" s="9" t="s">
        <v>123</v>
      </c>
      <c r="C13" s="23"/>
      <c r="D13" s="101" t="s">
        <v>30</v>
      </c>
      <c r="E13" s="15">
        <v>13762.45615</v>
      </c>
      <c r="F13" s="15">
        <v>1498.5</v>
      </c>
      <c r="G13" s="15"/>
      <c r="H13" s="6">
        <f t="shared" si="2"/>
        <v>6881.228075</v>
      </c>
      <c r="I13" s="6">
        <f t="shared" si="3"/>
        <v>749.25</v>
      </c>
      <c r="J13" s="6">
        <f t="shared" si="4"/>
        <v>0</v>
      </c>
      <c r="K13" s="6">
        <f t="shared" si="5"/>
        <v>791.34122862499999</v>
      </c>
      <c r="L13" s="6">
        <f t="shared" si="6"/>
        <v>5340.6368463750005</v>
      </c>
      <c r="M13" s="10"/>
      <c r="N13" s="100">
        <v>42278</v>
      </c>
    </row>
    <row r="14" spans="1:14" ht="24.95" customHeight="1" x14ac:dyDescent="0.2">
      <c r="A14" s="11"/>
      <c r="B14" s="13" t="s">
        <v>256</v>
      </c>
      <c r="C14" s="23"/>
      <c r="D14" s="101" t="s">
        <v>52</v>
      </c>
      <c r="E14" s="15">
        <v>15180.3236</v>
      </c>
      <c r="F14" s="15">
        <v>1801.35</v>
      </c>
      <c r="G14" s="15"/>
      <c r="H14" s="6">
        <f t="shared" si="2"/>
        <v>7590.1617999999999</v>
      </c>
      <c r="I14" s="6">
        <f t="shared" si="3"/>
        <v>900.67499999999995</v>
      </c>
      <c r="J14" s="6">
        <f t="shared" si="4"/>
        <v>0</v>
      </c>
      <c r="K14" s="6">
        <f t="shared" si="5"/>
        <v>872.868607</v>
      </c>
      <c r="L14" s="6">
        <f t="shared" si="6"/>
        <v>5816.6181929999993</v>
      </c>
      <c r="M14" s="10"/>
      <c r="N14" s="134">
        <v>43374</v>
      </c>
    </row>
    <row r="15" spans="1:14" ht="21.95" customHeight="1" x14ac:dyDescent="0.2">
      <c r="A15" s="11"/>
      <c r="D15" s="28" t="s">
        <v>6</v>
      </c>
      <c r="E15" s="29">
        <f t="shared" ref="E15:L15" si="7">SUM(E6:E14)</f>
        <v>123977.29735000001</v>
      </c>
      <c r="F15" s="29">
        <f t="shared" si="7"/>
        <v>14584.94</v>
      </c>
      <c r="G15" s="47">
        <f t="shared" si="7"/>
        <v>127.96</v>
      </c>
      <c r="H15" s="29">
        <f t="shared" si="7"/>
        <v>61988.648675000004</v>
      </c>
      <c r="I15" s="29">
        <f t="shared" si="7"/>
        <v>7292.47</v>
      </c>
      <c r="J15" s="29">
        <f t="shared" si="7"/>
        <v>63.98</v>
      </c>
      <c r="K15" s="29">
        <f t="shared" si="7"/>
        <v>5385.6993976249996</v>
      </c>
      <c r="L15" s="29">
        <f t="shared" si="7"/>
        <v>49374.459277375005</v>
      </c>
    </row>
    <row r="16" spans="1:14" ht="21.95" customHeight="1" x14ac:dyDescent="0.2">
      <c r="A16" s="11"/>
      <c r="D16" s="28"/>
      <c r="E16" s="29"/>
      <c r="F16" s="29"/>
      <c r="G16" s="29"/>
      <c r="H16" s="29"/>
      <c r="I16" s="29"/>
      <c r="J16" s="29"/>
      <c r="K16" s="29"/>
      <c r="L16" s="29"/>
    </row>
    <row r="17" spans="1:1" x14ac:dyDescent="0.2">
      <c r="A17" s="11"/>
    </row>
  </sheetData>
  <sortState ref="B7:M14">
    <sortCondition ref="B7:B14"/>
  </sortState>
  <pageMargins left="0.15748031496062992" right="0.11811023622047245" top="0.78740157480314965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 tint="-0.249977111117893"/>
    <pageSetUpPr fitToPage="1"/>
  </sheetPr>
  <dimension ref="A1:P32"/>
  <sheetViews>
    <sheetView zoomScale="80" zoomScaleNormal="80" workbookViewId="0">
      <selection activeCell="K34" sqref="K34"/>
    </sheetView>
  </sheetViews>
  <sheetFormatPr baseColWidth="10" defaultRowHeight="12.75" x14ac:dyDescent="0.2"/>
  <cols>
    <col min="1" max="1" width="2" customWidth="1"/>
    <col min="2" max="2" width="37.85546875" style="11" bestFit="1" customWidth="1"/>
    <col min="3" max="3" width="4.140625" style="11" customWidth="1"/>
    <col min="4" max="4" width="15.85546875" style="11" customWidth="1"/>
    <col min="5" max="5" width="0.7109375" style="58" customWidth="1"/>
    <col min="6" max="7" width="1.28515625" style="11" customWidth="1"/>
    <col min="8" max="9" width="12" style="11" customWidth="1"/>
    <col min="10" max="10" width="10.28515625" style="11" customWidth="1"/>
    <col min="11" max="11" width="12.5703125" style="11" customWidth="1"/>
    <col min="12" max="12" width="11.5703125" style="11" customWidth="1"/>
    <col min="13" max="13" width="24.85546875" style="11" customWidth="1"/>
    <col min="14" max="14" width="20.7109375" style="11" bestFit="1" customWidth="1"/>
    <col min="15" max="15" width="1.7109375" style="11" customWidth="1"/>
    <col min="16" max="16" width="11.42578125" style="15"/>
    <col min="17" max="16384" width="11.42578125" style="11"/>
  </cols>
  <sheetData>
    <row r="1" spans="1:16" ht="18" x14ac:dyDescent="0.25">
      <c r="A1" s="11"/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O1" s="11" t="s">
        <v>25</v>
      </c>
    </row>
    <row r="2" spans="1:16" ht="15" x14ac:dyDescent="0.25">
      <c r="A2" s="11"/>
      <c r="E2" s="17" t="s">
        <v>55</v>
      </c>
      <c r="F2" s="15"/>
      <c r="G2" s="15"/>
      <c r="H2" s="15"/>
      <c r="I2" s="15"/>
      <c r="J2" s="17"/>
      <c r="K2" s="15"/>
      <c r="L2" s="15"/>
      <c r="M2" s="18" t="str">
        <f>PRESIDENCIA!M2</f>
        <v>15 DE MARZO DE 2022</v>
      </c>
    </row>
    <row r="3" spans="1:16" x14ac:dyDescent="0.2">
      <c r="A3" s="11"/>
      <c r="E3" s="48" t="str">
        <f>PRESIDENCIA!E3</f>
        <v>PRIMERA QUINCENA DE MARZO DE 2022</v>
      </c>
      <c r="F3" s="15"/>
      <c r="G3" s="15"/>
      <c r="H3" s="15"/>
      <c r="I3" s="15"/>
      <c r="J3" s="49"/>
      <c r="K3" s="15"/>
      <c r="L3" s="15"/>
    </row>
    <row r="4" spans="1:16" x14ac:dyDescent="0.2">
      <c r="A4" s="11"/>
      <c r="E4" s="48"/>
      <c r="F4" s="15"/>
      <c r="G4" s="15"/>
      <c r="H4" s="15"/>
      <c r="I4" s="15"/>
      <c r="J4" s="49"/>
      <c r="K4" s="15"/>
      <c r="L4" s="15"/>
    </row>
    <row r="5" spans="1:16" ht="25.5" x14ac:dyDescent="0.2">
      <c r="A5" s="11"/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  <c r="N5" s="123" t="s">
        <v>444</v>
      </c>
      <c r="P5" s="29"/>
    </row>
    <row r="6" spans="1:16" x14ac:dyDescent="0.2">
      <c r="A6" s="11"/>
      <c r="B6" s="13"/>
      <c r="E6" s="6"/>
      <c r="F6" s="30"/>
      <c r="G6" s="30"/>
      <c r="H6" s="6"/>
      <c r="I6" s="6"/>
      <c r="J6" s="6"/>
      <c r="L6" s="6"/>
    </row>
    <row r="7" spans="1:16" ht="24.95" customHeight="1" x14ac:dyDescent="0.2">
      <c r="A7" s="11"/>
      <c r="B7" s="13" t="s">
        <v>320</v>
      </c>
      <c r="C7" s="61"/>
      <c r="D7" s="103" t="s">
        <v>321</v>
      </c>
      <c r="E7" s="6">
        <v>23787.57</v>
      </c>
      <c r="F7" s="6">
        <v>3639.86</v>
      </c>
      <c r="G7" s="30"/>
      <c r="H7" s="6">
        <f t="shared" ref="H7:I7" si="0">E7/2</f>
        <v>11893.785</v>
      </c>
      <c r="I7" s="6">
        <f t="shared" si="0"/>
        <v>1819.93</v>
      </c>
      <c r="J7" s="6">
        <f>+G7/2</f>
        <v>0</v>
      </c>
      <c r="K7" s="6"/>
      <c r="L7" s="6">
        <f>H7-I7+J7-K7</f>
        <v>10073.855</v>
      </c>
      <c r="M7" s="10"/>
      <c r="N7" s="124">
        <v>80994</v>
      </c>
      <c r="O7" s="100"/>
      <c r="P7" s="11" t="s">
        <v>503</v>
      </c>
    </row>
    <row r="8" spans="1:16" ht="24.95" customHeight="1" x14ac:dyDescent="0.2">
      <c r="A8" s="11"/>
      <c r="B8" s="58" t="s">
        <v>323</v>
      </c>
      <c r="D8" s="107" t="s">
        <v>274</v>
      </c>
      <c r="E8" s="77">
        <v>7735.75</v>
      </c>
      <c r="F8" s="77">
        <v>567.66999999999996</v>
      </c>
      <c r="G8" s="77"/>
      <c r="H8" s="6">
        <f t="shared" ref="H8:H9" si="1">E8/2</f>
        <v>3867.875</v>
      </c>
      <c r="I8" s="6">
        <f t="shared" ref="I8:I9" si="2">F8/2</f>
        <v>283.83499999999998</v>
      </c>
      <c r="J8" s="6">
        <f t="shared" ref="J8:J9" si="3">+G8/2</f>
        <v>0</v>
      </c>
      <c r="K8" s="6"/>
      <c r="L8" s="6">
        <f t="shared" ref="L8:L9" si="4">H8-I8+J8-K8</f>
        <v>3584.04</v>
      </c>
      <c r="M8" s="10"/>
      <c r="N8" s="124">
        <v>80994</v>
      </c>
      <c r="O8" s="100"/>
      <c r="P8" s="11" t="s">
        <v>503</v>
      </c>
    </row>
    <row r="9" spans="1:16" ht="39" thickBot="1" x14ac:dyDescent="0.25">
      <c r="A9" s="11"/>
      <c r="B9" s="11" t="s">
        <v>322</v>
      </c>
      <c r="C9" s="61"/>
      <c r="D9" s="107" t="s">
        <v>274</v>
      </c>
      <c r="E9" s="77">
        <v>7735.75</v>
      </c>
      <c r="F9" s="77">
        <v>567.66999999999996</v>
      </c>
      <c r="G9" s="77"/>
      <c r="H9" s="6">
        <f t="shared" si="1"/>
        <v>3867.875</v>
      </c>
      <c r="I9" s="6">
        <f t="shared" si="2"/>
        <v>283.83499999999998</v>
      </c>
      <c r="J9" s="6">
        <f t="shared" si="3"/>
        <v>0</v>
      </c>
      <c r="K9" s="6"/>
      <c r="L9" s="6">
        <f t="shared" si="4"/>
        <v>3584.04</v>
      </c>
      <c r="M9" s="10"/>
      <c r="N9" s="124">
        <v>80994</v>
      </c>
      <c r="O9" s="100"/>
      <c r="P9" s="11" t="s">
        <v>503</v>
      </c>
    </row>
    <row r="10" spans="1:16" ht="24.95" customHeight="1" thickBot="1" x14ac:dyDescent="0.25">
      <c r="A10" s="11"/>
      <c r="B10" s="13"/>
      <c r="C10" s="23"/>
      <c r="D10" s="12"/>
      <c r="E10" s="6"/>
      <c r="F10" s="30"/>
      <c r="G10" s="30"/>
      <c r="H10" s="6"/>
      <c r="I10" s="6"/>
      <c r="J10" s="6"/>
      <c r="K10" s="6"/>
      <c r="L10" s="6"/>
      <c r="M10" s="10"/>
      <c r="N10" s="27"/>
      <c r="P10" s="97"/>
    </row>
    <row r="12" spans="1:16" ht="21.95" customHeight="1" x14ac:dyDescent="0.2">
      <c r="A12" s="11"/>
      <c r="D12" s="28" t="s">
        <v>6</v>
      </c>
      <c r="E12" s="29">
        <f>SUM(E7:E10)</f>
        <v>39259.07</v>
      </c>
      <c r="F12" s="47">
        <f>SUM(F7:F10)</f>
        <v>4775.2</v>
      </c>
      <c r="G12" s="47"/>
      <c r="H12" s="29">
        <f>SUM(H7:H10)</f>
        <v>19629.535</v>
      </c>
      <c r="I12" s="29">
        <f>SUM(I7:I10)</f>
        <v>2387.6</v>
      </c>
      <c r="J12" s="29">
        <f>SUM(J7:J10)</f>
        <v>0</v>
      </c>
      <c r="K12" s="29">
        <f>SUM(K7:K10)</f>
        <v>0</v>
      </c>
      <c r="L12" s="29">
        <f>SUM(L7:L10)</f>
        <v>17241.935000000001</v>
      </c>
    </row>
    <row r="13" spans="1:16" ht="21.95" customHeight="1" x14ac:dyDescent="0.2">
      <c r="A13" s="11"/>
      <c r="B13" s="9"/>
      <c r="C13" s="9"/>
      <c r="D13" s="12"/>
      <c r="E13" s="6"/>
      <c r="J13" s="6"/>
      <c r="N13" s="27"/>
      <c r="P13" s="29"/>
    </row>
    <row r="14" spans="1:16" x14ac:dyDescent="0.2">
      <c r="A14" s="11"/>
      <c r="B14" s="9"/>
      <c r="C14" s="9"/>
      <c r="D14" s="12"/>
      <c r="E14" s="6"/>
      <c r="J14" s="6"/>
      <c r="P14" s="29"/>
    </row>
    <row r="15" spans="1:16" x14ac:dyDescent="0.2">
      <c r="A15" s="11"/>
      <c r="B15" s="9"/>
      <c r="C15" s="9"/>
      <c r="D15" s="12"/>
      <c r="E15" s="6"/>
      <c r="J15" s="6"/>
    </row>
    <row r="16" spans="1:16" x14ac:dyDescent="0.2">
      <c r="A16" s="11"/>
      <c r="B16" s="9"/>
      <c r="C16" s="23"/>
      <c r="D16" s="6"/>
      <c r="E16" s="6"/>
      <c r="F16" s="6"/>
      <c r="G16" s="6"/>
      <c r="H16" s="6"/>
      <c r="I16" s="6"/>
      <c r="J16" s="6"/>
      <c r="K16" s="6"/>
      <c r="O16" s="12"/>
    </row>
    <row r="17" spans="1:15" x14ac:dyDescent="0.2">
      <c r="A17" s="11"/>
      <c r="B17" s="9"/>
      <c r="C17" s="23"/>
      <c r="D17" s="6"/>
      <c r="E17" s="6"/>
      <c r="F17" s="6"/>
      <c r="G17" s="6"/>
      <c r="H17" s="6"/>
      <c r="I17" s="6"/>
      <c r="J17" s="6"/>
      <c r="K17" s="6"/>
      <c r="O17" s="12"/>
    </row>
    <row r="18" spans="1:15" x14ac:dyDescent="0.2">
      <c r="A18" s="11"/>
      <c r="B18" s="9"/>
      <c r="C18" s="9"/>
      <c r="D18" s="12"/>
      <c r="E18" s="6"/>
      <c r="J18" s="6"/>
    </row>
    <row r="19" spans="1:15" x14ac:dyDescent="0.2">
      <c r="A19" s="11"/>
      <c r="B19" s="9"/>
      <c r="C19" s="9"/>
      <c r="D19" s="12"/>
      <c r="E19" s="6"/>
      <c r="J19" s="6"/>
    </row>
    <row r="20" spans="1:15" x14ac:dyDescent="0.2">
      <c r="A20" s="11"/>
      <c r="B20" s="9"/>
      <c r="C20" s="9"/>
      <c r="D20" s="12"/>
      <c r="E20" s="6"/>
      <c r="J20" s="6"/>
    </row>
    <row r="21" spans="1:15" x14ac:dyDescent="0.2">
      <c r="A21" s="11"/>
      <c r="B21" s="9"/>
      <c r="C21" s="9"/>
      <c r="D21" s="12"/>
      <c r="E21" s="6"/>
      <c r="J21" s="6"/>
    </row>
    <row r="22" spans="1:15" x14ac:dyDescent="0.2">
      <c r="A22" s="11"/>
      <c r="B22" s="9"/>
      <c r="C22" s="9"/>
      <c r="D22" s="12"/>
      <c r="E22" s="6"/>
      <c r="J22" s="6"/>
    </row>
    <row r="23" spans="1:15" x14ac:dyDescent="0.2">
      <c r="A23" s="11"/>
      <c r="B23" s="9"/>
      <c r="C23" s="9"/>
      <c r="D23" s="12"/>
      <c r="E23" s="6"/>
      <c r="J23" s="6"/>
    </row>
    <row r="24" spans="1:15" x14ac:dyDescent="0.2">
      <c r="A24" s="11"/>
      <c r="B24" s="9"/>
      <c r="C24" s="9"/>
      <c r="D24" s="12"/>
      <c r="E24" s="6"/>
      <c r="J24" s="6"/>
    </row>
    <row r="26" spans="1:15" ht="18" x14ac:dyDescent="0.25">
      <c r="A26" s="11"/>
      <c r="B26" s="56"/>
    </row>
    <row r="32" spans="1:15" x14ac:dyDescent="0.2">
      <c r="K32" s="129"/>
      <c r="L32" s="129"/>
    </row>
  </sheetData>
  <sortState ref="B8:M9">
    <sortCondition ref="B8:B9"/>
  </sortState>
  <pageMargins left="0.11811023622047245" right="0.23622047244094491" top="0.78740157480314965" bottom="0.98425196850393704" header="0" footer="0"/>
  <pageSetup scale="8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B1:Q22"/>
  <sheetViews>
    <sheetView topLeftCell="B1" zoomScale="80" zoomScaleNormal="80" workbookViewId="0">
      <selection activeCell="J30" sqref="J30"/>
    </sheetView>
  </sheetViews>
  <sheetFormatPr baseColWidth="10" defaultRowHeight="12.75" x14ac:dyDescent="0.2"/>
  <cols>
    <col min="1" max="1" width="1" style="11" customWidth="1"/>
    <col min="2" max="2" width="39.5703125" style="11" bestFit="1" customWidth="1"/>
    <col min="3" max="3" width="3.140625" style="11" customWidth="1"/>
    <col min="4" max="4" width="16.42578125" style="11" customWidth="1"/>
    <col min="5" max="5" width="1.140625" style="58" customWidth="1"/>
    <col min="6" max="6" width="1.140625" style="11" customWidth="1"/>
    <col min="7" max="7" width="1.7109375" style="11" customWidth="1"/>
    <col min="8" max="8" width="15.140625" style="11" customWidth="1"/>
    <col min="9" max="9" width="12.140625" style="11" customWidth="1"/>
    <col min="10" max="10" width="10.85546875" style="11" customWidth="1"/>
    <col min="11" max="11" width="16.7109375" style="11" bestFit="1" customWidth="1"/>
    <col min="12" max="12" width="13.140625" style="11" bestFit="1" customWidth="1"/>
    <col min="13" max="13" width="26" style="11" customWidth="1"/>
    <col min="14" max="14" width="20.7109375" style="11" bestFit="1" customWidth="1"/>
    <col min="15" max="16384" width="11.42578125" style="11"/>
  </cols>
  <sheetData>
    <row r="1" spans="2:17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</row>
    <row r="2" spans="2:17" ht="15" x14ac:dyDescent="0.25">
      <c r="E2" s="17" t="s">
        <v>7</v>
      </c>
      <c r="F2" s="15"/>
      <c r="G2" s="15"/>
      <c r="H2" s="15"/>
      <c r="I2" s="15"/>
      <c r="J2" s="15"/>
      <c r="K2" s="15"/>
      <c r="L2" s="15"/>
      <c r="M2" s="18" t="str">
        <f>PRESIDENCIA!M2</f>
        <v>15 DE MARZO DE 2022</v>
      </c>
    </row>
    <row r="3" spans="2:17" x14ac:dyDescent="0.2">
      <c r="E3" s="18" t="str">
        <f>PRESIDENCIA!E3</f>
        <v>PRIMERA QUINCENA DE MARZO DE 2022</v>
      </c>
      <c r="F3" s="15"/>
      <c r="G3" s="15"/>
      <c r="H3" s="15"/>
      <c r="I3" s="15"/>
      <c r="J3" s="15"/>
      <c r="K3" s="15"/>
      <c r="L3" s="15"/>
    </row>
    <row r="4" spans="2:17" x14ac:dyDescent="0.2">
      <c r="E4" s="48"/>
      <c r="F4" s="15"/>
      <c r="G4" s="15"/>
      <c r="H4" s="15"/>
      <c r="I4" s="15"/>
      <c r="J4" s="15"/>
      <c r="K4" s="15"/>
      <c r="L4" s="15"/>
    </row>
    <row r="5" spans="2:17" ht="26.25" customHeight="1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  <c r="N5" s="42" t="s">
        <v>444</v>
      </c>
    </row>
    <row r="6" spans="2:17" ht="36" x14ac:dyDescent="0.2">
      <c r="B6" s="58" t="s">
        <v>188</v>
      </c>
      <c r="C6" s="61"/>
      <c r="D6" s="115" t="s">
        <v>324</v>
      </c>
      <c r="E6" s="1">
        <v>33798.950400000002</v>
      </c>
      <c r="F6" s="1">
        <v>5925.4</v>
      </c>
      <c r="G6" s="44"/>
      <c r="H6" s="6">
        <f t="shared" ref="H6" si="0">+E6/2</f>
        <v>16899.475200000001</v>
      </c>
      <c r="I6" s="6">
        <f t="shared" ref="I6" si="1">+F6/2</f>
        <v>2962.7</v>
      </c>
      <c r="J6" s="6">
        <f t="shared" ref="J6" si="2">G6/2</f>
        <v>0</v>
      </c>
      <c r="K6" s="15">
        <f>+H6*0.115</f>
        <v>1943.4396480000003</v>
      </c>
      <c r="L6" s="6">
        <f t="shared" ref="L6" si="3">H6-I6+J6-K6</f>
        <v>11993.335552</v>
      </c>
      <c r="M6" s="10"/>
      <c r="N6" s="134">
        <v>43374</v>
      </c>
    </row>
    <row r="7" spans="2:17" x14ac:dyDescent="0.2">
      <c r="B7" s="58" t="s">
        <v>330</v>
      </c>
      <c r="D7" s="58" t="s">
        <v>329</v>
      </c>
      <c r="E7" s="1">
        <v>6445.7480999999998</v>
      </c>
      <c r="F7" s="1">
        <v>173.78</v>
      </c>
      <c r="G7" s="30"/>
      <c r="H7" s="6">
        <f t="shared" ref="H7:H20" si="4">+E7/2</f>
        <v>3222.8740499999999</v>
      </c>
      <c r="I7" s="6">
        <f t="shared" ref="I7:I20" si="5">+F7/2</f>
        <v>86.89</v>
      </c>
      <c r="J7" s="6">
        <f t="shared" ref="J7:J20" si="6">G7/2</f>
        <v>0</v>
      </c>
      <c r="K7" s="15">
        <f t="shared" ref="K7:K20" si="7">+H7*0.115</f>
        <v>370.63051575000003</v>
      </c>
      <c r="L7" s="6">
        <f t="shared" ref="L7:L20" si="8">H7-I7+J7-K7</f>
        <v>2765.3535342499999</v>
      </c>
      <c r="M7" s="10"/>
      <c r="N7" s="134">
        <v>44470</v>
      </c>
    </row>
    <row r="8" spans="2:17" s="58" customFormat="1" ht="29.25" customHeight="1" x14ac:dyDescent="0.2">
      <c r="B8" s="58" t="s">
        <v>128</v>
      </c>
      <c r="C8" s="61"/>
      <c r="D8" s="115" t="s">
        <v>274</v>
      </c>
      <c r="E8" s="1">
        <v>8625.3612499999999</v>
      </c>
      <c r="F8" s="1">
        <v>664.46</v>
      </c>
      <c r="G8" s="90"/>
      <c r="H8" s="6">
        <f t="shared" si="4"/>
        <v>4312.680625</v>
      </c>
      <c r="I8" s="6">
        <f t="shared" si="5"/>
        <v>332.23</v>
      </c>
      <c r="J8" s="6">
        <f t="shared" si="6"/>
        <v>0</v>
      </c>
      <c r="K8" s="15">
        <f t="shared" si="7"/>
        <v>495.95827187500004</v>
      </c>
      <c r="L8" s="6">
        <f t="shared" si="8"/>
        <v>3484.4923531249997</v>
      </c>
      <c r="M8" s="88"/>
      <c r="N8" s="100">
        <v>43374</v>
      </c>
    </row>
    <row r="9" spans="2:17" ht="24" x14ac:dyDescent="0.2">
      <c r="B9" s="58" t="s">
        <v>192</v>
      </c>
      <c r="D9" s="115" t="s">
        <v>274</v>
      </c>
      <c r="E9" s="1">
        <v>11274.556649999999</v>
      </c>
      <c r="F9" s="1">
        <v>1039.56</v>
      </c>
      <c r="H9" s="6">
        <f t="shared" si="4"/>
        <v>5637.2783249999993</v>
      </c>
      <c r="I9" s="6">
        <f t="shared" si="5"/>
        <v>519.78</v>
      </c>
      <c r="J9" s="6">
        <f t="shared" si="6"/>
        <v>0</v>
      </c>
      <c r="K9" s="15">
        <f t="shared" si="7"/>
        <v>648.28700737499992</v>
      </c>
      <c r="L9" s="6">
        <f t="shared" si="8"/>
        <v>4469.2113176249995</v>
      </c>
      <c r="M9" s="10"/>
      <c r="N9" s="134">
        <v>43374</v>
      </c>
      <c r="O9" s="15"/>
      <c r="P9" s="15"/>
      <c r="Q9" s="15"/>
    </row>
    <row r="10" spans="2:17" ht="36" x14ac:dyDescent="0.2">
      <c r="B10" s="58" t="s">
        <v>129</v>
      </c>
      <c r="C10" s="61"/>
      <c r="D10" s="115" t="s">
        <v>325</v>
      </c>
      <c r="E10" s="1">
        <v>11274.556649999999</v>
      </c>
      <c r="F10" s="1">
        <v>1039.56</v>
      </c>
      <c r="G10" s="30"/>
      <c r="H10" s="6">
        <f t="shared" si="4"/>
        <v>5637.2783249999993</v>
      </c>
      <c r="I10" s="6">
        <f t="shared" si="5"/>
        <v>519.78</v>
      </c>
      <c r="J10" s="6">
        <f t="shared" si="6"/>
        <v>0</v>
      </c>
      <c r="K10" s="15">
        <f t="shared" si="7"/>
        <v>648.28700737499992</v>
      </c>
      <c r="L10" s="6">
        <f t="shared" si="8"/>
        <v>4469.2113176249995</v>
      </c>
      <c r="M10" s="10"/>
      <c r="N10" s="134">
        <v>43374</v>
      </c>
      <c r="O10" s="15"/>
      <c r="P10" s="15"/>
      <c r="Q10" s="15"/>
    </row>
    <row r="11" spans="2:17" ht="33.75" x14ac:dyDescent="0.2">
      <c r="B11" s="13" t="s">
        <v>135</v>
      </c>
      <c r="C11" s="61"/>
      <c r="D11" s="95" t="s">
        <v>60</v>
      </c>
      <c r="E11" s="1">
        <v>11274.556649999999</v>
      </c>
      <c r="F11" s="1">
        <v>1039.56</v>
      </c>
      <c r="G11" s="44"/>
      <c r="H11" s="6">
        <f t="shared" si="4"/>
        <v>5637.2783249999993</v>
      </c>
      <c r="I11" s="6">
        <f t="shared" si="5"/>
        <v>519.78</v>
      </c>
      <c r="J11" s="6">
        <f t="shared" si="6"/>
        <v>0</v>
      </c>
      <c r="K11" s="15">
        <f t="shared" si="7"/>
        <v>648.28700737499992</v>
      </c>
      <c r="L11" s="6">
        <f t="shared" si="8"/>
        <v>4469.2113176249995</v>
      </c>
      <c r="M11" s="10"/>
      <c r="N11" s="134">
        <v>43374</v>
      </c>
      <c r="O11" s="15"/>
      <c r="P11" s="15"/>
      <c r="Q11" s="15"/>
    </row>
    <row r="12" spans="2:17" x14ac:dyDescent="0.2">
      <c r="B12" s="11" t="s">
        <v>331</v>
      </c>
      <c r="D12" s="102" t="s">
        <v>274</v>
      </c>
      <c r="E12" s="1">
        <v>8625.3612499999999</v>
      </c>
      <c r="F12" s="1">
        <v>664.46</v>
      </c>
      <c r="G12" s="6"/>
      <c r="H12" s="6">
        <f t="shared" si="4"/>
        <v>4312.680625</v>
      </c>
      <c r="I12" s="6">
        <f t="shared" si="5"/>
        <v>332.23</v>
      </c>
      <c r="J12" s="6">
        <f t="shared" si="6"/>
        <v>0</v>
      </c>
      <c r="K12" s="15">
        <f t="shared" si="7"/>
        <v>495.95827187500004</v>
      </c>
      <c r="L12" s="6">
        <f t="shared" si="8"/>
        <v>3484.4923531249997</v>
      </c>
      <c r="M12" s="10"/>
      <c r="N12" s="135">
        <v>44207</v>
      </c>
      <c r="O12" s="15"/>
      <c r="P12" s="15"/>
      <c r="Q12" s="15"/>
    </row>
    <row r="13" spans="2:17" ht="24" x14ac:dyDescent="0.2">
      <c r="B13" s="58" t="s">
        <v>130</v>
      </c>
      <c r="C13" s="61"/>
      <c r="D13" s="115" t="s">
        <v>274</v>
      </c>
      <c r="E13" s="1">
        <v>8625.3612499999999</v>
      </c>
      <c r="F13" s="1">
        <v>664.46</v>
      </c>
      <c r="G13" s="44"/>
      <c r="H13" s="6">
        <f t="shared" si="4"/>
        <v>4312.680625</v>
      </c>
      <c r="I13" s="6">
        <f t="shared" si="5"/>
        <v>332.23</v>
      </c>
      <c r="J13" s="6">
        <f t="shared" si="6"/>
        <v>0</v>
      </c>
      <c r="K13" s="15">
        <f t="shared" si="7"/>
        <v>495.95827187500004</v>
      </c>
      <c r="L13" s="6">
        <f t="shared" si="8"/>
        <v>3484.4923531249997</v>
      </c>
      <c r="M13" s="10"/>
      <c r="N13" s="134">
        <v>43374</v>
      </c>
    </row>
    <row r="14" spans="2:17" ht="36" x14ac:dyDescent="0.2">
      <c r="B14" s="58" t="s">
        <v>505</v>
      </c>
      <c r="C14" s="110"/>
      <c r="D14" s="115" t="s">
        <v>284</v>
      </c>
      <c r="E14" s="6">
        <v>11274.556649999999</v>
      </c>
      <c r="F14" s="6">
        <v>1039.56</v>
      </c>
      <c r="G14" s="44"/>
      <c r="H14" s="6">
        <f t="shared" si="4"/>
        <v>5637.2783249999993</v>
      </c>
      <c r="I14" s="6">
        <f t="shared" si="5"/>
        <v>519.78</v>
      </c>
      <c r="J14" s="6">
        <f t="shared" si="6"/>
        <v>0</v>
      </c>
      <c r="K14" s="15">
        <f t="shared" si="7"/>
        <v>648.28700737499992</v>
      </c>
      <c r="L14" s="6">
        <f t="shared" si="8"/>
        <v>4469.2113176249995</v>
      </c>
      <c r="M14" s="10"/>
      <c r="N14" s="134">
        <v>44621</v>
      </c>
      <c r="O14" s="15"/>
      <c r="P14" s="15"/>
      <c r="Q14" s="15"/>
    </row>
    <row r="15" spans="2:17" ht="39" customHeight="1" x14ac:dyDescent="0.2">
      <c r="B15" s="58" t="s">
        <v>131</v>
      </c>
      <c r="C15" s="61"/>
      <c r="D15" s="115" t="s">
        <v>286</v>
      </c>
      <c r="E15" s="1">
        <v>15180.3236</v>
      </c>
      <c r="F15" s="1">
        <v>1801.35</v>
      </c>
      <c r="G15" s="44"/>
      <c r="H15" s="6">
        <f t="shared" si="4"/>
        <v>7590.1617999999999</v>
      </c>
      <c r="I15" s="6">
        <f t="shared" si="5"/>
        <v>900.67499999999995</v>
      </c>
      <c r="J15" s="6">
        <f t="shared" si="6"/>
        <v>0</v>
      </c>
      <c r="K15" s="15">
        <f t="shared" si="7"/>
        <v>872.868607</v>
      </c>
      <c r="L15" s="6">
        <f t="shared" si="8"/>
        <v>5816.6181929999993</v>
      </c>
      <c r="M15" s="10"/>
      <c r="N15" s="134">
        <v>43374</v>
      </c>
    </row>
    <row r="16" spans="2:17" x14ac:dyDescent="0.2">
      <c r="B16" s="13" t="s">
        <v>119</v>
      </c>
      <c r="C16" s="61"/>
      <c r="D16" s="58" t="s">
        <v>95</v>
      </c>
      <c r="E16" s="1">
        <v>9918.5717000000004</v>
      </c>
      <c r="F16" s="1">
        <v>820.72</v>
      </c>
      <c r="G16" s="30"/>
      <c r="H16" s="6">
        <f t="shared" si="4"/>
        <v>4959.2858500000002</v>
      </c>
      <c r="I16" s="6">
        <f t="shared" si="5"/>
        <v>410.36</v>
      </c>
      <c r="J16" s="6">
        <f t="shared" si="6"/>
        <v>0</v>
      </c>
      <c r="K16" s="15">
        <f t="shared" si="7"/>
        <v>570.31787274999999</v>
      </c>
      <c r="L16" s="6">
        <f t="shared" si="8"/>
        <v>3978.6079772500007</v>
      </c>
      <c r="M16" s="10"/>
      <c r="N16" s="134">
        <v>43374</v>
      </c>
      <c r="O16" s="15"/>
      <c r="P16" s="15"/>
      <c r="Q16" s="15"/>
    </row>
    <row r="17" spans="2:17" s="58" customFormat="1" ht="36" customHeight="1" x14ac:dyDescent="0.2">
      <c r="B17" s="13" t="s">
        <v>132</v>
      </c>
      <c r="C17" s="61"/>
      <c r="D17" s="115" t="s">
        <v>57</v>
      </c>
      <c r="E17" s="1">
        <v>17128.072499999998</v>
      </c>
      <c r="F17" s="1">
        <v>2217.39</v>
      </c>
      <c r="G17" s="30"/>
      <c r="H17" s="6">
        <f t="shared" si="4"/>
        <v>8564.0362499999992</v>
      </c>
      <c r="I17" s="6">
        <f t="shared" si="5"/>
        <v>1108.6949999999999</v>
      </c>
      <c r="J17" s="6">
        <f t="shared" si="6"/>
        <v>0</v>
      </c>
      <c r="K17" s="15">
        <f t="shared" si="7"/>
        <v>984.86416874999998</v>
      </c>
      <c r="L17" s="6">
        <f t="shared" si="8"/>
        <v>6470.4770812499992</v>
      </c>
      <c r="M17" s="10"/>
      <c r="N17" s="100">
        <v>35065</v>
      </c>
    </row>
    <row r="18" spans="2:17" x14ac:dyDescent="0.2">
      <c r="B18" s="13" t="s">
        <v>120</v>
      </c>
      <c r="C18" s="61"/>
      <c r="D18" s="108" t="s">
        <v>96</v>
      </c>
      <c r="E18" s="1">
        <v>6445.7480999999998</v>
      </c>
      <c r="F18" s="1">
        <v>173.78</v>
      </c>
      <c r="G18" s="30"/>
      <c r="H18" s="6">
        <f t="shared" si="4"/>
        <v>3222.8740499999999</v>
      </c>
      <c r="I18" s="6">
        <f t="shared" si="5"/>
        <v>86.89</v>
      </c>
      <c r="J18" s="6">
        <f t="shared" si="6"/>
        <v>0</v>
      </c>
      <c r="K18" s="15">
        <f t="shared" si="7"/>
        <v>370.63051575000003</v>
      </c>
      <c r="L18" s="6">
        <f t="shared" si="8"/>
        <v>2765.3535342499999</v>
      </c>
      <c r="M18" s="10"/>
      <c r="N18" s="100">
        <v>42278</v>
      </c>
      <c r="O18" s="15"/>
      <c r="P18" s="15"/>
      <c r="Q18" s="15"/>
    </row>
    <row r="19" spans="2:17" ht="24.95" customHeight="1" x14ac:dyDescent="0.2">
      <c r="B19" s="11" t="s">
        <v>326</v>
      </c>
      <c r="D19" s="102" t="s">
        <v>284</v>
      </c>
      <c r="E19" s="1">
        <v>11274.556649999999</v>
      </c>
      <c r="F19" s="1">
        <v>1039.56</v>
      </c>
      <c r="G19" s="44"/>
      <c r="H19" s="6">
        <f t="shared" si="4"/>
        <v>5637.2783249999993</v>
      </c>
      <c r="I19" s="6">
        <f t="shared" si="5"/>
        <v>519.78</v>
      </c>
      <c r="J19" s="6">
        <f t="shared" si="6"/>
        <v>0</v>
      </c>
      <c r="K19" s="15">
        <f t="shared" si="7"/>
        <v>648.28700737499992</v>
      </c>
      <c r="L19" s="6">
        <f t="shared" si="8"/>
        <v>4469.2113176249995</v>
      </c>
      <c r="M19" s="10"/>
      <c r="N19" s="135">
        <v>43843</v>
      </c>
    </row>
    <row r="20" spans="2:17" x14ac:dyDescent="0.2">
      <c r="B20" s="11" t="s">
        <v>327</v>
      </c>
      <c r="D20" s="11" t="s">
        <v>276</v>
      </c>
      <c r="E20" s="1">
        <v>7670.085</v>
      </c>
      <c r="F20" s="1">
        <v>560.53</v>
      </c>
      <c r="G20" s="44"/>
      <c r="H20" s="6">
        <f t="shared" si="4"/>
        <v>3835.0425</v>
      </c>
      <c r="I20" s="6">
        <f t="shared" si="5"/>
        <v>280.26499999999999</v>
      </c>
      <c r="J20" s="6">
        <f t="shared" si="6"/>
        <v>0</v>
      </c>
      <c r="K20" s="15">
        <f t="shared" si="7"/>
        <v>441.02988750000003</v>
      </c>
      <c r="L20" s="6">
        <f t="shared" si="8"/>
        <v>3113.7476125000003</v>
      </c>
      <c r="M20" s="10"/>
      <c r="N20" s="134">
        <v>44470</v>
      </c>
      <c r="O20" s="29"/>
      <c r="P20" s="29"/>
      <c r="Q20" s="15"/>
    </row>
    <row r="21" spans="2:17" ht="21.95" customHeight="1" x14ac:dyDescent="0.2">
      <c r="D21" s="28" t="s">
        <v>6</v>
      </c>
      <c r="E21" s="29">
        <f>SUM(E9:E20)</f>
        <v>129966.30665</v>
      </c>
      <c r="F21" s="47">
        <f>SUM(F9:F20)</f>
        <v>12100.490000000002</v>
      </c>
      <c r="G21" s="47"/>
      <c r="H21" s="29">
        <f>SUM(H6:H20)</f>
        <v>89418.183200000014</v>
      </c>
      <c r="I21" s="29">
        <f>SUM(I6:I20)</f>
        <v>9432.0649999999987</v>
      </c>
      <c r="J21" s="29">
        <f>SUM(J6:J20)</f>
        <v>0</v>
      </c>
      <c r="K21" s="29">
        <f>SUM(K6:K20)</f>
        <v>10283.091068</v>
      </c>
      <c r="L21" s="29">
        <f>SUM(L6:L20)</f>
        <v>69703.027131999988</v>
      </c>
      <c r="N21" s="100"/>
    </row>
    <row r="22" spans="2:17" ht="21.95" customHeight="1" x14ac:dyDescent="0.2">
      <c r="N22" s="100"/>
    </row>
  </sheetData>
  <sortState ref="B7:M20">
    <sortCondition ref="B7:B20"/>
  </sortState>
  <phoneticPr fontId="0" type="noConversion"/>
  <pageMargins left="0.11811023622047245" right="0.11811023622047245" top="0.98425196850393704" bottom="0.98425196850393704" header="0" footer="0"/>
  <pageSetup scale="8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 tint="-0.249977111117893"/>
    <pageSetUpPr fitToPage="1"/>
  </sheetPr>
  <dimension ref="A1:P79"/>
  <sheetViews>
    <sheetView zoomScale="80" zoomScaleNormal="80" workbookViewId="0">
      <selection activeCell="O1" sqref="O1:X1048576"/>
    </sheetView>
  </sheetViews>
  <sheetFormatPr baseColWidth="10" defaultRowHeight="12.75" x14ac:dyDescent="0.2"/>
  <cols>
    <col min="1" max="1" width="1.7109375" style="11" customWidth="1"/>
    <col min="2" max="2" width="40.28515625" style="11" bestFit="1" customWidth="1"/>
    <col min="3" max="3" width="5.140625" style="11" customWidth="1"/>
    <col min="4" max="4" width="16.42578125" style="11" customWidth="1"/>
    <col min="5" max="6" width="1.7109375" style="11" customWidth="1"/>
    <col min="7" max="7" width="1.140625" style="11" customWidth="1"/>
    <col min="8" max="8" width="12.28515625" style="11" bestFit="1" customWidth="1"/>
    <col min="9" max="9" width="10.85546875" style="11" customWidth="1"/>
    <col min="10" max="10" width="11" style="11" bestFit="1" customWidth="1"/>
    <col min="11" max="11" width="12.5703125" style="11" customWidth="1"/>
    <col min="12" max="12" width="12.28515625" style="11" bestFit="1" customWidth="1"/>
    <col min="13" max="14" width="29.28515625" style="11" customWidth="1"/>
    <col min="15" max="15" width="11.42578125" style="11"/>
    <col min="16" max="16" width="12.28515625" style="11" bestFit="1" customWidth="1"/>
    <col min="17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5"/>
      <c r="K1" s="15"/>
      <c r="L1" s="15"/>
      <c r="M1" s="16" t="s">
        <v>1</v>
      </c>
      <c r="N1" s="16"/>
    </row>
    <row r="2" spans="2:14" ht="15" x14ac:dyDescent="0.25">
      <c r="E2" s="17" t="s">
        <v>59</v>
      </c>
      <c r="F2" s="15"/>
      <c r="G2" s="15"/>
      <c r="H2" s="15"/>
      <c r="I2" s="15"/>
      <c r="J2" s="15"/>
      <c r="K2" s="15"/>
      <c r="L2" s="15"/>
      <c r="M2" s="18" t="str">
        <f>+H.MPAL!M2</f>
        <v>15 DE MARZO DE 2022</v>
      </c>
      <c r="N2" s="18"/>
    </row>
    <row r="3" spans="2:14" x14ac:dyDescent="0.2">
      <c r="E3" s="18" t="str">
        <f>PRESIDENCIA!E3</f>
        <v>PRIMERA QUINCENA DE MARZO DE 2022</v>
      </c>
      <c r="F3" s="15"/>
      <c r="G3" s="15"/>
      <c r="H3" s="15"/>
      <c r="I3" s="15"/>
      <c r="J3" s="15"/>
      <c r="K3" s="15"/>
      <c r="L3" s="15"/>
    </row>
    <row r="4" spans="2:14" ht="25.5" x14ac:dyDescent="0.2">
      <c r="B4" s="19" t="s">
        <v>2</v>
      </c>
      <c r="C4" s="19"/>
      <c r="D4" s="19" t="s">
        <v>8</v>
      </c>
      <c r="E4" s="50" t="s">
        <v>3</v>
      </c>
      <c r="F4" s="50" t="s">
        <v>27</v>
      </c>
      <c r="G4" s="43" t="s">
        <v>31</v>
      </c>
      <c r="H4" s="20" t="s">
        <v>3</v>
      </c>
      <c r="I4" s="20" t="s">
        <v>27</v>
      </c>
      <c r="J4" s="21" t="s">
        <v>31</v>
      </c>
      <c r="K4" s="128" t="s">
        <v>495</v>
      </c>
      <c r="L4" s="20" t="s">
        <v>4</v>
      </c>
      <c r="M4" s="19" t="s">
        <v>5</v>
      </c>
      <c r="N4" s="42" t="s">
        <v>444</v>
      </c>
    </row>
    <row r="5" spans="2:14" ht="36" x14ac:dyDescent="0.2">
      <c r="B5" s="58" t="s">
        <v>115</v>
      </c>
      <c r="C5" s="13"/>
      <c r="D5" s="101" t="s">
        <v>339</v>
      </c>
      <c r="E5" s="1">
        <v>26523.14055</v>
      </c>
      <c r="F5" s="1">
        <v>4224.18</v>
      </c>
      <c r="G5" s="1"/>
      <c r="H5" s="6">
        <f>+E5/2</f>
        <v>13261.570275</v>
      </c>
      <c r="I5" s="6">
        <f>+F5/2</f>
        <v>2112.09</v>
      </c>
      <c r="J5" s="6">
        <f>+G5/2</f>
        <v>0</v>
      </c>
      <c r="K5" s="24">
        <f>+H5*0.115</f>
        <v>1525.0805816250001</v>
      </c>
      <c r="L5" s="6">
        <f>H5-I5+J5-K5</f>
        <v>9624.3996933750004</v>
      </c>
      <c r="M5" s="10"/>
      <c r="N5" s="134">
        <v>43374</v>
      </c>
    </row>
    <row r="6" spans="2:14" ht="22.5" x14ac:dyDescent="0.2">
      <c r="B6" s="9" t="s">
        <v>281</v>
      </c>
      <c r="C6" s="55"/>
      <c r="D6" s="95" t="s">
        <v>64</v>
      </c>
      <c r="E6" s="1">
        <v>15747.457200000001</v>
      </c>
      <c r="F6" s="1">
        <v>1922.49</v>
      </c>
      <c r="G6" s="1"/>
      <c r="H6" s="6">
        <f t="shared" ref="H6:H69" si="0">+E6/2</f>
        <v>7873.7286000000004</v>
      </c>
      <c r="I6" s="6">
        <f t="shared" ref="I6:I69" si="1">+F6/2</f>
        <v>961.245</v>
      </c>
      <c r="J6" s="6">
        <f t="shared" ref="J6:J69" si="2">+G6/2</f>
        <v>0</v>
      </c>
      <c r="K6" s="24">
        <f t="shared" ref="K6:K69" si="3">+H6*0.115</f>
        <v>905.47878900000012</v>
      </c>
      <c r="L6" s="6">
        <f t="shared" ref="L6:L69" si="4">H6-I6+J6-K6</f>
        <v>6007.0048110000007</v>
      </c>
      <c r="M6" s="10"/>
      <c r="N6" s="100">
        <v>38384</v>
      </c>
    </row>
    <row r="7" spans="2:14" ht="22.5" x14ac:dyDescent="0.2">
      <c r="B7" s="13" t="s">
        <v>136</v>
      </c>
      <c r="C7" s="61"/>
      <c r="D7" s="95" t="s">
        <v>61</v>
      </c>
      <c r="E7" s="1">
        <v>9918.5717000000004</v>
      </c>
      <c r="F7" s="1">
        <v>820.72</v>
      </c>
      <c r="G7" s="1"/>
      <c r="H7" s="6">
        <f t="shared" si="0"/>
        <v>4959.2858500000002</v>
      </c>
      <c r="I7" s="6">
        <f t="shared" si="1"/>
        <v>410.36</v>
      </c>
      <c r="J7" s="6">
        <f t="shared" si="2"/>
        <v>0</v>
      </c>
      <c r="K7" s="24">
        <f t="shared" si="3"/>
        <v>570.31787274999999</v>
      </c>
      <c r="L7" s="6">
        <f t="shared" si="4"/>
        <v>3978.6079772500007</v>
      </c>
      <c r="M7" s="10"/>
      <c r="N7" s="134">
        <v>43374</v>
      </c>
    </row>
    <row r="8" spans="2:14" ht="33.75" x14ac:dyDescent="0.2">
      <c r="B8" s="9" t="s">
        <v>194</v>
      </c>
      <c r="C8" s="55"/>
      <c r="D8" s="67" t="s">
        <v>381</v>
      </c>
      <c r="E8" s="1">
        <v>8625.3612499999999</v>
      </c>
      <c r="F8" s="1">
        <v>664.46</v>
      </c>
      <c r="G8" s="1"/>
      <c r="H8" s="6">
        <f t="shared" si="0"/>
        <v>4312.680625</v>
      </c>
      <c r="I8" s="6">
        <f t="shared" si="1"/>
        <v>332.23</v>
      </c>
      <c r="J8" s="6">
        <f t="shared" si="2"/>
        <v>0</v>
      </c>
      <c r="K8" s="24">
        <f t="shared" si="3"/>
        <v>495.95827187500004</v>
      </c>
      <c r="L8" s="6">
        <f t="shared" si="4"/>
        <v>3484.4923531249997</v>
      </c>
      <c r="M8" s="10"/>
      <c r="N8" s="100">
        <v>43396</v>
      </c>
    </row>
    <row r="9" spans="2:14" x14ac:dyDescent="0.2">
      <c r="B9" s="11" t="s">
        <v>341</v>
      </c>
      <c r="D9" s="95" t="s">
        <v>264</v>
      </c>
      <c r="E9" s="1">
        <v>8625.3612499999999</v>
      </c>
      <c r="F9" s="1">
        <v>664.46</v>
      </c>
      <c r="G9" s="1"/>
      <c r="H9" s="6">
        <f t="shared" si="0"/>
        <v>4312.680625</v>
      </c>
      <c r="I9" s="6">
        <f t="shared" si="1"/>
        <v>332.23</v>
      </c>
      <c r="J9" s="6">
        <f t="shared" si="2"/>
        <v>0</v>
      </c>
      <c r="K9" s="24">
        <f t="shared" si="3"/>
        <v>495.95827187500004</v>
      </c>
      <c r="L9" s="6">
        <f t="shared" si="4"/>
        <v>3484.4923531249997</v>
      </c>
      <c r="M9" s="10"/>
      <c r="N9" s="136">
        <v>43511</v>
      </c>
    </row>
    <row r="10" spans="2:14" ht="33.75" x14ac:dyDescent="0.2">
      <c r="B10" s="11" t="s">
        <v>357</v>
      </c>
      <c r="C10" s="102"/>
      <c r="D10" s="114" t="s">
        <v>487</v>
      </c>
      <c r="E10" s="1">
        <v>15180.3236</v>
      </c>
      <c r="F10" s="1">
        <v>1801.35</v>
      </c>
      <c r="G10" s="1"/>
      <c r="H10" s="6">
        <f t="shared" si="0"/>
        <v>7590.1617999999999</v>
      </c>
      <c r="I10" s="6">
        <f t="shared" si="1"/>
        <v>900.67499999999995</v>
      </c>
      <c r="J10" s="6">
        <f t="shared" si="2"/>
        <v>0</v>
      </c>
      <c r="K10" s="24">
        <f t="shared" si="3"/>
        <v>872.868607</v>
      </c>
      <c r="L10" s="6">
        <f t="shared" si="4"/>
        <v>5816.6181929999993</v>
      </c>
      <c r="M10" s="10"/>
      <c r="N10" s="135">
        <v>43481</v>
      </c>
    </row>
    <row r="11" spans="2:14" x14ac:dyDescent="0.2">
      <c r="B11" s="9" t="s">
        <v>171</v>
      </c>
      <c r="C11" s="58"/>
      <c r="D11" s="114" t="s">
        <v>438</v>
      </c>
      <c r="E11" s="1">
        <v>11980.9426</v>
      </c>
      <c r="F11" s="1">
        <v>1166.1400000000001</v>
      </c>
      <c r="G11" s="1"/>
      <c r="H11" s="6">
        <f t="shared" si="0"/>
        <v>5990.4713000000002</v>
      </c>
      <c r="I11" s="6">
        <f t="shared" si="1"/>
        <v>583.07000000000005</v>
      </c>
      <c r="J11" s="6">
        <f t="shared" si="2"/>
        <v>0</v>
      </c>
      <c r="K11" s="24">
        <f t="shared" si="3"/>
        <v>688.9041995</v>
      </c>
      <c r="L11" s="6">
        <f t="shared" si="4"/>
        <v>4718.4971005000007</v>
      </c>
      <c r="M11" s="10"/>
      <c r="N11" s="100">
        <v>41183</v>
      </c>
    </row>
    <row r="12" spans="2:14" ht="22.5" x14ac:dyDescent="0.2">
      <c r="B12" s="13" t="s">
        <v>163</v>
      </c>
      <c r="C12" s="13"/>
      <c r="D12" s="95" t="s">
        <v>70</v>
      </c>
      <c r="E12" s="1">
        <v>8625.3612499999999</v>
      </c>
      <c r="F12" s="1">
        <v>664.46</v>
      </c>
      <c r="G12" s="1"/>
      <c r="H12" s="6">
        <f t="shared" si="0"/>
        <v>4312.680625</v>
      </c>
      <c r="I12" s="6">
        <f t="shared" si="1"/>
        <v>332.23</v>
      </c>
      <c r="J12" s="6">
        <f t="shared" si="2"/>
        <v>0</v>
      </c>
      <c r="K12" s="24">
        <f t="shared" si="3"/>
        <v>495.95827187500004</v>
      </c>
      <c r="L12" s="6">
        <f t="shared" si="4"/>
        <v>3484.4923531249997</v>
      </c>
      <c r="M12" s="10"/>
      <c r="N12" s="134">
        <v>36312</v>
      </c>
    </row>
    <row r="13" spans="2:14" x14ac:dyDescent="0.2">
      <c r="B13" s="9" t="s">
        <v>187</v>
      </c>
      <c r="C13" s="58"/>
      <c r="D13" s="102" t="s">
        <v>436</v>
      </c>
      <c r="E13" s="1">
        <v>7670.085</v>
      </c>
      <c r="F13" s="1">
        <v>560.53</v>
      </c>
      <c r="G13" s="1"/>
      <c r="H13" s="6">
        <f t="shared" si="0"/>
        <v>3835.0425</v>
      </c>
      <c r="I13" s="6">
        <f t="shared" si="1"/>
        <v>280.26499999999999</v>
      </c>
      <c r="J13" s="6">
        <f t="shared" si="2"/>
        <v>0</v>
      </c>
      <c r="K13" s="24">
        <f t="shared" si="3"/>
        <v>441.02988750000003</v>
      </c>
      <c r="L13" s="6">
        <f t="shared" si="4"/>
        <v>3113.7476125000003</v>
      </c>
      <c r="M13" s="10"/>
      <c r="N13" s="134">
        <v>43374</v>
      </c>
    </row>
    <row r="14" spans="2:14" x14ac:dyDescent="0.2">
      <c r="B14" s="9" t="s">
        <v>463</v>
      </c>
      <c r="C14" s="58"/>
      <c r="D14" s="102" t="s">
        <v>101</v>
      </c>
      <c r="E14" s="1">
        <v>7670.085</v>
      </c>
      <c r="F14" s="1">
        <v>560.53</v>
      </c>
      <c r="G14" s="1"/>
      <c r="H14" s="6">
        <f t="shared" si="0"/>
        <v>3835.0425</v>
      </c>
      <c r="I14" s="6">
        <f t="shared" si="1"/>
        <v>280.26499999999999</v>
      </c>
      <c r="J14" s="6">
        <f t="shared" si="2"/>
        <v>0</v>
      </c>
      <c r="K14" s="24">
        <f t="shared" si="3"/>
        <v>441.02988750000003</v>
      </c>
      <c r="L14" s="6">
        <f t="shared" si="4"/>
        <v>3113.7476125000003</v>
      </c>
      <c r="M14" s="10"/>
      <c r="N14" s="134">
        <v>44516</v>
      </c>
    </row>
    <row r="15" spans="2:14" ht="22.5" x14ac:dyDescent="0.2">
      <c r="B15" s="9" t="s">
        <v>193</v>
      </c>
      <c r="C15" s="55"/>
      <c r="D15" s="62" t="s">
        <v>274</v>
      </c>
      <c r="E15" s="1">
        <v>8625.3612499999999</v>
      </c>
      <c r="F15" s="1">
        <v>664.46</v>
      </c>
      <c r="G15" s="1"/>
      <c r="H15" s="6">
        <f t="shared" si="0"/>
        <v>4312.680625</v>
      </c>
      <c r="I15" s="6">
        <f t="shared" si="1"/>
        <v>332.23</v>
      </c>
      <c r="J15" s="6">
        <f t="shared" si="2"/>
        <v>0</v>
      </c>
      <c r="K15" s="24">
        <f t="shared" si="3"/>
        <v>495.95827187500004</v>
      </c>
      <c r="L15" s="6">
        <f t="shared" si="4"/>
        <v>3484.4923531249997</v>
      </c>
      <c r="M15" s="10"/>
      <c r="N15" s="134">
        <v>43374</v>
      </c>
    </row>
    <row r="16" spans="2:14" ht="22.5" x14ac:dyDescent="0.2">
      <c r="B16" s="9" t="s">
        <v>431</v>
      </c>
      <c r="C16" s="55"/>
      <c r="D16" s="62" t="s">
        <v>446</v>
      </c>
      <c r="E16" s="1">
        <v>1950.135</v>
      </c>
      <c r="F16" s="1"/>
      <c r="G16" s="1">
        <v>310.89</v>
      </c>
      <c r="H16" s="6">
        <f t="shared" si="0"/>
        <v>975.0675</v>
      </c>
      <c r="I16" s="6">
        <f t="shared" si="1"/>
        <v>0</v>
      </c>
      <c r="J16" s="6">
        <f t="shared" si="2"/>
        <v>155.44499999999999</v>
      </c>
      <c r="K16" s="24">
        <f t="shared" si="3"/>
        <v>112.1327625</v>
      </c>
      <c r="L16" s="6">
        <f t="shared" si="4"/>
        <v>1018.3797375</v>
      </c>
      <c r="M16" s="10"/>
      <c r="N16" s="100">
        <v>43739</v>
      </c>
    </row>
    <row r="17" spans="2:14" ht="22.5" x14ac:dyDescent="0.2">
      <c r="B17" s="9" t="s">
        <v>184</v>
      </c>
      <c r="C17" s="55"/>
      <c r="D17" s="95" t="s">
        <v>95</v>
      </c>
      <c r="E17" s="1">
        <v>9918.5717000000004</v>
      </c>
      <c r="F17" s="1">
        <v>820.72</v>
      </c>
      <c r="G17" s="1"/>
      <c r="H17" s="6">
        <f t="shared" si="0"/>
        <v>4959.2858500000002</v>
      </c>
      <c r="I17" s="6">
        <f t="shared" si="1"/>
        <v>410.36</v>
      </c>
      <c r="J17" s="6">
        <f t="shared" si="2"/>
        <v>0</v>
      </c>
      <c r="K17" s="24">
        <f t="shared" si="3"/>
        <v>570.31787274999999</v>
      </c>
      <c r="L17" s="6">
        <f t="shared" si="4"/>
        <v>3978.6079772500007</v>
      </c>
      <c r="M17" s="10"/>
      <c r="N17" s="100">
        <v>43388</v>
      </c>
    </row>
    <row r="18" spans="2:14" x14ac:dyDescent="0.2">
      <c r="B18" s="9" t="s">
        <v>177</v>
      </c>
      <c r="C18" s="55"/>
      <c r="D18" s="95" t="s">
        <v>332</v>
      </c>
      <c r="E18" s="1">
        <v>2697.3188</v>
      </c>
      <c r="F18" s="1"/>
      <c r="G18" s="1">
        <v>262.87</v>
      </c>
      <c r="H18" s="6">
        <f t="shared" si="0"/>
        <v>1348.6594</v>
      </c>
      <c r="I18" s="6">
        <f t="shared" si="1"/>
        <v>0</v>
      </c>
      <c r="J18" s="6">
        <f t="shared" si="2"/>
        <v>131.435</v>
      </c>
      <c r="K18" s="24">
        <f t="shared" si="3"/>
        <v>155.095831</v>
      </c>
      <c r="L18" s="6">
        <f t="shared" si="4"/>
        <v>1324.9985689999999</v>
      </c>
      <c r="M18" s="10"/>
      <c r="N18" s="100">
        <v>36130</v>
      </c>
    </row>
    <row r="19" spans="2:14" x14ac:dyDescent="0.2">
      <c r="B19" s="9" t="s">
        <v>175</v>
      </c>
      <c r="C19" s="55"/>
      <c r="D19" s="62" t="s">
        <v>12</v>
      </c>
      <c r="E19" s="1">
        <v>2787.5</v>
      </c>
      <c r="F19" s="1"/>
      <c r="G19" s="1">
        <v>257.08999999999997</v>
      </c>
      <c r="H19" s="6">
        <f t="shared" si="0"/>
        <v>1393.75</v>
      </c>
      <c r="I19" s="6">
        <f t="shared" si="1"/>
        <v>0</v>
      </c>
      <c r="J19" s="6">
        <f t="shared" si="2"/>
        <v>128.54499999999999</v>
      </c>
      <c r="K19" s="24">
        <f t="shared" si="3"/>
        <v>160.28125</v>
      </c>
      <c r="L19" s="6">
        <f t="shared" si="4"/>
        <v>1362.0137500000001</v>
      </c>
      <c r="M19" s="10"/>
      <c r="N19" s="100">
        <v>36938</v>
      </c>
    </row>
    <row r="20" spans="2:14" ht="22.5" x14ac:dyDescent="0.2">
      <c r="B20" s="11" t="s">
        <v>349</v>
      </c>
      <c r="C20" s="102"/>
      <c r="D20" s="114" t="s">
        <v>95</v>
      </c>
      <c r="E20" s="1">
        <v>9918.5717000000004</v>
      </c>
      <c r="F20" s="1">
        <v>820.72</v>
      </c>
      <c r="G20" s="1"/>
      <c r="H20" s="6">
        <f t="shared" si="0"/>
        <v>4959.2858500000002</v>
      </c>
      <c r="I20" s="6">
        <f t="shared" si="1"/>
        <v>410.36</v>
      </c>
      <c r="J20" s="6">
        <f t="shared" si="2"/>
        <v>0</v>
      </c>
      <c r="K20" s="24">
        <f t="shared" si="3"/>
        <v>570.31787274999999</v>
      </c>
      <c r="L20" s="6">
        <f t="shared" si="4"/>
        <v>3978.6079772500007</v>
      </c>
      <c r="M20" s="10"/>
      <c r="N20" s="135">
        <v>43712</v>
      </c>
    </row>
    <row r="21" spans="2:14" ht="22.5" x14ac:dyDescent="0.2">
      <c r="B21" s="9" t="s">
        <v>432</v>
      </c>
      <c r="C21" s="102"/>
      <c r="D21" s="114" t="s">
        <v>335</v>
      </c>
      <c r="E21" s="1">
        <v>4427.665</v>
      </c>
      <c r="F21" s="1"/>
      <c r="G21" s="1">
        <v>127.96</v>
      </c>
      <c r="H21" s="6">
        <f t="shared" si="0"/>
        <v>2213.8325</v>
      </c>
      <c r="I21" s="6">
        <f t="shared" si="1"/>
        <v>0</v>
      </c>
      <c r="J21" s="6">
        <f t="shared" si="2"/>
        <v>63.98</v>
      </c>
      <c r="K21" s="24">
        <f t="shared" si="3"/>
        <v>254.59073750000002</v>
      </c>
      <c r="L21" s="6">
        <f t="shared" si="4"/>
        <v>2023.2217625000001</v>
      </c>
      <c r="M21" s="10"/>
      <c r="N21" s="100">
        <v>43973</v>
      </c>
    </row>
    <row r="22" spans="2:14" x14ac:dyDescent="0.2">
      <c r="B22" s="11" t="s">
        <v>336</v>
      </c>
      <c r="D22" s="114" t="s">
        <v>337</v>
      </c>
      <c r="E22" s="1">
        <v>7670.085</v>
      </c>
      <c r="F22" s="1">
        <v>560.53</v>
      </c>
      <c r="G22" s="1"/>
      <c r="H22" s="6">
        <f t="shared" si="0"/>
        <v>3835.0425</v>
      </c>
      <c r="I22" s="6">
        <f t="shared" si="1"/>
        <v>280.26499999999999</v>
      </c>
      <c r="J22" s="6">
        <f t="shared" si="2"/>
        <v>0</v>
      </c>
      <c r="K22" s="24">
        <f t="shared" si="3"/>
        <v>441.02988750000003</v>
      </c>
      <c r="L22" s="6">
        <f t="shared" si="4"/>
        <v>3113.7476125000003</v>
      </c>
      <c r="M22" s="10"/>
      <c r="N22" s="135">
        <v>44204</v>
      </c>
    </row>
    <row r="23" spans="2:14" ht="25.5" x14ac:dyDescent="0.2">
      <c r="B23" s="58" t="s">
        <v>338</v>
      </c>
      <c r="D23" s="108" t="s">
        <v>337</v>
      </c>
      <c r="E23" s="1">
        <v>7670.085</v>
      </c>
      <c r="F23" s="1">
        <v>560.53</v>
      </c>
      <c r="G23" s="1"/>
      <c r="H23" s="6">
        <f t="shared" si="0"/>
        <v>3835.0425</v>
      </c>
      <c r="I23" s="6">
        <f t="shared" si="1"/>
        <v>280.26499999999999</v>
      </c>
      <c r="J23" s="6">
        <f t="shared" si="2"/>
        <v>0</v>
      </c>
      <c r="K23" s="24">
        <f t="shared" si="3"/>
        <v>441.02988750000003</v>
      </c>
      <c r="L23" s="6">
        <f t="shared" si="4"/>
        <v>3113.7476125000003</v>
      </c>
      <c r="M23" s="10"/>
      <c r="N23" s="100">
        <v>42278</v>
      </c>
    </row>
    <row r="24" spans="2:14" ht="22.5" x14ac:dyDescent="0.2">
      <c r="B24" s="11" t="s">
        <v>355</v>
      </c>
      <c r="D24" s="114" t="s">
        <v>356</v>
      </c>
      <c r="E24" s="1">
        <v>11274.556649999999</v>
      </c>
      <c r="F24" s="1">
        <v>1039.56</v>
      </c>
      <c r="G24" s="1"/>
      <c r="H24" s="6">
        <f t="shared" si="0"/>
        <v>5637.2783249999993</v>
      </c>
      <c r="I24" s="6">
        <f t="shared" si="1"/>
        <v>519.78</v>
      </c>
      <c r="J24" s="6">
        <f t="shared" si="2"/>
        <v>0</v>
      </c>
      <c r="K24" s="24">
        <f t="shared" si="3"/>
        <v>648.28700737499992</v>
      </c>
      <c r="L24" s="6">
        <f t="shared" si="4"/>
        <v>4469.2113176249995</v>
      </c>
      <c r="M24" s="10"/>
      <c r="N24" s="134">
        <v>44470</v>
      </c>
    </row>
    <row r="25" spans="2:14" x14ac:dyDescent="0.2">
      <c r="B25" s="11" t="s">
        <v>486</v>
      </c>
      <c r="D25" s="114" t="s">
        <v>264</v>
      </c>
      <c r="E25" s="1">
        <v>8625.3612499999999</v>
      </c>
      <c r="F25" s="1">
        <v>664.46</v>
      </c>
      <c r="G25" s="1"/>
      <c r="H25" s="6">
        <f t="shared" si="0"/>
        <v>4312.680625</v>
      </c>
      <c r="I25" s="6">
        <f t="shared" si="1"/>
        <v>332.23</v>
      </c>
      <c r="J25" s="6">
        <f t="shared" si="2"/>
        <v>0</v>
      </c>
      <c r="K25" s="24">
        <f t="shared" si="3"/>
        <v>495.95827187500004</v>
      </c>
      <c r="L25" s="6">
        <f t="shared" si="4"/>
        <v>3484.4923531249997</v>
      </c>
      <c r="M25" s="10"/>
      <c r="N25" s="134">
        <v>44593</v>
      </c>
    </row>
    <row r="26" spans="2:14" ht="22.5" x14ac:dyDescent="0.2">
      <c r="B26" s="13" t="s">
        <v>152</v>
      </c>
      <c r="C26" s="61"/>
      <c r="D26" s="95" t="s">
        <v>66</v>
      </c>
      <c r="E26" s="1">
        <v>6445.7480999999998</v>
      </c>
      <c r="F26" s="1">
        <v>173.78</v>
      </c>
      <c r="G26" s="1"/>
      <c r="H26" s="6">
        <f t="shared" si="0"/>
        <v>3222.8740499999999</v>
      </c>
      <c r="I26" s="6">
        <f t="shared" si="1"/>
        <v>86.89</v>
      </c>
      <c r="J26" s="6">
        <f t="shared" si="2"/>
        <v>0</v>
      </c>
      <c r="K26" s="24">
        <f t="shared" si="3"/>
        <v>370.63051575000003</v>
      </c>
      <c r="L26" s="6">
        <f t="shared" si="4"/>
        <v>2765.3535342499999</v>
      </c>
      <c r="M26" s="10"/>
      <c r="N26" s="100">
        <v>43374</v>
      </c>
    </row>
    <row r="27" spans="2:14" ht="33.75" x14ac:dyDescent="0.2">
      <c r="B27" s="11" t="s">
        <v>347</v>
      </c>
      <c r="D27" s="114" t="s">
        <v>348</v>
      </c>
      <c r="E27" s="6">
        <v>7735.75</v>
      </c>
      <c r="F27" s="6">
        <v>567.66999999999996</v>
      </c>
      <c r="G27" s="58"/>
      <c r="H27" s="6">
        <f t="shared" si="0"/>
        <v>3867.875</v>
      </c>
      <c r="I27" s="6">
        <f t="shared" si="1"/>
        <v>283.83499999999998</v>
      </c>
      <c r="J27" s="6">
        <f t="shared" si="2"/>
        <v>0</v>
      </c>
      <c r="K27" s="24"/>
      <c r="L27" s="6">
        <f t="shared" si="4"/>
        <v>3584.04</v>
      </c>
      <c r="M27" s="10"/>
      <c r="N27" s="134">
        <v>44470</v>
      </c>
    </row>
    <row r="28" spans="2:14" ht="22.5" x14ac:dyDescent="0.2">
      <c r="B28" s="9" t="s">
        <v>183</v>
      </c>
      <c r="C28" s="55"/>
      <c r="D28" s="95" t="s">
        <v>101</v>
      </c>
      <c r="E28" s="1">
        <v>7670.085</v>
      </c>
      <c r="F28" s="1">
        <v>560.53</v>
      </c>
      <c r="G28" s="1"/>
      <c r="H28" s="6">
        <f t="shared" si="0"/>
        <v>3835.0425</v>
      </c>
      <c r="I28" s="6">
        <f t="shared" si="1"/>
        <v>280.26499999999999</v>
      </c>
      <c r="J28" s="6">
        <f t="shared" si="2"/>
        <v>0</v>
      </c>
      <c r="K28" s="24">
        <f t="shared" si="3"/>
        <v>441.02988750000003</v>
      </c>
      <c r="L28" s="6">
        <f t="shared" si="4"/>
        <v>3113.7476125000003</v>
      </c>
      <c r="M28" s="10"/>
      <c r="N28" s="100">
        <v>43381</v>
      </c>
    </row>
    <row r="29" spans="2:14" ht="22.5" x14ac:dyDescent="0.2">
      <c r="B29" s="9" t="s">
        <v>476</v>
      </c>
      <c r="C29" s="55"/>
      <c r="D29" s="114" t="s">
        <v>483</v>
      </c>
      <c r="E29" s="1">
        <v>13478.889350000001</v>
      </c>
      <c r="F29" s="1">
        <v>1437.93</v>
      </c>
      <c r="G29" s="1"/>
      <c r="H29" s="6">
        <f t="shared" si="0"/>
        <v>6739.4446750000006</v>
      </c>
      <c r="I29" s="6">
        <f t="shared" si="1"/>
        <v>718.96500000000003</v>
      </c>
      <c r="J29" s="6">
        <f t="shared" si="2"/>
        <v>0</v>
      </c>
      <c r="K29" s="24">
        <f t="shared" si="3"/>
        <v>775.03613762500015</v>
      </c>
      <c r="L29" s="6">
        <f t="shared" si="4"/>
        <v>5245.4435373750002</v>
      </c>
      <c r="M29" s="10"/>
      <c r="N29" s="134">
        <v>44470</v>
      </c>
    </row>
    <row r="30" spans="2:14" x14ac:dyDescent="0.2">
      <c r="B30" s="11" t="s">
        <v>358</v>
      </c>
      <c r="D30" s="114" t="s">
        <v>276</v>
      </c>
      <c r="E30" s="1">
        <v>7670.085</v>
      </c>
      <c r="F30" s="1">
        <v>560.53</v>
      </c>
      <c r="G30" s="1"/>
      <c r="H30" s="6">
        <f t="shared" si="0"/>
        <v>3835.0425</v>
      </c>
      <c r="I30" s="6">
        <f t="shared" si="1"/>
        <v>280.26499999999999</v>
      </c>
      <c r="J30" s="6">
        <f t="shared" si="2"/>
        <v>0</v>
      </c>
      <c r="K30" s="24">
        <f t="shared" si="3"/>
        <v>441.02988750000003</v>
      </c>
      <c r="L30" s="6">
        <f t="shared" si="4"/>
        <v>3113.7476125000003</v>
      </c>
      <c r="M30" s="10"/>
      <c r="N30" s="134">
        <v>44470</v>
      </c>
    </row>
    <row r="31" spans="2:14" ht="36" x14ac:dyDescent="0.2">
      <c r="B31" s="13" t="s">
        <v>210</v>
      </c>
      <c r="C31" s="61"/>
      <c r="D31" s="101" t="s">
        <v>87</v>
      </c>
      <c r="E31" s="1">
        <v>13478.889350000001</v>
      </c>
      <c r="F31" s="1">
        <v>1437.93</v>
      </c>
      <c r="G31" s="1"/>
      <c r="H31" s="6">
        <f t="shared" si="0"/>
        <v>6739.4446750000006</v>
      </c>
      <c r="I31" s="6">
        <f t="shared" si="1"/>
        <v>718.96500000000003</v>
      </c>
      <c r="J31" s="6">
        <f t="shared" si="2"/>
        <v>0</v>
      </c>
      <c r="K31" s="24">
        <f t="shared" si="3"/>
        <v>775.03613762500015</v>
      </c>
      <c r="L31" s="6">
        <f t="shared" si="4"/>
        <v>5245.4435373750002</v>
      </c>
      <c r="M31" s="10"/>
      <c r="N31" s="100">
        <v>40179</v>
      </c>
    </row>
    <row r="32" spans="2:14" ht="45" x14ac:dyDescent="0.2">
      <c r="B32" s="13" t="s">
        <v>140</v>
      </c>
      <c r="C32" s="61"/>
      <c r="D32" s="95" t="s">
        <v>62</v>
      </c>
      <c r="E32" s="1">
        <v>8559.5316500000008</v>
      </c>
      <c r="F32" s="1">
        <v>657.3</v>
      </c>
      <c r="G32" s="1"/>
      <c r="H32" s="6">
        <f t="shared" si="0"/>
        <v>4279.7658250000004</v>
      </c>
      <c r="I32" s="6">
        <f t="shared" si="1"/>
        <v>328.65</v>
      </c>
      <c r="J32" s="6">
        <f t="shared" si="2"/>
        <v>0</v>
      </c>
      <c r="K32" s="24">
        <f t="shared" si="3"/>
        <v>492.17306987500007</v>
      </c>
      <c r="L32" s="6">
        <f t="shared" si="4"/>
        <v>3458.9427551250001</v>
      </c>
      <c r="M32" s="10"/>
      <c r="N32" s="100">
        <v>38353</v>
      </c>
    </row>
    <row r="33" spans="1:16" x14ac:dyDescent="0.2">
      <c r="B33" s="9" t="s">
        <v>174</v>
      </c>
      <c r="C33" s="55"/>
      <c r="D33" s="67" t="s">
        <v>21</v>
      </c>
      <c r="E33" s="1">
        <v>9918.5717000000004</v>
      </c>
      <c r="F33" s="1">
        <v>820.72</v>
      </c>
      <c r="G33" s="1"/>
      <c r="H33" s="6">
        <f t="shared" si="0"/>
        <v>4959.2858500000002</v>
      </c>
      <c r="I33" s="6">
        <f t="shared" si="1"/>
        <v>410.36</v>
      </c>
      <c r="J33" s="6">
        <f t="shared" si="2"/>
        <v>0</v>
      </c>
      <c r="K33" s="24">
        <f t="shared" si="3"/>
        <v>570.31787274999999</v>
      </c>
      <c r="L33" s="6">
        <f t="shared" si="4"/>
        <v>3978.6079772500007</v>
      </c>
      <c r="M33" s="10"/>
      <c r="N33" s="100">
        <v>41183</v>
      </c>
    </row>
    <row r="34" spans="1:16" ht="22.5" x14ac:dyDescent="0.2">
      <c r="B34" s="9" t="s">
        <v>489</v>
      </c>
      <c r="C34" s="55"/>
      <c r="D34" s="67" t="s">
        <v>343</v>
      </c>
      <c r="E34" s="1">
        <v>6830.4676999999992</v>
      </c>
      <c r="F34" s="1">
        <v>215.64</v>
      </c>
      <c r="G34" s="1"/>
      <c r="H34" s="6">
        <f t="shared" si="0"/>
        <v>3415.2338499999996</v>
      </c>
      <c r="I34" s="6">
        <f t="shared" si="1"/>
        <v>107.82</v>
      </c>
      <c r="J34" s="6">
        <f t="shared" si="2"/>
        <v>0</v>
      </c>
      <c r="K34" s="24">
        <f t="shared" si="3"/>
        <v>392.75189274999997</v>
      </c>
      <c r="L34" s="6">
        <f t="shared" si="4"/>
        <v>2914.6619572499994</v>
      </c>
      <c r="M34" s="10"/>
      <c r="N34" s="100">
        <v>44602</v>
      </c>
    </row>
    <row r="35" spans="1:16" ht="22.5" x14ac:dyDescent="0.2">
      <c r="B35" s="9" t="s">
        <v>154</v>
      </c>
      <c r="C35" s="55"/>
      <c r="D35" s="95" t="s">
        <v>95</v>
      </c>
      <c r="E35" s="1">
        <v>9918.5717000000004</v>
      </c>
      <c r="F35" s="1">
        <v>820.72</v>
      </c>
      <c r="G35" s="1"/>
      <c r="H35" s="6">
        <f t="shared" si="0"/>
        <v>4959.2858500000002</v>
      </c>
      <c r="I35" s="6">
        <f t="shared" si="1"/>
        <v>410.36</v>
      </c>
      <c r="J35" s="6">
        <f t="shared" si="2"/>
        <v>0</v>
      </c>
      <c r="K35" s="24">
        <f t="shared" si="3"/>
        <v>570.31787274999999</v>
      </c>
      <c r="L35" s="6">
        <f t="shared" si="4"/>
        <v>3978.6079772500007</v>
      </c>
      <c r="M35" s="10"/>
      <c r="N35" s="100">
        <v>43374</v>
      </c>
    </row>
    <row r="36" spans="1:16" ht="22.5" x14ac:dyDescent="0.2">
      <c r="B36" s="58" t="s">
        <v>138</v>
      </c>
      <c r="C36" s="61"/>
      <c r="D36" s="95" t="s">
        <v>333</v>
      </c>
      <c r="E36" s="1">
        <v>13762.45615</v>
      </c>
      <c r="F36" s="1">
        <v>1498.5</v>
      </c>
      <c r="G36" s="1"/>
      <c r="H36" s="6">
        <f t="shared" si="0"/>
        <v>6881.228075</v>
      </c>
      <c r="I36" s="6">
        <f t="shared" si="1"/>
        <v>749.25</v>
      </c>
      <c r="J36" s="6">
        <f t="shared" si="2"/>
        <v>0</v>
      </c>
      <c r="K36" s="24">
        <f t="shared" si="3"/>
        <v>791.34122862499999</v>
      </c>
      <c r="L36" s="6">
        <f t="shared" si="4"/>
        <v>5340.6368463750005</v>
      </c>
      <c r="M36" s="10"/>
      <c r="N36" s="100">
        <v>42278</v>
      </c>
    </row>
    <row r="37" spans="1:16" x14ac:dyDescent="0.2">
      <c r="B37" s="13" t="s">
        <v>162</v>
      </c>
      <c r="C37" s="61"/>
      <c r="D37" s="95" t="s">
        <v>269</v>
      </c>
      <c r="E37" s="1">
        <v>7670.085</v>
      </c>
      <c r="F37" s="1">
        <v>560.53</v>
      </c>
      <c r="G37" s="1"/>
      <c r="H37" s="6">
        <f t="shared" si="0"/>
        <v>3835.0425</v>
      </c>
      <c r="I37" s="6">
        <f t="shared" si="1"/>
        <v>280.26499999999999</v>
      </c>
      <c r="J37" s="6">
        <f t="shared" si="2"/>
        <v>0</v>
      </c>
      <c r="K37" s="24">
        <f t="shared" si="3"/>
        <v>441.02988750000003</v>
      </c>
      <c r="L37" s="6">
        <f t="shared" si="4"/>
        <v>3113.7476125000003</v>
      </c>
      <c r="M37" s="10"/>
      <c r="N37" s="100">
        <v>41764</v>
      </c>
    </row>
    <row r="38" spans="1:16" x14ac:dyDescent="0.2">
      <c r="B38" s="9" t="s">
        <v>160</v>
      </c>
      <c r="C38" s="55"/>
      <c r="D38" s="95" t="s">
        <v>269</v>
      </c>
      <c r="E38" s="1">
        <v>11622.091</v>
      </c>
      <c r="F38" s="1">
        <v>1101.8399999999999</v>
      </c>
      <c r="G38" s="1"/>
      <c r="H38" s="6">
        <f t="shared" si="0"/>
        <v>5811.0455000000002</v>
      </c>
      <c r="I38" s="6">
        <f t="shared" si="1"/>
        <v>550.91999999999996</v>
      </c>
      <c r="J38" s="6">
        <f t="shared" si="2"/>
        <v>0</v>
      </c>
      <c r="K38" s="24">
        <f t="shared" si="3"/>
        <v>668.27023250000002</v>
      </c>
      <c r="L38" s="6">
        <f t="shared" si="4"/>
        <v>4591.8552675000001</v>
      </c>
      <c r="M38" s="10"/>
      <c r="N38" s="100">
        <v>38353</v>
      </c>
    </row>
    <row r="39" spans="1:16" ht="22.5" x14ac:dyDescent="0.2">
      <c r="B39" s="9" t="s">
        <v>142</v>
      </c>
      <c r="C39" s="13"/>
      <c r="D39" s="67" t="s">
        <v>95</v>
      </c>
      <c r="E39" s="1">
        <v>9918.5717000000004</v>
      </c>
      <c r="F39" s="1">
        <v>820.72</v>
      </c>
      <c r="G39" s="1"/>
      <c r="H39" s="6">
        <f t="shared" si="0"/>
        <v>4959.2858500000002</v>
      </c>
      <c r="I39" s="6">
        <f t="shared" si="1"/>
        <v>410.36</v>
      </c>
      <c r="J39" s="6">
        <f t="shared" si="2"/>
        <v>0</v>
      </c>
      <c r="K39" s="24">
        <f t="shared" si="3"/>
        <v>570.31787274999999</v>
      </c>
      <c r="L39" s="6">
        <f t="shared" si="4"/>
        <v>3978.6079772500007</v>
      </c>
      <c r="M39" s="10"/>
      <c r="N39" s="100">
        <v>38749</v>
      </c>
    </row>
    <row r="40" spans="1:16" ht="22.5" x14ac:dyDescent="0.2">
      <c r="B40" s="11" t="s">
        <v>345</v>
      </c>
      <c r="D40" s="114" t="s">
        <v>346</v>
      </c>
      <c r="E40" s="1">
        <v>4635.8578000000007</v>
      </c>
      <c r="F40" s="1"/>
      <c r="G40" s="1">
        <v>86.41</v>
      </c>
      <c r="H40" s="6">
        <f t="shared" si="0"/>
        <v>2317.9289000000003</v>
      </c>
      <c r="I40" s="6">
        <f t="shared" si="1"/>
        <v>0</v>
      </c>
      <c r="J40" s="6">
        <f t="shared" si="2"/>
        <v>43.204999999999998</v>
      </c>
      <c r="K40" s="24">
        <f t="shared" si="3"/>
        <v>266.56182350000006</v>
      </c>
      <c r="L40" s="6">
        <f t="shared" si="4"/>
        <v>2094.5720765000001</v>
      </c>
      <c r="M40" s="10"/>
      <c r="N40" s="135">
        <v>43770</v>
      </c>
    </row>
    <row r="41" spans="1:16" ht="22.5" x14ac:dyDescent="0.2">
      <c r="B41" s="9" t="s">
        <v>144</v>
      </c>
      <c r="C41" s="55"/>
      <c r="D41" s="95" t="s">
        <v>64</v>
      </c>
      <c r="E41" s="1">
        <v>15844.9305</v>
      </c>
      <c r="F41" s="1">
        <v>1943.31</v>
      </c>
      <c r="G41" s="1"/>
      <c r="H41" s="6">
        <f t="shared" si="0"/>
        <v>7922.4652500000002</v>
      </c>
      <c r="I41" s="6">
        <f t="shared" si="1"/>
        <v>971.65499999999997</v>
      </c>
      <c r="J41" s="6">
        <f t="shared" si="2"/>
        <v>0</v>
      </c>
      <c r="K41" s="24">
        <f t="shared" si="3"/>
        <v>911.08350375000009</v>
      </c>
      <c r="L41" s="6">
        <f t="shared" si="4"/>
        <v>6039.7267462500004</v>
      </c>
      <c r="M41" s="10"/>
      <c r="N41" s="100">
        <v>38353</v>
      </c>
    </row>
    <row r="42" spans="1:16" ht="33.75" x14ac:dyDescent="0.2">
      <c r="B42" s="13" t="s">
        <v>167</v>
      </c>
      <c r="C42" s="61"/>
      <c r="D42" s="95" t="s">
        <v>334</v>
      </c>
      <c r="E42" s="1">
        <v>14187.817500000001</v>
      </c>
      <c r="F42" s="1">
        <v>1589.35</v>
      </c>
      <c r="G42" s="1"/>
      <c r="H42" s="6">
        <f t="shared" si="0"/>
        <v>7093.9087500000005</v>
      </c>
      <c r="I42" s="6">
        <f t="shared" si="1"/>
        <v>794.67499999999995</v>
      </c>
      <c r="J42" s="6">
        <f t="shared" si="2"/>
        <v>0</v>
      </c>
      <c r="K42" s="24">
        <f t="shared" si="3"/>
        <v>815.79950625000015</v>
      </c>
      <c r="L42" s="6">
        <f t="shared" si="4"/>
        <v>5483.43424375</v>
      </c>
      <c r="M42" s="10"/>
      <c r="N42" s="100">
        <v>43374</v>
      </c>
    </row>
    <row r="43" spans="1:16" ht="22.5" x14ac:dyDescent="0.2">
      <c r="B43" s="13" t="s">
        <v>482</v>
      </c>
      <c r="C43" s="61"/>
      <c r="D43" s="95" t="s">
        <v>95</v>
      </c>
      <c r="E43" s="1">
        <v>9918.5717000000004</v>
      </c>
      <c r="F43" s="1">
        <v>820.72</v>
      </c>
      <c r="G43" s="1"/>
      <c r="H43" s="6">
        <f t="shared" si="0"/>
        <v>4959.2858500000002</v>
      </c>
      <c r="I43" s="6">
        <f t="shared" si="1"/>
        <v>410.36</v>
      </c>
      <c r="J43" s="6">
        <f t="shared" si="2"/>
        <v>0</v>
      </c>
      <c r="K43" s="24">
        <f t="shared" si="3"/>
        <v>570.31787274999999</v>
      </c>
      <c r="L43" s="6">
        <f t="shared" si="4"/>
        <v>3978.6079772500007</v>
      </c>
      <c r="M43" s="10"/>
      <c r="N43" s="100">
        <v>44578</v>
      </c>
    </row>
    <row r="44" spans="1:16" x14ac:dyDescent="0.2">
      <c r="B44" s="11" t="s">
        <v>359</v>
      </c>
      <c r="C44" s="102"/>
      <c r="D44" s="114" t="s">
        <v>90</v>
      </c>
      <c r="E44" s="1">
        <v>26523.14055</v>
      </c>
      <c r="F44" s="1">
        <v>4224.18</v>
      </c>
      <c r="G44" s="1"/>
      <c r="H44" s="6">
        <f t="shared" si="0"/>
        <v>13261.570275</v>
      </c>
      <c r="I44" s="6">
        <f t="shared" si="1"/>
        <v>2112.09</v>
      </c>
      <c r="J44" s="6">
        <f t="shared" si="2"/>
        <v>0</v>
      </c>
      <c r="K44" s="24">
        <f t="shared" si="3"/>
        <v>1525.0805816250001</v>
      </c>
      <c r="L44" s="6">
        <f t="shared" si="4"/>
        <v>9624.3996933750004</v>
      </c>
      <c r="M44" s="10"/>
      <c r="N44" s="135">
        <v>44393</v>
      </c>
    </row>
    <row r="45" spans="1:16" s="58" customFormat="1" x14ac:dyDescent="0.2">
      <c r="A45" s="11"/>
      <c r="B45" s="11" t="s">
        <v>351</v>
      </c>
      <c r="C45" s="11"/>
      <c r="D45" s="114" t="s">
        <v>352</v>
      </c>
      <c r="E45" s="1">
        <v>6830.4676999999992</v>
      </c>
      <c r="F45" s="1">
        <v>215.64</v>
      </c>
      <c r="G45" s="1"/>
      <c r="H45" s="6">
        <f t="shared" si="0"/>
        <v>3415.2338499999996</v>
      </c>
      <c r="I45" s="6">
        <f t="shared" si="1"/>
        <v>107.82</v>
      </c>
      <c r="J45" s="6">
        <f t="shared" si="2"/>
        <v>0</v>
      </c>
      <c r="K45" s="24">
        <f t="shared" si="3"/>
        <v>392.75189274999997</v>
      </c>
      <c r="L45" s="6">
        <f t="shared" si="4"/>
        <v>2914.6619572499994</v>
      </c>
      <c r="M45" s="10"/>
      <c r="N45" s="135">
        <v>43675</v>
      </c>
      <c r="O45" s="11"/>
      <c r="P45" s="11"/>
    </row>
    <row r="46" spans="1:16" s="58" customFormat="1" ht="33.75" x14ac:dyDescent="0.2">
      <c r="A46" s="11"/>
      <c r="B46" s="11" t="s">
        <v>168</v>
      </c>
      <c r="C46" s="61"/>
      <c r="D46" s="95" t="s">
        <v>71</v>
      </c>
      <c r="E46" s="1">
        <v>9647.7716499999988</v>
      </c>
      <c r="F46" s="1">
        <v>777.4</v>
      </c>
      <c r="G46" s="1"/>
      <c r="H46" s="6">
        <f t="shared" si="0"/>
        <v>4823.8858249999994</v>
      </c>
      <c r="I46" s="6">
        <f t="shared" si="1"/>
        <v>388.7</v>
      </c>
      <c r="J46" s="6">
        <f t="shared" si="2"/>
        <v>0</v>
      </c>
      <c r="K46" s="24">
        <f t="shared" si="3"/>
        <v>554.7468698749999</v>
      </c>
      <c r="L46" s="6">
        <f t="shared" si="4"/>
        <v>3880.4389551249997</v>
      </c>
      <c r="M46" s="10"/>
      <c r="N46" s="100">
        <v>40179</v>
      </c>
      <c r="O46" s="11"/>
      <c r="P46" s="11"/>
    </row>
    <row r="47" spans="1:16" ht="22.5" x14ac:dyDescent="0.2">
      <c r="B47" s="11" t="s">
        <v>350</v>
      </c>
      <c r="C47" s="102"/>
      <c r="D47" s="114" t="s">
        <v>274</v>
      </c>
      <c r="E47" s="1">
        <v>8625.3612499999999</v>
      </c>
      <c r="F47" s="1">
        <v>664.46</v>
      </c>
      <c r="G47" s="1"/>
      <c r="H47" s="6">
        <f t="shared" si="0"/>
        <v>4312.680625</v>
      </c>
      <c r="I47" s="6">
        <f t="shared" si="1"/>
        <v>332.23</v>
      </c>
      <c r="J47" s="6">
        <f t="shared" si="2"/>
        <v>0</v>
      </c>
      <c r="K47" s="24">
        <f t="shared" si="3"/>
        <v>495.95827187500004</v>
      </c>
      <c r="L47" s="6">
        <f t="shared" si="4"/>
        <v>3484.4923531249997</v>
      </c>
      <c r="M47" s="10"/>
      <c r="N47" s="135">
        <v>43482</v>
      </c>
      <c r="O47" s="58"/>
      <c r="P47" s="58"/>
    </row>
    <row r="48" spans="1:16" x14ac:dyDescent="0.2">
      <c r="B48" s="11" t="s">
        <v>457</v>
      </c>
      <c r="C48" s="102"/>
      <c r="D48" s="114" t="s">
        <v>332</v>
      </c>
      <c r="E48" s="1">
        <v>2697.3188</v>
      </c>
      <c r="F48" s="1"/>
      <c r="G48" s="1">
        <v>262.87</v>
      </c>
      <c r="H48" s="6">
        <f t="shared" si="0"/>
        <v>1348.6594</v>
      </c>
      <c r="I48" s="6">
        <f t="shared" si="1"/>
        <v>0</v>
      </c>
      <c r="J48" s="6">
        <f t="shared" si="2"/>
        <v>131.435</v>
      </c>
      <c r="K48" s="24">
        <f t="shared" si="3"/>
        <v>155.095831</v>
      </c>
      <c r="L48" s="6">
        <f t="shared" si="4"/>
        <v>1324.9985689999999</v>
      </c>
      <c r="M48" s="10"/>
      <c r="N48" s="135">
        <v>44470</v>
      </c>
      <c r="O48" s="58"/>
      <c r="P48" s="58"/>
    </row>
    <row r="49" spans="1:16" ht="22.5" x14ac:dyDescent="0.2">
      <c r="B49" s="11" t="s">
        <v>369</v>
      </c>
      <c r="C49" s="102"/>
      <c r="D49" s="114" t="s">
        <v>461</v>
      </c>
      <c r="E49" s="1">
        <v>7670.085</v>
      </c>
      <c r="F49" s="1">
        <v>560.53</v>
      </c>
      <c r="G49" s="1"/>
      <c r="H49" s="6">
        <f t="shared" ref="H49" si="5">+E49/2</f>
        <v>3835.0425</v>
      </c>
      <c r="I49" s="6">
        <f t="shared" ref="I49" si="6">+F49/2</f>
        <v>280.26499999999999</v>
      </c>
      <c r="J49" s="6">
        <f t="shared" ref="J49" si="7">+G49/2</f>
        <v>0</v>
      </c>
      <c r="K49" s="24">
        <f t="shared" ref="K49" si="8">+H49*0.115</f>
        <v>441.02988750000003</v>
      </c>
      <c r="L49" s="6">
        <f t="shared" ref="L49" si="9">H49-I49+J49-K49</f>
        <v>3113.7476125000003</v>
      </c>
      <c r="M49" s="10"/>
      <c r="N49" s="135">
        <v>44218</v>
      </c>
      <c r="O49" s="58"/>
      <c r="P49" s="58"/>
    </row>
    <row r="50" spans="1:16" x14ac:dyDescent="0.2">
      <c r="B50" s="11" t="s">
        <v>481</v>
      </c>
      <c r="C50" s="102"/>
      <c r="D50" s="114" t="s">
        <v>332</v>
      </c>
      <c r="E50" s="1">
        <v>2697.3188</v>
      </c>
      <c r="F50" s="1"/>
      <c r="G50" s="1">
        <v>262.87</v>
      </c>
      <c r="H50" s="6">
        <f t="shared" si="0"/>
        <v>1348.6594</v>
      </c>
      <c r="I50" s="6">
        <f t="shared" si="1"/>
        <v>0</v>
      </c>
      <c r="J50" s="6">
        <f t="shared" si="2"/>
        <v>131.435</v>
      </c>
      <c r="K50" s="24">
        <f t="shared" si="3"/>
        <v>155.095831</v>
      </c>
      <c r="L50" s="6">
        <f t="shared" si="4"/>
        <v>1324.9985689999999</v>
      </c>
      <c r="M50" s="10"/>
      <c r="N50" s="135">
        <v>44562</v>
      </c>
      <c r="O50" s="58"/>
      <c r="P50" s="58"/>
    </row>
    <row r="51" spans="1:16" ht="22.5" x14ac:dyDescent="0.2">
      <c r="B51" s="11" t="s">
        <v>490</v>
      </c>
      <c r="C51" s="102"/>
      <c r="D51" s="114" t="s">
        <v>461</v>
      </c>
      <c r="E51" s="1">
        <v>7670.085</v>
      </c>
      <c r="F51" s="1">
        <v>560.53</v>
      </c>
      <c r="G51" s="1"/>
      <c r="H51" s="6">
        <f t="shared" si="0"/>
        <v>3835.0425</v>
      </c>
      <c r="I51" s="6">
        <f t="shared" si="1"/>
        <v>280.26499999999999</v>
      </c>
      <c r="J51" s="6">
        <f t="shared" si="2"/>
        <v>0</v>
      </c>
      <c r="K51" s="24">
        <f t="shared" si="3"/>
        <v>441.02988750000003</v>
      </c>
      <c r="L51" s="6">
        <f t="shared" si="4"/>
        <v>3113.7476125000003</v>
      </c>
      <c r="M51" s="10"/>
      <c r="N51" s="135">
        <v>44608</v>
      </c>
      <c r="O51" s="58"/>
      <c r="P51" s="58"/>
    </row>
    <row r="52" spans="1:16" x14ac:dyDescent="0.2">
      <c r="A52" s="100">
        <v>43739</v>
      </c>
      <c r="B52" s="9" t="s">
        <v>176</v>
      </c>
      <c r="C52" s="55"/>
      <c r="D52" s="95" t="s">
        <v>12</v>
      </c>
      <c r="E52" s="1">
        <v>2794.19</v>
      </c>
      <c r="F52" s="1"/>
      <c r="G52" s="1">
        <v>256.67</v>
      </c>
      <c r="H52" s="6">
        <f t="shared" si="0"/>
        <v>1397.095</v>
      </c>
      <c r="I52" s="6">
        <f t="shared" si="1"/>
        <v>0</v>
      </c>
      <c r="J52" s="6">
        <f t="shared" si="2"/>
        <v>128.33500000000001</v>
      </c>
      <c r="K52" s="24">
        <f t="shared" si="3"/>
        <v>160.66592500000002</v>
      </c>
      <c r="L52" s="6">
        <f t="shared" si="4"/>
        <v>1364.764075</v>
      </c>
      <c r="M52" s="10"/>
      <c r="N52" s="100">
        <v>34864</v>
      </c>
    </row>
    <row r="53" spans="1:16" ht="22.5" x14ac:dyDescent="0.2">
      <c r="A53" s="100"/>
      <c r="B53" s="9" t="s">
        <v>477</v>
      </c>
      <c r="C53" s="55"/>
      <c r="D53" s="95" t="s">
        <v>461</v>
      </c>
      <c r="E53" s="1">
        <v>7670.085</v>
      </c>
      <c r="F53" s="1">
        <v>560.53</v>
      </c>
      <c r="G53" s="1"/>
      <c r="H53" s="6">
        <f t="shared" si="0"/>
        <v>3835.0425</v>
      </c>
      <c r="I53" s="6">
        <f t="shared" si="1"/>
        <v>280.26499999999999</v>
      </c>
      <c r="J53" s="6">
        <f t="shared" si="2"/>
        <v>0</v>
      </c>
      <c r="K53" s="24">
        <f t="shared" si="3"/>
        <v>441.02988750000003</v>
      </c>
      <c r="L53" s="6">
        <f t="shared" si="4"/>
        <v>3113.7476125000003</v>
      </c>
      <c r="M53" s="10"/>
      <c r="N53" s="100">
        <v>44554</v>
      </c>
    </row>
    <row r="54" spans="1:16" ht="22.5" x14ac:dyDescent="0.2">
      <c r="A54" s="100"/>
      <c r="B54" s="9" t="s">
        <v>433</v>
      </c>
      <c r="C54" s="55"/>
      <c r="D54" s="95" t="s">
        <v>66</v>
      </c>
      <c r="E54" s="6">
        <v>5780.94</v>
      </c>
      <c r="F54" s="6">
        <v>60.34</v>
      </c>
      <c r="G54" s="58"/>
      <c r="H54" s="6">
        <f t="shared" si="0"/>
        <v>2890.47</v>
      </c>
      <c r="I54" s="6">
        <f t="shared" si="1"/>
        <v>30.17</v>
      </c>
      <c r="J54" s="6">
        <f t="shared" si="2"/>
        <v>0</v>
      </c>
      <c r="K54" s="24"/>
      <c r="L54" s="6">
        <f t="shared" si="4"/>
        <v>2860.2999999999997</v>
      </c>
      <c r="M54" s="10"/>
      <c r="N54" s="100"/>
    </row>
    <row r="55" spans="1:16" ht="22.5" x14ac:dyDescent="0.2">
      <c r="B55" s="11" t="s">
        <v>458</v>
      </c>
      <c r="D55" s="114" t="s">
        <v>335</v>
      </c>
      <c r="E55" s="1">
        <v>4427.665</v>
      </c>
      <c r="F55" s="1"/>
      <c r="G55" s="1">
        <v>127.96</v>
      </c>
      <c r="H55" s="6">
        <f t="shared" si="0"/>
        <v>2213.8325</v>
      </c>
      <c r="I55" s="6">
        <f t="shared" si="1"/>
        <v>0</v>
      </c>
      <c r="J55" s="6">
        <f t="shared" si="2"/>
        <v>63.98</v>
      </c>
      <c r="K55" s="24">
        <f t="shared" si="3"/>
        <v>254.59073750000002</v>
      </c>
      <c r="L55" s="6">
        <f t="shared" si="4"/>
        <v>2023.2217625000001</v>
      </c>
      <c r="M55" s="10"/>
      <c r="N55" s="135">
        <v>44501</v>
      </c>
    </row>
    <row r="56" spans="1:16" ht="22.5" x14ac:dyDescent="0.2">
      <c r="A56" s="100">
        <v>43600</v>
      </c>
      <c r="B56" s="9" t="s">
        <v>185</v>
      </c>
      <c r="C56" s="55"/>
      <c r="D56" s="95" t="s">
        <v>335</v>
      </c>
      <c r="E56" s="1">
        <v>4427.665</v>
      </c>
      <c r="F56" s="1"/>
      <c r="G56" s="1">
        <v>127.96</v>
      </c>
      <c r="H56" s="6">
        <f t="shared" si="0"/>
        <v>2213.8325</v>
      </c>
      <c r="I56" s="6">
        <f t="shared" si="1"/>
        <v>0</v>
      </c>
      <c r="J56" s="6">
        <f t="shared" si="2"/>
        <v>63.98</v>
      </c>
      <c r="K56" s="24">
        <f t="shared" si="3"/>
        <v>254.59073750000002</v>
      </c>
      <c r="L56" s="6">
        <f t="shared" si="4"/>
        <v>2023.2217625000001</v>
      </c>
      <c r="M56" s="10"/>
      <c r="N56" s="100">
        <v>43389</v>
      </c>
    </row>
    <row r="57" spans="1:16" ht="24.75" customHeight="1" x14ac:dyDescent="0.2">
      <c r="B57" s="58" t="s">
        <v>372</v>
      </c>
      <c r="C57" s="58"/>
      <c r="D57" s="114" t="s">
        <v>438</v>
      </c>
      <c r="E57" s="1">
        <v>11980.9426</v>
      </c>
      <c r="F57" s="1">
        <v>1166.1400000000001</v>
      </c>
      <c r="G57" s="1"/>
      <c r="H57" s="6">
        <f t="shared" si="0"/>
        <v>5990.4713000000002</v>
      </c>
      <c r="I57" s="6">
        <f t="shared" si="1"/>
        <v>583.07000000000005</v>
      </c>
      <c r="J57" s="6">
        <f t="shared" si="2"/>
        <v>0</v>
      </c>
      <c r="K57" s="24">
        <f t="shared" si="3"/>
        <v>688.9041995</v>
      </c>
      <c r="L57" s="6">
        <f t="shared" si="4"/>
        <v>4718.4971005000007</v>
      </c>
      <c r="M57" s="10"/>
      <c r="N57" s="135">
        <v>43525</v>
      </c>
    </row>
    <row r="58" spans="1:16" x14ac:dyDescent="0.2">
      <c r="B58" s="58" t="s">
        <v>328</v>
      </c>
      <c r="D58" s="58" t="s">
        <v>96</v>
      </c>
      <c r="E58" s="1">
        <v>6445.7480999999998</v>
      </c>
      <c r="F58" s="1">
        <v>173.78</v>
      </c>
      <c r="G58" s="1"/>
      <c r="H58" s="6">
        <f t="shared" si="0"/>
        <v>3222.8740499999999</v>
      </c>
      <c r="I58" s="6">
        <f t="shared" si="1"/>
        <v>86.89</v>
      </c>
      <c r="J58" s="6">
        <f t="shared" si="2"/>
        <v>0</v>
      </c>
      <c r="K58" s="24">
        <f t="shared" si="3"/>
        <v>370.63051575000003</v>
      </c>
      <c r="L58" s="6">
        <f t="shared" si="4"/>
        <v>2765.3535342499999</v>
      </c>
      <c r="M58" s="10"/>
      <c r="N58" s="134">
        <v>44470</v>
      </c>
    </row>
    <row r="59" spans="1:16" ht="23.25" x14ac:dyDescent="0.25">
      <c r="A59" s="117">
        <v>43511</v>
      </c>
      <c r="B59" s="11" t="s">
        <v>344</v>
      </c>
      <c r="D59" s="114" t="s">
        <v>290</v>
      </c>
      <c r="E59" s="1">
        <v>6445.7480999999998</v>
      </c>
      <c r="F59" s="1">
        <v>173.78</v>
      </c>
      <c r="G59" s="1"/>
      <c r="H59" s="6">
        <f t="shared" si="0"/>
        <v>3222.8740499999999</v>
      </c>
      <c r="I59" s="6">
        <f t="shared" si="1"/>
        <v>86.89</v>
      </c>
      <c r="J59" s="6">
        <f t="shared" si="2"/>
        <v>0</v>
      </c>
      <c r="K59" s="24">
        <f t="shared" si="3"/>
        <v>370.63051575000003</v>
      </c>
      <c r="L59" s="6">
        <f t="shared" si="4"/>
        <v>2765.3535342499999</v>
      </c>
      <c r="M59" s="10"/>
      <c r="N59" s="134">
        <v>43374</v>
      </c>
    </row>
    <row r="60" spans="1:16" x14ac:dyDescent="0.2">
      <c r="A60" s="100">
        <v>44288</v>
      </c>
      <c r="B60" s="13" t="s">
        <v>373</v>
      </c>
      <c r="C60" s="13"/>
      <c r="D60" s="101" t="s">
        <v>374</v>
      </c>
      <c r="E60" s="1">
        <v>7670.085</v>
      </c>
      <c r="F60" s="1">
        <v>560.53</v>
      </c>
      <c r="G60" s="1"/>
      <c r="H60" s="6">
        <f t="shared" si="0"/>
        <v>3835.0425</v>
      </c>
      <c r="I60" s="6">
        <f t="shared" si="1"/>
        <v>280.26499999999999</v>
      </c>
      <c r="J60" s="6">
        <f t="shared" si="2"/>
        <v>0</v>
      </c>
      <c r="K60" s="24">
        <f t="shared" si="3"/>
        <v>441.02988750000003</v>
      </c>
      <c r="L60" s="6">
        <f t="shared" si="4"/>
        <v>3113.7476125000003</v>
      </c>
      <c r="M60" s="10"/>
      <c r="N60" s="134">
        <v>44470</v>
      </c>
    </row>
    <row r="61" spans="1:16" ht="22.5" x14ac:dyDescent="0.2">
      <c r="A61" s="100">
        <v>44329</v>
      </c>
      <c r="B61" s="13" t="s">
        <v>139</v>
      </c>
      <c r="C61" s="61"/>
      <c r="D61" s="95" t="s">
        <v>63</v>
      </c>
      <c r="E61" s="1">
        <v>10918.5929</v>
      </c>
      <c r="F61" s="1">
        <v>980.73</v>
      </c>
      <c r="G61" s="1"/>
      <c r="H61" s="6">
        <f t="shared" si="0"/>
        <v>5459.2964499999998</v>
      </c>
      <c r="I61" s="6">
        <f t="shared" si="1"/>
        <v>490.36500000000001</v>
      </c>
      <c r="J61" s="6">
        <f t="shared" si="2"/>
        <v>0</v>
      </c>
      <c r="K61" s="24">
        <f t="shared" si="3"/>
        <v>627.81909174999998</v>
      </c>
      <c r="L61" s="6">
        <f t="shared" si="4"/>
        <v>4341.1123582500004</v>
      </c>
      <c r="M61" s="10"/>
      <c r="N61" s="100">
        <v>34865</v>
      </c>
    </row>
    <row r="62" spans="1:16" ht="22.5" x14ac:dyDescent="0.2">
      <c r="B62" s="58" t="s">
        <v>150</v>
      </c>
      <c r="C62" s="13"/>
      <c r="D62" s="95" t="s">
        <v>61</v>
      </c>
      <c r="E62" s="1">
        <v>9918.5717000000004</v>
      </c>
      <c r="F62" s="1">
        <v>820.72</v>
      </c>
      <c r="G62" s="1"/>
      <c r="H62" s="6">
        <f t="shared" si="0"/>
        <v>4959.2858500000002</v>
      </c>
      <c r="I62" s="6">
        <f t="shared" si="1"/>
        <v>410.36</v>
      </c>
      <c r="J62" s="6">
        <f t="shared" si="2"/>
        <v>0</v>
      </c>
      <c r="K62" s="24">
        <f t="shared" si="3"/>
        <v>570.31787274999999</v>
      </c>
      <c r="L62" s="6">
        <f t="shared" si="4"/>
        <v>3978.6079772500007</v>
      </c>
      <c r="M62" s="10"/>
      <c r="N62" s="100">
        <v>43374</v>
      </c>
    </row>
    <row r="63" spans="1:16" ht="22.5" x14ac:dyDescent="0.2">
      <c r="A63" s="100">
        <v>43770</v>
      </c>
      <c r="B63" s="11" t="s">
        <v>342</v>
      </c>
      <c r="D63" s="114" t="s">
        <v>274</v>
      </c>
      <c r="E63" s="1">
        <v>8625.3612499999999</v>
      </c>
      <c r="F63" s="1">
        <v>664.46</v>
      </c>
      <c r="G63" s="1"/>
      <c r="H63" s="6">
        <f t="shared" si="0"/>
        <v>4312.680625</v>
      </c>
      <c r="I63" s="6">
        <f t="shared" si="1"/>
        <v>332.23</v>
      </c>
      <c r="J63" s="6">
        <f t="shared" si="2"/>
        <v>0</v>
      </c>
      <c r="K63" s="24">
        <f t="shared" si="3"/>
        <v>495.95827187500004</v>
      </c>
      <c r="L63" s="6">
        <f t="shared" si="4"/>
        <v>3484.4923531249997</v>
      </c>
      <c r="M63" s="10"/>
      <c r="N63" s="135">
        <v>44288</v>
      </c>
    </row>
    <row r="64" spans="1:16" ht="22.5" x14ac:dyDescent="0.2">
      <c r="A64" s="100"/>
      <c r="B64" s="11" t="s">
        <v>491</v>
      </c>
      <c r="D64" s="114" t="s">
        <v>343</v>
      </c>
      <c r="E64" s="6">
        <v>6125.98</v>
      </c>
      <c r="F64" s="6">
        <v>97.9</v>
      </c>
      <c r="G64" s="58"/>
      <c r="H64" s="6">
        <f t="shared" si="0"/>
        <v>3062.99</v>
      </c>
      <c r="I64" s="6">
        <f t="shared" si="1"/>
        <v>48.95</v>
      </c>
      <c r="J64" s="6">
        <f t="shared" si="2"/>
        <v>0</v>
      </c>
      <c r="K64" s="24"/>
      <c r="L64" s="6">
        <f t="shared" si="4"/>
        <v>3014.04</v>
      </c>
      <c r="M64" s="10"/>
      <c r="N64" s="135">
        <v>44613</v>
      </c>
    </row>
    <row r="65" spans="1:14" ht="22.5" x14ac:dyDescent="0.2">
      <c r="A65" s="100"/>
      <c r="B65" s="11" t="s">
        <v>460</v>
      </c>
      <c r="D65" s="114" t="s">
        <v>461</v>
      </c>
      <c r="E65" s="15">
        <v>7670.085</v>
      </c>
      <c r="F65" s="15">
        <v>560.53</v>
      </c>
      <c r="G65" s="15"/>
      <c r="H65" s="6">
        <f t="shared" si="0"/>
        <v>3835.0425</v>
      </c>
      <c r="I65" s="6">
        <f t="shared" si="1"/>
        <v>280.26499999999999</v>
      </c>
      <c r="J65" s="6">
        <f t="shared" si="2"/>
        <v>0</v>
      </c>
      <c r="K65" s="24">
        <f t="shared" si="3"/>
        <v>441.02988750000003</v>
      </c>
      <c r="L65" s="6">
        <f t="shared" si="4"/>
        <v>3113.7476125000003</v>
      </c>
      <c r="M65" s="10"/>
      <c r="N65" s="135">
        <v>44508</v>
      </c>
    </row>
    <row r="66" spans="1:14" x14ac:dyDescent="0.2">
      <c r="B66" s="11" t="s">
        <v>360</v>
      </c>
      <c r="D66" s="114" t="s">
        <v>438</v>
      </c>
      <c r="E66" s="15">
        <v>11980.9426</v>
      </c>
      <c r="F66" s="15">
        <v>1166.1400000000001</v>
      </c>
      <c r="G66" s="15"/>
      <c r="H66" s="6">
        <f t="shared" si="0"/>
        <v>5990.4713000000002</v>
      </c>
      <c r="I66" s="6">
        <f t="shared" si="1"/>
        <v>583.07000000000005</v>
      </c>
      <c r="J66" s="6">
        <f t="shared" si="2"/>
        <v>0</v>
      </c>
      <c r="K66" s="24">
        <f t="shared" si="3"/>
        <v>688.9041995</v>
      </c>
      <c r="L66" s="6">
        <f t="shared" si="4"/>
        <v>4718.4971005000007</v>
      </c>
      <c r="M66" s="10"/>
      <c r="N66" s="134">
        <v>44470</v>
      </c>
    </row>
    <row r="67" spans="1:14" x14ac:dyDescent="0.2">
      <c r="A67" s="100">
        <v>43482</v>
      </c>
      <c r="B67" s="9" t="s">
        <v>186</v>
      </c>
      <c r="C67" s="55"/>
      <c r="D67" s="95" t="s">
        <v>264</v>
      </c>
      <c r="E67" s="15">
        <v>8625.3612499999999</v>
      </c>
      <c r="F67" s="15">
        <v>664.46</v>
      </c>
      <c r="G67" s="15"/>
      <c r="H67" s="6">
        <f t="shared" si="0"/>
        <v>4312.680625</v>
      </c>
      <c r="I67" s="6">
        <f t="shared" si="1"/>
        <v>332.23</v>
      </c>
      <c r="J67" s="6">
        <f t="shared" si="2"/>
        <v>0</v>
      </c>
      <c r="K67" s="24">
        <f t="shared" si="3"/>
        <v>495.95827187500004</v>
      </c>
      <c r="L67" s="6">
        <f t="shared" si="4"/>
        <v>3484.4923531249997</v>
      </c>
      <c r="M67" s="10"/>
      <c r="N67" s="100">
        <v>43388</v>
      </c>
    </row>
    <row r="68" spans="1:14" ht="22.5" x14ac:dyDescent="0.2">
      <c r="A68" s="100">
        <v>43943</v>
      </c>
      <c r="B68" s="11" t="s">
        <v>340</v>
      </c>
      <c r="D68" s="114" t="s">
        <v>274</v>
      </c>
      <c r="E68" s="15">
        <v>8625.3612499999999</v>
      </c>
      <c r="F68" s="15">
        <v>664.46</v>
      </c>
      <c r="G68" s="15"/>
      <c r="H68" s="6">
        <f t="shared" si="0"/>
        <v>4312.680625</v>
      </c>
      <c r="I68" s="6">
        <f t="shared" si="1"/>
        <v>332.23</v>
      </c>
      <c r="J68" s="6">
        <f t="shared" si="2"/>
        <v>0</v>
      </c>
      <c r="K68" s="24">
        <f t="shared" si="3"/>
        <v>495.95827187500004</v>
      </c>
      <c r="L68" s="6">
        <f t="shared" si="4"/>
        <v>3484.4923531249997</v>
      </c>
      <c r="M68" s="10"/>
      <c r="N68" s="135">
        <v>43600</v>
      </c>
    </row>
    <row r="69" spans="1:14" ht="22.5" x14ac:dyDescent="0.2">
      <c r="B69" s="11" t="s">
        <v>361</v>
      </c>
      <c r="D69" s="67" t="s">
        <v>95</v>
      </c>
      <c r="E69" s="15">
        <v>9918.5717000000004</v>
      </c>
      <c r="F69" s="15">
        <v>820.72</v>
      </c>
      <c r="G69" s="15"/>
      <c r="H69" s="6">
        <f t="shared" si="0"/>
        <v>4959.2858500000002</v>
      </c>
      <c r="I69" s="6">
        <f t="shared" si="1"/>
        <v>410.36</v>
      </c>
      <c r="J69" s="6">
        <f t="shared" si="2"/>
        <v>0</v>
      </c>
      <c r="K69" s="24">
        <f t="shared" si="3"/>
        <v>570.31787274999999</v>
      </c>
      <c r="L69" s="6">
        <f t="shared" si="4"/>
        <v>3978.6079772500007</v>
      </c>
      <c r="M69" s="10"/>
      <c r="N69" s="100">
        <v>43388</v>
      </c>
    </row>
    <row r="70" spans="1:14" x14ac:dyDescent="0.2">
      <c r="A70" s="100">
        <v>43481</v>
      </c>
      <c r="B70" s="13" t="s">
        <v>161</v>
      </c>
      <c r="C70" s="61"/>
      <c r="D70" s="95" t="s">
        <v>269</v>
      </c>
      <c r="E70" s="15">
        <v>6365.8472000000002</v>
      </c>
      <c r="F70" s="15">
        <v>165.09</v>
      </c>
      <c r="G70" s="15"/>
      <c r="H70" s="6">
        <f t="shared" ref="H70:H73" si="10">+E70/2</f>
        <v>3182.9236000000001</v>
      </c>
      <c r="I70" s="6">
        <f t="shared" ref="I70:I73" si="11">+F70/2</f>
        <v>82.545000000000002</v>
      </c>
      <c r="J70" s="6">
        <f t="shared" ref="J70:J73" si="12">+G70/2</f>
        <v>0</v>
      </c>
      <c r="K70" s="24">
        <f t="shared" ref="K70:K73" si="13">+H70*0.115</f>
        <v>366.03621400000003</v>
      </c>
      <c r="L70" s="6">
        <f t="shared" ref="L70:L73" si="14">H70-I70+J70-K70</f>
        <v>2734.3423859999998</v>
      </c>
      <c r="M70" s="10"/>
      <c r="N70" s="100">
        <v>41647</v>
      </c>
    </row>
    <row r="71" spans="1:14" x14ac:dyDescent="0.2">
      <c r="A71" s="100"/>
      <c r="B71" s="13" t="s">
        <v>475</v>
      </c>
      <c r="C71" s="61"/>
      <c r="D71" s="95" t="s">
        <v>474</v>
      </c>
      <c r="E71" s="6">
        <v>6125.98</v>
      </c>
      <c r="F71" s="6">
        <v>97.9</v>
      </c>
      <c r="G71" s="58"/>
      <c r="H71" s="6">
        <f t="shared" si="10"/>
        <v>3062.99</v>
      </c>
      <c r="I71" s="6">
        <f t="shared" si="11"/>
        <v>48.95</v>
      </c>
      <c r="J71" s="6">
        <f t="shared" si="12"/>
        <v>0</v>
      </c>
      <c r="K71" s="24"/>
      <c r="L71" s="6">
        <f t="shared" si="14"/>
        <v>3014.04</v>
      </c>
      <c r="M71" s="10"/>
      <c r="N71" s="100">
        <v>44531</v>
      </c>
    </row>
    <row r="72" spans="1:14" ht="22.5" x14ac:dyDescent="0.2">
      <c r="A72" s="100">
        <v>44393</v>
      </c>
      <c r="B72" s="11" t="s">
        <v>353</v>
      </c>
      <c r="C72" s="102"/>
      <c r="D72" s="114" t="s">
        <v>354</v>
      </c>
      <c r="E72" s="15">
        <v>7670.085</v>
      </c>
      <c r="F72" s="15">
        <v>560.53</v>
      </c>
      <c r="G72" s="58"/>
      <c r="H72" s="6">
        <f t="shared" si="10"/>
        <v>3835.0425</v>
      </c>
      <c r="I72" s="6">
        <f t="shared" si="11"/>
        <v>280.26499999999999</v>
      </c>
      <c r="J72" s="6">
        <f t="shared" si="12"/>
        <v>0</v>
      </c>
      <c r="K72" s="24">
        <f t="shared" si="13"/>
        <v>441.02988750000003</v>
      </c>
      <c r="L72" s="6">
        <f t="shared" si="14"/>
        <v>3113.7476125000003</v>
      </c>
      <c r="M72" s="10"/>
      <c r="N72" s="135">
        <v>43943</v>
      </c>
    </row>
    <row r="73" spans="1:14" ht="22.5" x14ac:dyDescent="0.2">
      <c r="B73" s="58" t="s">
        <v>158</v>
      </c>
      <c r="C73" s="61"/>
      <c r="D73" s="95" t="s">
        <v>292</v>
      </c>
      <c r="E73" s="1">
        <v>7670.085</v>
      </c>
      <c r="F73" s="1">
        <v>560.53</v>
      </c>
      <c r="G73" s="6"/>
      <c r="H73" s="6">
        <f t="shared" si="10"/>
        <v>3835.0425</v>
      </c>
      <c r="I73" s="6">
        <f t="shared" si="11"/>
        <v>280.26499999999999</v>
      </c>
      <c r="J73" s="6">
        <f t="shared" si="12"/>
        <v>0</v>
      </c>
      <c r="K73" s="24">
        <f t="shared" si="13"/>
        <v>441.02988750000003</v>
      </c>
      <c r="L73" s="6">
        <f t="shared" si="14"/>
        <v>3113.7476125000003</v>
      </c>
      <c r="M73" s="10"/>
      <c r="N73" s="100">
        <v>42422</v>
      </c>
    </row>
    <row r="74" spans="1:14" ht="18.75" customHeight="1" x14ac:dyDescent="0.2">
      <c r="D74" s="28" t="s">
        <v>6</v>
      </c>
      <c r="E74" s="29">
        <f t="shared" ref="E74:L74" si="15">SUM(E5:E73)</f>
        <v>615644.3140499997</v>
      </c>
      <c r="F74" s="29">
        <f t="shared" si="15"/>
        <v>51290.029999999992</v>
      </c>
      <c r="G74" s="29">
        <f t="shared" si="15"/>
        <v>2083.5500000000002</v>
      </c>
      <c r="H74" s="29">
        <f t="shared" si="15"/>
        <v>307822.15702499985</v>
      </c>
      <c r="I74" s="29">
        <f t="shared" si="15"/>
        <v>25645.014999999996</v>
      </c>
      <c r="J74" s="29">
        <f t="shared" si="15"/>
        <v>1041.7750000000001</v>
      </c>
      <c r="K74" s="29">
        <f t="shared" si="15"/>
        <v>33917.850682875011</v>
      </c>
      <c r="L74" s="29">
        <f t="shared" si="15"/>
        <v>249301.06634212509</v>
      </c>
    </row>
    <row r="75" spans="1:14" x14ac:dyDescent="0.2">
      <c r="H75" s="6"/>
    </row>
    <row r="78" spans="1:14" x14ac:dyDescent="0.2">
      <c r="B78" s="9"/>
      <c r="C78" s="13"/>
      <c r="D78" s="13"/>
      <c r="E78" s="30">
        <v>8269.7999999999993</v>
      </c>
      <c r="F78" s="30">
        <v>733.46919999999989</v>
      </c>
    </row>
    <row r="79" spans="1:14" x14ac:dyDescent="0.2">
      <c r="B79" s="9"/>
      <c r="C79" s="13"/>
      <c r="D79" s="13"/>
      <c r="E79" s="30">
        <v>8807.4</v>
      </c>
      <c r="F79" s="30">
        <v>823.43548799999985</v>
      </c>
    </row>
  </sheetData>
  <autoFilter ref="B1:N79"/>
  <sortState ref="B5:N73">
    <sortCondition ref="B5:B73"/>
  </sortState>
  <pageMargins left="0.11811023622047245" right="7.874015748031496E-2" top="0.15748031496062992" bottom="0.19685039370078741" header="0" footer="0"/>
  <pageSetup scale="81" fitToHeight="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 tint="-0.249977111117893"/>
    <pageSetUpPr fitToPage="1"/>
  </sheetPr>
  <dimension ref="B1:N26"/>
  <sheetViews>
    <sheetView zoomScale="80" zoomScaleNormal="80" workbookViewId="0">
      <selection activeCell="O1" sqref="O1:U1048576"/>
    </sheetView>
  </sheetViews>
  <sheetFormatPr baseColWidth="10" defaultRowHeight="12.75" x14ac:dyDescent="0.2"/>
  <cols>
    <col min="1" max="1" width="2.140625" style="11" customWidth="1"/>
    <col min="2" max="2" width="33.42578125" style="11" customWidth="1"/>
    <col min="3" max="3" width="5.140625" style="11" customWidth="1"/>
    <col min="4" max="4" width="18.5703125" style="11" customWidth="1"/>
    <col min="5" max="5" width="1.5703125" style="58" customWidth="1"/>
    <col min="6" max="7" width="1.42578125" style="11" customWidth="1"/>
    <col min="8" max="8" width="11.7109375" style="11" customWidth="1"/>
    <col min="9" max="9" width="10.140625" style="11" customWidth="1"/>
    <col min="10" max="10" width="10" style="11" customWidth="1"/>
    <col min="11" max="11" width="11.42578125" style="11" customWidth="1"/>
    <col min="12" max="12" width="11.28515625" style="11" bestFit="1" customWidth="1"/>
    <col min="13" max="14" width="32" style="11" customWidth="1"/>
    <col min="15" max="16384" width="11.42578125" style="11"/>
  </cols>
  <sheetData>
    <row r="1" spans="2:14" ht="18" x14ac:dyDescent="0.25">
      <c r="E1" s="14" t="s">
        <v>0</v>
      </c>
      <c r="F1" s="15"/>
      <c r="G1" s="15"/>
      <c r="H1" s="15"/>
      <c r="I1" s="15"/>
      <c r="J1" s="14"/>
      <c r="K1" s="15"/>
      <c r="L1" s="15"/>
      <c r="M1" s="16" t="s">
        <v>1</v>
      </c>
      <c r="N1" s="16"/>
    </row>
    <row r="2" spans="2:14" ht="15" x14ac:dyDescent="0.25">
      <c r="E2" s="17" t="s">
        <v>72</v>
      </c>
      <c r="F2" s="15"/>
      <c r="G2" s="15"/>
      <c r="H2" s="15"/>
      <c r="I2" s="15"/>
      <c r="J2" s="17"/>
      <c r="K2" s="15"/>
      <c r="L2" s="15"/>
      <c r="M2" s="18" t="str">
        <f>+'C. GESTION INTEGRAL op'!L2</f>
        <v>15 DE MARZO DE 2022</v>
      </c>
      <c r="N2" s="18"/>
    </row>
    <row r="3" spans="2:14" x14ac:dyDescent="0.2">
      <c r="E3" s="18" t="str">
        <f>+'C. GESTION INTEGRAL op'!E3</f>
        <v>PRIMERA QUINCENA DE MARZO DE 2022</v>
      </c>
      <c r="F3" s="15"/>
      <c r="G3" s="15"/>
      <c r="H3" s="15"/>
      <c r="I3" s="15"/>
      <c r="J3" s="18"/>
      <c r="K3" s="15"/>
      <c r="L3" s="15"/>
    </row>
    <row r="4" spans="2:14" x14ac:dyDescent="0.2">
      <c r="E4" s="48"/>
      <c r="F4" s="15"/>
      <c r="G4" s="15"/>
      <c r="H4" s="15"/>
      <c r="I4" s="15"/>
      <c r="J4" s="49"/>
      <c r="K4" s="15"/>
      <c r="L4" s="15"/>
    </row>
    <row r="5" spans="2:14" ht="25.5" x14ac:dyDescent="0.2">
      <c r="B5" s="19" t="s">
        <v>2</v>
      </c>
      <c r="C5" s="19"/>
      <c r="D5" s="19" t="s">
        <v>8</v>
      </c>
      <c r="E5" s="51" t="s">
        <v>3</v>
      </c>
      <c r="F5" s="50" t="s">
        <v>27</v>
      </c>
      <c r="G5" s="50"/>
      <c r="H5" s="20" t="s">
        <v>3</v>
      </c>
      <c r="I5" s="20" t="s">
        <v>27</v>
      </c>
      <c r="J5" s="51" t="s">
        <v>31</v>
      </c>
      <c r="K5" s="128" t="s">
        <v>495</v>
      </c>
      <c r="L5" s="20" t="s">
        <v>4</v>
      </c>
      <c r="M5" s="19" t="s">
        <v>5</v>
      </c>
      <c r="N5" s="42" t="s">
        <v>444</v>
      </c>
    </row>
    <row r="6" spans="2:14" x14ac:dyDescent="0.2">
      <c r="F6" s="44"/>
      <c r="G6" s="44"/>
    </row>
    <row r="7" spans="2:14" ht="72" x14ac:dyDescent="0.2">
      <c r="B7" s="13" t="s">
        <v>189</v>
      </c>
      <c r="C7" s="13"/>
      <c r="D7" s="103" t="s">
        <v>270</v>
      </c>
      <c r="E7" s="1">
        <v>26523.14055</v>
      </c>
      <c r="F7" s="1">
        <v>4224.18</v>
      </c>
      <c r="G7" s="6"/>
      <c r="H7" s="6">
        <f>+E7/2</f>
        <v>13261.570275</v>
      </c>
      <c r="I7" s="6">
        <f t="shared" ref="I7:J7" si="0">+F7/2</f>
        <v>2112.09</v>
      </c>
      <c r="J7" s="6">
        <f t="shared" si="0"/>
        <v>0</v>
      </c>
      <c r="K7" s="6">
        <f>+H7*0.115</f>
        <v>1525.0805816250001</v>
      </c>
      <c r="L7" s="118">
        <f>+H7-I7+J7-K7</f>
        <v>9624.3996933750004</v>
      </c>
      <c r="M7" s="10"/>
      <c r="N7" s="100">
        <v>43374</v>
      </c>
    </row>
    <row r="8" spans="2:14" x14ac:dyDescent="0.2">
      <c r="B8" s="11" t="s">
        <v>464</v>
      </c>
      <c r="D8" s="95" t="s">
        <v>101</v>
      </c>
      <c r="E8" s="1">
        <v>7670.085</v>
      </c>
      <c r="F8" s="1">
        <v>560.53</v>
      </c>
      <c r="G8" s="58"/>
      <c r="H8" s="6">
        <f t="shared" ref="H8:H20" si="1">+E8/2</f>
        <v>3835.0425</v>
      </c>
      <c r="I8" s="6">
        <f t="shared" ref="I8:I20" si="2">+F8/2</f>
        <v>280.26499999999999</v>
      </c>
      <c r="J8" s="6">
        <f t="shared" ref="J8:J20" si="3">+G8/2</f>
        <v>0</v>
      </c>
      <c r="K8" s="6">
        <f t="shared" ref="K8:K20" si="4">+H8*0.115</f>
        <v>441.02988750000003</v>
      </c>
      <c r="L8" s="118">
        <f t="shared" ref="L8:L20" si="5">+H8-I8+J8-K8</f>
        <v>3113.7476125000003</v>
      </c>
      <c r="M8" s="10"/>
      <c r="N8" s="136">
        <v>44516</v>
      </c>
    </row>
    <row r="9" spans="2:14" x14ac:dyDescent="0.2">
      <c r="B9" s="13" t="s">
        <v>178</v>
      </c>
      <c r="C9" s="61"/>
      <c r="D9" s="103" t="s">
        <v>17</v>
      </c>
      <c r="E9" s="6">
        <v>11241.24</v>
      </c>
      <c r="F9" s="6">
        <v>1033.5899999999999</v>
      </c>
      <c r="G9" s="6"/>
      <c r="H9" s="6">
        <f t="shared" si="1"/>
        <v>5620.62</v>
      </c>
      <c r="I9" s="6">
        <f t="shared" si="2"/>
        <v>516.79499999999996</v>
      </c>
      <c r="J9" s="6">
        <f t="shared" si="3"/>
        <v>0</v>
      </c>
      <c r="K9" s="6"/>
      <c r="L9" s="118">
        <f t="shared" si="5"/>
        <v>5103.8249999999998</v>
      </c>
      <c r="M9" s="10"/>
      <c r="N9" s="100">
        <v>35431</v>
      </c>
    </row>
    <row r="10" spans="2:14" x14ac:dyDescent="0.2">
      <c r="B10" s="13" t="s">
        <v>364</v>
      </c>
      <c r="C10" s="13"/>
      <c r="D10" s="82" t="s">
        <v>365</v>
      </c>
      <c r="E10" s="13">
        <v>10111.709999999999</v>
      </c>
      <c r="F10" s="13">
        <v>851.63</v>
      </c>
      <c r="G10" s="13"/>
      <c r="H10" s="6">
        <f t="shared" si="1"/>
        <v>5055.8549999999996</v>
      </c>
      <c r="I10" s="6">
        <f t="shared" si="2"/>
        <v>425.815</v>
      </c>
      <c r="J10" s="6">
        <f t="shared" si="3"/>
        <v>0</v>
      </c>
      <c r="K10" s="6"/>
      <c r="L10" s="118">
        <f t="shared" si="5"/>
        <v>4630.04</v>
      </c>
      <c r="M10" s="10"/>
      <c r="N10" s="134">
        <v>44470</v>
      </c>
    </row>
    <row r="11" spans="2:14" ht="36" x14ac:dyDescent="0.2">
      <c r="B11" s="13" t="s">
        <v>116</v>
      </c>
      <c r="C11" s="13"/>
      <c r="D11" s="103" t="s">
        <v>73</v>
      </c>
      <c r="E11" s="15">
        <v>11274.556649999999</v>
      </c>
      <c r="F11" s="15">
        <v>1039.56</v>
      </c>
      <c r="G11" s="6"/>
      <c r="H11" s="6">
        <f t="shared" si="1"/>
        <v>5637.2783249999993</v>
      </c>
      <c r="I11" s="6">
        <f t="shared" si="2"/>
        <v>519.78</v>
      </c>
      <c r="J11" s="6">
        <f t="shared" si="3"/>
        <v>0</v>
      </c>
      <c r="K11" s="6">
        <f t="shared" si="4"/>
        <v>648.28700737499992</v>
      </c>
      <c r="L11" s="118">
        <f t="shared" si="5"/>
        <v>4469.2113176249995</v>
      </c>
      <c r="M11" s="10"/>
      <c r="N11" s="100">
        <v>43374</v>
      </c>
    </row>
    <row r="12" spans="2:14" x14ac:dyDescent="0.2">
      <c r="B12" s="13" t="s">
        <v>488</v>
      </c>
      <c r="C12" s="13"/>
      <c r="D12" s="103" t="s">
        <v>264</v>
      </c>
      <c r="E12" s="15">
        <v>8625.3612499999999</v>
      </c>
      <c r="F12" s="15">
        <v>664.46</v>
      </c>
      <c r="G12" s="6"/>
      <c r="H12" s="6">
        <f t="shared" si="1"/>
        <v>4312.680625</v>
      </c>
      <c r="I12" s="6">
        <f t="shared" si="2"/>
        <v>332.23</v>
      </c>
      <c r="J12" s="6">
        <f t="shared" si="3"/>
        <v>0</v>
      </c>
      <c r="K12" s="6">
        <f t="shared" si="4"/>
        <v>495.95827187500004</v>
      </c>
      <c r="L12" s="118">
        <f t="shared" si="5"/>
        <v>3484.4923531249997</v>
      </c>
      <c r="M12" s="10"/>
      <c r="N12" s="100">
        <v>44615</v>
      </c>
    </row>
    <row r="13" spans="2:14" x14ac:dyDescent="0.2">
      <c r="B13" s="13" t="s">
        <v>366</v>
      </c>
      <c r="C13" s="13"/>
      <c r="D13" s="82" t="s">
        <v>367</v>
      </c>
      <c r="E13" s="1">
        <v>11274.556649999999</v>
      </c>
      <c r="F13" s="1">
        <v>1039.56</v>
      </c>
      <c r="G13" s="13"/>
      <c r="H13" s="6">
        <f t="shared" si="1"/>
        <v>5637.2783249999993</v>
      </c>
      <c r="I13" s="6">
        <f t="shared" si="2"/>
        <v>519.78</v>
      </c>
      <c r="J13" s="6">
        <f t="shared" si="3"/>
        <v>0</v>
      </c>
      <c r="K13" s="6">
        <f t="shared" si="4"/>
        <v>648.28700737499992</v>
      </c>
      <c r="L13" s="118">
        <f t="shared" si="5"/>
        <v>4469.2113176249995</v>
      </c>
      <c r="M13" s="10"/>
      <c r="N13" s="134">
        <v>44470</v>
      </c>
    </row>
    <row r="14" spans="2:14" x14ac:dyDescent="0.2">
      <c r="B14" s="13" t="s">
        <v>182</v>
      </c>
      <c r="C14" s="61"/>
      <c r="D14" s="103" t="s">
        <v>28</v>
      </c>
      <c r="E14" s="1">
        <v>6424.0167499999998</v>
      </c>
      <c r="F14" s="1">
        <v>171.41</v>
      </c>
      <c r="G14" s="6"/>
      <c r="H14" s="6">
        <f t="shared" si="1"/>
        <v>3212.0083749999999</v>
      </c>
      <c r="I14" s="6">
        <f t="shared" si="2"/>
        <v>85.704999999999998</v>
      </c>
      <c r="J14" s="6">
        <f t="shared" si="3"/>
        <v>0</v>
      </c>
      <c r="K14" s="6">
        <f t="shared" si="4"/>
        <v>369.38096312499999</v>
      </c>
      <c r="L14" s="118">
        <f t="shared" si="5"/>
        <v>2756.9224118749999</v>
      </c>
      <c r="M14" s="10"/>
      <c r="N14" s="100">
        <v>36892</v>
      </c>
    </row>
    <row r="15" spans="2:14" ht="36" x14ac:dyDescent="0.2">
      <c r="B15" s="13" t="s">
        <v>220</v>
      </c>
      <c r="C15" s="61"/>
      <c r="D15" s="103" t="s">
        <v>291</v>
      </c>
      <c r="E15" s="1">
        <v>15180.3236</v>
      </c>
      <c r="F15" s="1">
        <v>1801.35</v>
      </c>
      <c r="G15" s="6"/>
      <c r="H15" s="6">
        <f t="shared" si="1"/>
        <v>7590.1617999999999</v>
      </c>
      <c r="I15" s="6">
        <f t="shared" si="2"/>
        <v>900.67499999999995</v>
      </c>
      <c r="J15" s="6">
        <f t="shared" si="3"/>
        <v>0</v>
      </c>
      <c r="K15" s="6">
        <f t="shared" si="4"/>
        <v>872.868607</v>
      </c>
      <c r="L15" s="118">
        <f t="shared" si="5"/>
        <v>5816.6181929999993</v>
      </c>
      <c r="M15" s="10"/>
      <c r="N15" s="100">
        <v>43374</v>
      </c>
    </row>
    <row r="16" spans="2:14" x14ac:dyDescent="0.2">
      <c r="B16" s="13" t="s">
        <v>362</v>
      </c>
      <c r="C16" s="13"/>
      <c r="D16" s="120" t="s">
        <v>363</v>
      </c>
      <c r="E16" s="1">
        <v>5541.5054</v>
      </c>
      <c r="F16" s="1">
        <v>34.31</v>
      </c>
      <c r="G16" s="119">
        <v>35.67</v>
      </c>
      <c r="H16" s="6">
        <f t="shared" si="1"/>
        <v>2770.7527</v>
      </c>
      <c r="I16" s="6">
        <f t="shared" si="2"/>
        <v>17.155000000000001</v>
      </c>
      <c r="J16" s="6">
        <f t="shared" si="3"/>
        <v>17.835000000000001</v>
      </c>
      <c r="K16" s="6">
        <f t="shared" si="4"/>
        <v>318.63656050000003</v>
      </c>
      <c r="L16" s="118">
        <f t="shared" si="5"/>
        <v>2452.7961394999998</v>
      </c>
      <c r="M16" s="10"/>
      <c r="N16" s="135">
        <v>44396</v>
      </c>
    </row>
    <row r="17" spans="2:14" x14ac:dyDescent="0.2">
      <c r="B17" s="13" t="s">
        <v>368</v>
      </c>
      <c r="C17" s="13"/>
      <c r="D17" s="82" t="s">
        <v>274</v>
      </c>
      <c r="E17" s="1">
        <v>8625.3612499999999</v>
      </c>
      <c r="F17" s="1">
        <v>664.46</v>
      </c>
      <c r="G17" s="13"/>
      <c r="H17" s="6">
        <f t="shared" si="1"/>
        <v>4312.680625</v>
      </c>
      <c r="I17" s="6">
        <f t="shared" si="2"/>
        <v>332.23</v>
      </c>
      <c r="J17" s="6">
        <f t="shared" si="3"/>
        <v>0</v>
      </c>
      <c r="K17" s="6">
        <f t="shared" si="4"/>
        <v>495.95827187500004</v>
      </c>
      <c r="L17" s="118">
        <f t="shared" si="5"/>
        <v>3484.4923531249997</v>
      </c>
      <c r="M17" s="10"/>
      <c r="N17" s="134">
        <v>44470</v>
      </c>
    </row>
    <row r="18" spans="2:14" ht="52.5" customHeight="1" x14ac:dyDescent="0.2">
      <c r="B18" s="13" t="s">
        <v>141</v>
      </c>
      <c r="C18" s="61"/>
      <c r="D18" s="103" t="s">
        <v>286</v>
      </c>
      <c r="E18" s="1">
        <v>15180.3236</v>
      </c>
      <c r="F18" s="1">
        <v>1801.35</v>
      </c>
      <c r="G18" s="6"/>
      <c r="H18" s="6">
        <f t="shared" si="1"/>
        <v>7590.1617999999999</v>
      </c>
      <c r="I18" s="6">
        <f t="shared" si="2"/>
        <v>900.67499999999995</v>
      </c>
      <c r="J18" s="6">
        <f t="shared" si="3"/>
        <v>0</v>
      </c>
      <c r="K18" s="6">
        <f t="shared" si="4"/>
        <v>872.868607</v>
      </c>
      <c r="L18" s="118">
        <f t="shared" si="5"/>
        <v>5816.6181929999993</v>
      </c>
      <c r="M18" s="10"/>
      <c r="N18" s="100">
        <v>42278</v>
      </c>
    </row>
    <row r="19" spans="2:14" ht="52.5" customHeight="1" x14ac:dyDescent="0.2">
      <c r="B19" s="13" t="s">
        <v>179</v>
      </c>
      <c r="C19" s="61"/>
      <c r="D19" s="103" t="s">
        <v>332</v>
      </c>
      <c r="E19" s="1">
        <v>7670.085</v>
      </c>
      <c r="F19" s="1">
        <v>560.53</v>
      </c>
      <c r="G19" s="6"/>
      <c r="H19" s="6">
        <f t="shared" si="1"/>
        <v>3835.0425</v>
      </c>
      <c r="I19" s="6">
        <f t="shared" si="2"/>
        <v>280.26499999999999</v>
      </c>
      <c r="J19" s="6">
        <f t="shared" si="3"/>
        <v>0</v>
      </c>
      <c r="K19" s="6">
        <f t="shared" si="4"/>
        <v>441.02988750000003</v>
      </c>
      <c r="L19" s="118">
        <f t="shared" si="5"/>
        <v>3113.7476125000003</v>
      </c>
      <c r="M19" s="10"/>
      <c r="N19" s="100">
        <v>40179</v>
      </c>
    </row>
    <row r="20" spans="2:14" ht="21.95" customHeight="1" x14ac:dyDescent="0.2">
      <c r="B20" s="13" t="s">
        <v>473</v>
      </c>
      <c r="C20" s="61"/>
      <c r="D20" s="103" t="s">
        <v>17</v>
      </c>
      <c r="E20" s="1">
        <v>7670.085</v>
      </c>
      <c r="F20" s="1">
        <v>560.53</v>
      </c>
      <c r="G20" s="6"/>
      <c r="H20" s="6">
        <f t="shared" si="1"/>
        <v>3835.0425</v>
      </c>
      <c r="I20" s="6">
        <f t="shared" si="2"/>
        <v>280.26499999999999</v>
      </c>
      <c r="J20" s="6">
        <f t="shared" si="3"/>
        <v>0</v>
      </c>
      <c r="K20" s="6">
        <f t="shared" si="4"/>
        <v>441.02988750000003</v>
      </c>
      <c r="L20" s="118">
        <f t="shared" si="5"/>
        <v>3113.7476125000003</v>
      </c>
      <c r="M20" s="10"/>
      <c r="N20" s="100">
        <v>44522</v>
      </c>
    </row>
    <row r="21" spans="2:14" ht="21.95" customHeight="1" x14ac:dyDescent="0.2">
      <c r="D21" s="28" t="s">
        <v>6</v>
      </c>
      <c r="E21" s="29">
        <f t="shared" ref="E21:L21" si="6">SUM(E7:E20)</f>
        <v>153012.35069999998</v>
      </c>
      <c r="F21" s="29">
        <f t="shared" si="6"/>
        <v>15007.450000000003</v>
      </c>
      <c r="G21" s="29">
        <f t="shared" si="6"/>
        <v>35.67</v>
      </c>
      <c r="H21" s="29">
        <f t="shared" si="6"/>
        <v>76506.17534999999</v>
      </c>
      <c r="I21" s="29">
        <f t="shared" si="6"/>
        <v>7503.7250000000013</v>
      </c>
      <c r="J21" s="29">
        <f t="shared" si="6"/>
        <v>17.835000000000001</v>
      </c>
      <c r="K21" s="29">
        <f t="shared" si="6"/>
        <v>7570.41554025</v>
      </c>
      <c r="L21" s="29">
        <f t="shared" si="6"/>
        <v>61449.869809750016</v>
      </c>
    </row>
    <row r="22" spans="2:14" ht="21.95" customHeight="1" x14ac:dyDescent="0.2"/>
    <row r="26" spans="2:14" x14ac:dyDescent="0.2">
      <c r="D26" s="64"/>
    </row>
  </sheetData>
  <sortState ref="B9:M20">
    <sortCondition ref="B9:B20"/>
  </sortState>
  <pageMargins left="0.70866141732283472" right="7.874015748031496E-2" top="0.59055118110236227" bottom="0.98425196850393704" header="0" footer="0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21</vt:i4>
      </vt:variant>
    </vt:vector>
  </HeadingPairs>
  <TitlesOfParts>
    <vt:vector size="36" baseType="lpstr">
      <vt:lpstr>DIETAS</vt:lpstr>
      <vt:lpstr>PRESIDENCIA</vt:lpstr>
      <vt:lpstr>CONTRALORIA</vt:lpstr>
      <vt:lpstr>SECRETARIA GENERAL</vt:lpstr>
      <vt:lpstr>SINDICATURA</vt:lpstr>
      <vt:lpstr>COORDINACION DE GABINETE</vt:lpstr>
      <vt:lpstr>H.MPAL</vt:lpstr>
      <vt:lpstr>COORDINACION SERVICIOS PUBLICOS</vt:lpstr>
      <vt:lpstr>C. D ECONOMICO</vt:lpstr>
      <vt:lpstr>C. GESTION INTEGRAL op</vt:lpstr>
      <vt:lpstr>C. GRAL CONSTRUC.</vt:lpstr>
      <vt:lpstr>UNIDAD DE GESTION DE PROYECTOS</vt:lpstr>
      <vt:lpstr>SEG.CIUDADANA.</vt:lpstr>
      <vt:lpstr>jubilados</vt:lpstr>
      <vt:lpstr>Hoja1</vt:lpstr>
      <vt:lpstr>'C. D ECONOMICO'!Área_de_impresión</vt:lpstr>
      <vt:lpstr>'C. GESTION INTEGRAL op'!Área_de_impresión</vt:lpstr>
      <vt:lpstr>'C. GRAL CONSTRUC.'!Área_de_impresión</vt:lpstr>
      <vt:lpstr>CONTRALORIA!Área_de_impresión</vt:lpstr>
      <vt:lpstr>'COORDINACION DE GABINETE'!Área_de_impresión</vt:lpstr>
      <vt:lpstr>'COORDINACION SERVICIOS PUBLICOS'!Área_de_impresión</vt:lpstr>
      <vt:lpstr>DIETAS!Área_de_impresión</vt:lpstr>
      <vt:lpstr>H.MPAL!Área_de_impresión</vt:lpstr>
      <vt:lpstr>jubilados!Área_de_impresión</vt:lpstr>
      <vt:lpstr>PRESIDENCIA!Área_de_impresión</vt:lpstr>
      <vt:lpstr>'SECRETARIA GENERAL'!Área_de_impresión</vt:lpstr>
      <vt:lpstr>SEG.CIUDADANA.!Área_de_impresión</vt:lpstr>
      <vt:lpstr>SINDICATURA!Área_de_impresión</vt:lpstr>
      <vt:lpstr>'UNIDAD DE GESTION DE PROYECTOS'!Área_de_impresión</vt:lpstr>
      <vt:lpstr>'C. GESTION INTEGRAL op'!Títulos_a_imprimir</vt:lpstr>
      <vt:lpstr>'C. GRAL CONSTRUC.'!Títulos_a_imprimir</vt:lpstr>
      <vt:lpstr>'COORDINACION SERVICIOS PUBLICOS'!Títulos_a_imprimir</vt:lpstr>
      <vt:lpstr>jubilados!Títulos_a_imprimir</vt:lpstr>
      <vt:lpstr>'SECRETARIA GENERAL'!Títulos_a_imprimir</vt:lpstr>
      <vt:lpstr>SEG.CIUDADANA.!Títulos_a_imprimir</vt:lpstr>
      <vt:lpstr>'UNIDAD DE GESTION DE PROYECTOS'!Títulos_a_imprimir</vt:lpstr>
    </vt:vector>
  </TitlesOfParts>
  <Company>H. Ayuntamiento d Iztlahuacan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rodri</cp:lastModifiedBy>
  <cp:lastPrinted>2022-03-14T17:26:08Z</cp:lastPrinted>
  <dcterms:created xsi:type="dcterms:W3CDTF">2004-03-09T14:35:28Z</dcterms:created>
  <dcterms:modified xsi:type="dcterms:W3CDTF">2022-03-18T15:54:31Z</dcterms:modified>
</cp:coreProperties>
</file>