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915" windowHeight="8385" tabRatio="802" activeTab="15"/>
  </bookViews>
  <sheets>
    <sheet name="6" sheetId="1" r:id="rId1"/>
    <sheet name="6 (2)" sheetId="2" r:id="rId2"/>
    <sheet name="6 (3)" sheetId="3" r:id="rId3"/>
    <sheet name="6 (4)" sheetId="4" r:id="rId4"/>
    <sheet name="6 (5)" sheetId="5" r:id="rId5"/>
    <sheet name="6 (6)" sheetId="6" r:id="rId6"/>
    <sheet name="6 (7)" sheetId="7" r:id="rId7"/>
    <sheet name="6 (8)" sheetId="8" r:id="rId8"/>
    <sheet name="6 (9)" sheetId="9" r:id="rId9"/>
    <sheet name="7" sheetId="10" r:id="rId10"/>
    <sheet name="7 (2)" sheetId="11" r:id="rId11"/>
    <sheet name="7 (3)" sheetId="12" r:id="rId12"/>
    <sheet name="7 (4)" sheetId="13" r:id="rId13"/>
    <sheet name="7 (5)" sheetId="14" r:id="rId14"/>
    <sheet name="7 (6)" sheetId="15" r:id="rId15"/>
    <sheet name="13" sheetId="16" r:id="rId16"/>
    <sheet name="14-I" sheetId="17" r:id="rId17"/>
    <sheet name="14-E" sheetId="18" r:id="rId18"/>
    <sheet name="15" sheetId="19" r:id="rId19"/>
    <sheet name="16" sheetId="20" r:id="rId20"/>
  </sheets>
  <definedNames>
    <definedName name="_xlnm._FilterDatabase" localSheetId="17" hidden="1">'14-E'!$B$7:$G$388</definedName>
    <definedName name="_xlnm.Print_Area" localSheetId="19">'16'!$A$1:$T$109</definedName>
    <definedName name="_xlnm.Print_Titles" localSheetId="17">'14-E'!$7:$7</definedName>
    <definedName name="_xlnm.Print_Titles" localSheetId="16">'14-I'!$7:$7</definedName>
  </definedNames>
  <calcPr fullCalcOnLoad="1"/>
</workbook>
</file>

<file path=xl/sharedStrings.xml><?xml version="1.0" encoding="utf-8"?>
<sst xmlns="http://schemas.openxmlformats.org/spreadsheetml/2006/main" count="2001" uniqueCount="872">
  <si>
    <t>realizado /         programado</t>
  </si>
  <si>
    <t>Ixtlahuacàn del Rìo, Jalisco</t>
  </si>
  <si>
    <t>PRESIDENTE</t>
  </si>
  <si>
    <t>PRESIDENCIA</t>
  </si>
  <si>
    <t>REGIDOR</t>
  </si>
  <si>
    <t>SALA DE REGIDORES</t>
  </si>
  <si>
    <t>SINDICO</t>
  </si>
  <si>
    <t>SINDICATURA</t>
  </si>
  <si>
    <t>SECRETARIA DEL PRESIDENTE</t>
  </si>
  <si>
    <t>SECRETARIO GENERAL</t>
  </si>
  <si>
    <t>SECRETARIA GENERAL</t>
  </si>
  <si>
    <t>OFICIAL MAYOR</t>
  </si>
  <si>
    <t>OFICIALIA MAYOR</t>
  </si>
  <si>
    <t xml:space="preserve">SECRETARIA  </t>
  </si>
  <si>
    <t>SECRETARIA</t>
  </si>
  <si>
    <t>CHOFER</t>
  </si>
  <si>
    <t>RELACIONES PUBLICAS</t>
  </si>
  <si>
    <t>AUXILIAR DE ASEO</t>
  </si>
  <si>
    <t>AUXILIAR JURIDICO</t>
  </si>
  <si>
    <t xml:space="preserve">OFICIAL  </t>
  </si>
  <si>
    <t>RESTRO CIVIL</t>
  </si>
  <si>
    <t>JEFE</t>
  </si>
  <si>
    <t>MANTENIMIENTO DE VEHICULOS</t>
  </si>
  <si>
    <t>MECANICO</t>
  </si>
  <si>
    <t>TALLER MECANICO</t>
  </si>
  <si>
    <t>DELEGADO</t>
  </si>
  <si>
    <t>OFICIAL DE REGISTRO CIVIL B</t>
  </si>
  <si>
    <t>OFICIAL DE REGISTRO CIVIL A</t>
  </si>
  <si>
    <t>DELEGACIONES</t>
  </si>
  <si>
    <t>JARDINERO A</t>
  </si>
  <si>
    <t>JARDINERO B</t>
  </si>
  <si>
    <t>ENCARGADA DE BIBLIOTECA</t>
  </si>
  <si>
    <t>MAESTRA DE BIBLIOTECA</t>
  </si>
  <si>
    <t>AGENTE</t>
  </si>
  <si>
    <t>AGENCIAS</t>
  </si>
  <si>
    <t>MASCUALA</t>
  </si>
  <si>
    <t>JARDINERO</t>
  </si>
  <si>
    <t>TESORERO</t>
  </si>
  <si>
    <t>SUB-TESORERO</t>
  </si>
  <si>
    <t>SECRETARIA A</t>
  </si>
  <si>
    <t>SECRETARIA B</t>
  </si>
  <si>
    <t>INSPECTOR FISCAL</t>
  </si>
  <si>
    <t>RECAUDADOR</t>
  </si>
  <si>
    <t>ENCARGADO DE CATASTRO</t>
  </si>
  <si>
    <t xml:space="preserve">SECRETARIO  </t>
  </si>
  <si>
    <t>CAJERA</t>
  </si>
  <si>
    <t>AUXILIAR DE CAJERA</t>
  </si>
  <si>
    <t>HACIENDA PUBLICA MUNICIPAL</t>
  </si>
  <si>
    <t>CATASTRO Y PREDIAL</t>
  </si>
  <si>
    <t>DIRECTOR</t>
  </si>
  <si>
    <t>INGENIERO AUXILIAR</t>
  </si>
  <si>
    <t>SUPERVISOR DE OBRAS</t>
  </si>
  <si>
    <t>AYUDANTE DE OBRAS A</t>
  </si>
  <si>
    <t>AYUDANTE DE OBRAS B</t>
  </si>
  <si>
    <t>AYUDANDE DE OBRAS C</t>
  </si>
  <si>
    <t>CHOFER A</t>
  </si>
  <si>
    <t>CHOFER B</t>
  </si>
  <si>
    <t>CHOFER C</t>
  </si>
  <si>
    <t>MAESTRO SOLDADOR A</t>
  </si>
  <si>
    <t>MAESTRO SOLDADOR B</t>
  </si>
  <si>
    <t>OPERADOR</t>
  </si>
  <si>
    <t>AUXILIAR DE OBRAS</t>
  </si>
  <si>
    <t>AGUA POTABLE</t>
  </si>
  <si>
    <t>OBRAS PUBLICAS</t>
  </si>
  <si>
    <t>DEP. DE DESARROLLO URBANO</t>
  </si>
  <si>
    <t>DEP. DE PROYECTOS</t>
  </si>
  <si>
    <t>DIRECCION GENERAL</t>
  </si>
  <si>
    <t>DEPARTAMENTO DE CONSTRUCCION</t>
  </si>
  <si>
    <t>DIRECCION DE PLANEACION</t>
  </si>
  <si>
    <t>SUB-DIRECTOR</t>
  </si>
  <si>
    <t>CHOFER DE MINIBUS</t>
  </si>
  <si>
    <t>ENC. DE CEMENTERIO</t>
  </si>
  <si>
    <t>GUARDA-RASTRO</t>
  </si>
  <si>
    <t>VETERINARIO</t>
  </si>
  <si>
    <t>PODADOR</t>
  </si>
  <si>
    <t>MANT. DE UNIDAD DEPORTIVA</t>
  </si>
  <si>
    <t>AYUDANTE DEL ENC. DE LA UNIDAD DEPORTIVA</t>
  </si>
  <si>
    <t>ENC. DE UNIDAD DEPORTIVA</t>
  </si>
  <si>
    <t>ENC. DE SANITARIOS</t>
  </si>
  <si>
    <t>ELECTRICISTA</t>
  </si>
  <si>
    <t xml:space="preserve">AUXILIAR </t>
  </si>
  <si>
    <t>ENCARGADO DE LA PLANTA DE A.</t>
  </si>
  <si>
    <t>ENCARGADO DE BOMBAS</t>
  </si>
  <si>
    <t>FONTANERO</t>
  </si>
  <si>
    <t>AUXILIAR</t>
  </si>
  <si>
    <t>AYUDANTE DEL SISTEMA DE AGUA</t>
  </si>
  <si>
    <t>MEDICO MUNICIPAL</t>
  </si>
  <si>
    <t>PROTECCION CIVIL</t>
  </si>
  <si>
    <t>EMPEDRADOR</t>
  </si>
  <si>
    <t>EVENTOS</t>
  </si>
  <si>
    <t>CUMUNICACION SOCIAL</t>
  </si>
  <si>
    <t>APOYO A TODAS LAS AREAS DEL MUNICIPIO</t>
  </si>
  <si>
    <t>ELABORACION DE GACETAS MUNICIPAL TRIMESTRALES</t>
  </si>
  <si>
    <t>PUBLICACIONES</t>
  </si>
  <si>
    <t>ASESORAR A PEQUEÑOS Y MEDIANOS PRODUCTORES AGROPECUARIOS E INDUSTRIALES PARA LOS APOYOS FEDERALES Y ESTATALES (FIRCO, SEDER SAGARPA, ETC.</t>
  </si>
  <si>
    <t>PROMOCION DE CURSOS DE CAPACITACION PARA PRODUCTORES AGROPECUARIOS O/Y CINACATRI</t>
  </si>
  <si>
    <t xml:space="preserve"> PROMOCION ECONOMICA</t>
  </si>
  <si>
    <t>ENCARGADA DE CASA DE LA CULTURA</t>
  </si>
  <si>
    <t>JUEZ MUNICIPAL</t>
  </si>
  <si>
    <t>COMANDANTE</t>
  </si>
  <si>
    <t>POLICIA DE LINEA</t>
  </si>
  <si>
    <t>ADMINISTRACION DE LOS SERVICIOS PUBLICOS</t>
  </si>
  <si>
    <t>RASTRO MUNICIPAL</t>
  </si>
  <si>
    <t>PARQUES Y JARDINES</t>
  </si>
  <si>
    <t>ASEO PUBLICO</t>
  </si>
  <si>
    <t>ADMINISTRACION DE CENTROS DEPORTIVOS</t>
  </si>
  <si>
    <t>DESARROLLO SANITARIO</t>
  </si>
  <si>
    <t>ALUMBRADO PUBLICO</t>
  </si>
  <si>
    <t>SISTEMA DE AGUA POTABLE</t>
  </si>
  <si>
    <t>SERVICIOS MEDICOS MUNICIPALES</t>
  </si>
  <si>
    <t>DEPATAMENTO AGROPECUARIO</t>
  </si>
  <si>
    <t>PAVIMENTOS Y EMPEDRADOS</t>
  </si>
  <si>
    <t>CASA DE LA CULTURA</t>
  </si>
  <si>
    <t>SEGURIDAD PUBLICA</t>
  </si>
  <si>
    <t>COMUNICACIÓN SOCIAL</t>
  </si>
  <si>
    <t>DEPARTAMENTO AGROPECUARIO</t>
  </si>
  <si>
    <t>PROMOCION ECONOMICA</t>
  </si>
  <si>
    <t>SERVICIOS</t>
  </si>
  <si>
    <t>AMPLIACION DE REDES DE AGUA Y DRENAJE</t>
  </si>
  <si>
    <t>ML</t>
  </si>
  <si>
    <t>EXTENCION DE RED ELECTRICA</t>
  </si>
  <si>
    <t>URBANIZACION MUNICIPAL</t>
  </si>
  <si>
    <t>M2</t>
  </si>
  <si>
    <t>SUMINISTRO DE AGUA POTABLE Y MANTENIMIENTO DEL ALCANTARILLADO</t>
  </si>
  <si>
    <t>UNIDADES</t>
  </si>
  <si>
    <t>AMPLIACION DEL ALUMBRADO PUBLICO</t>
  </si>
  <si>
    <t>CONSTRUCCION DE FOSAS</t>
  </si>
  <si>
    <t>ABATIR REZAGO DE MOROSIDAD EN LOS PADRONES MUNICIPALES</t>
  </si>
  <si>
    <t>PORCENTAJE</t>
  </si>
  <si>
    <t xml:space="preserve">Este programa contempla las responsabilidades que poseen las autoridades ante la población, propiciando la mejora en la calidad de vida de los habitantes, atendiendo las principales necesidades del municipio. </t>
  </si>
  <si>
    <t>Gestión municipal que garantice una mejor calidad de vida.</t>
  </si>
  <si>
    <t xml:space="preserve">Gestionar recursos para aplicarse en las comunidades atendiendo las peticiones y solucionando los problemas que manifiestan los habitantes del municipio. </t>
  </si>
  <si>
    <t>31 Dic de 2010</t>
  </si>
  <si>
    <t>1 Ene de 2010</t>
  </si>
  <si>
    <t>Sala de Regidores, Presidencia Municipal, Agencia Municipal, Delegación Municipal, Sindicatura y Secretaria General.</t>
  </si>
  <si>
    <t>Desarrollo cultural, deportivo y sustentabilidad municipal.</t>
  </si>
  <si>
    <t>El municipio basado en sus ingresos y en general en su economía, programe actividades que contemple satisfacer las necesidades detectadas de la población en el ámbito cultural, deportivo y sustentable.</t>
  </si>
  <si>
    <t>Fortalecer la competitividad y sustentabilidad de la inversión local. Realizar proyectos de impacto social, económico, cultural y deportivo que desarrolle las habilidades y capacidades de los habitantes. Reducir la tasa de desempleo dentro del municipio.</t>
  </si>
  <si>
    <t>Departamento de Turismo, Departamento de Promoción Económica, Casa de la Cultura y Departamento de Comunicación Social.</t>
  </si>
  <si>
    <t>Cobertura de los servicios básicos y de infraestructura a nivel municipal, generando condiciones de vida optimas para la población del municipio.</t>
  </si>
  <si>
    <t>ABATIR LA DELINCUENCIA Y LA INSEGURIDAD</t>
  </si>
  <si>
    <t>Construcción, mantenimiento y rehabilitación de obras hidráulicas, sanitarias, eléctricas y de adoquinamiento. Rehabilitación de caminos rurales y de la infraestructura educativa y de salud.</t>
  </si>
  <si>
    <t>Realizar obras públicas que beneficien a todos los habitantes del municipio y propicien el crecimiento económico y social.</t>
  </si>
  <si>
    <t>Departamento de Obras Públicas, Departamento de Planeación Urbana Municipal y Departamento de Proyectos.</t>
  </si>
  <si>
    <t>Servicios públicos de calidad y al alcance de la población.</t>
  </si>
  <si>
    <t>La atención de los habitantes respecto a los servicios públicos, proporcionar servicios de calidad, abarcando desde el alumbrado publico, mercados, cementerios, recolección de basura etc. Incrementando estos hasta cubrir la totalidad de la población.</t>
  </si>
  <si>
    <t>Diseñar un plan o proyecto en el que se plasmen las estrategias eficientes para dotar a los habitantes de servicios públicos de calidad y un alcance a mayor  número de habitantes.</t>
  </si>
  <si>
    <t>Dirección de Servicios Públicos, Registro Civil, Cementerios, Rastro, Alumbrado Público, Aseo Público, Mercados, Agua y Alcantarillado.</t>
  </si>
  <si>
    <t>Seguridad Pública Capacitada.</t>
  </si>
  <si>
    <t>Cursos de capacitación constantes para los elementos de protección civil y seguridad publica municipal.</t>
  </si>
  <si>
    <t>Una policía capacitada para brindar un mejor servicio en casos de emergencia.</t>
  </si>
  <si>
    <t>Seguridad Pública, Protección Civil.</t>
  </si>
  <si>
    <t>Administración eficiente de los recursos públicos municipales, con un compromiso de transparencia.</t>
  </si>
  <si>
    <t>SEGURIDAD PUBLICA Y PROTECCION CIVIL</t>
  </si>
  <si>
    <t>La Hacienda Municipal, se debe encargar de recaudar los ingresos que establece la ley y a su vez aplicarlos con responsabilidad.</t>
  </si>
  <si>
    <t>Recaudación con eficacia y eficiencia dentro del marco de la Ley de Ingresos. Así como la correcta aplicación del gasto conforme al presupuesto de egresos.</t>
  </si>
  <si>
    <t>Oficialía Mayor Administrativa, Departamento de Recursos Humanos, Administración de la Hacienda Publica, Departamento de Contabilidad, Departamento de Ingresos, Departamento de Egresos, Proveeduría, Catastro, Departamento de Presupuesto, Departamento de Cómputo e Informática y Departamento de Reglamentos.</t>
  </si>
  <si>
    <t>Presidencia Municipal, Sala de Regidores</t>
  </si>
  <si>
    <t xml:space="preserve">Gestionar recursos para aplicarse en las comunidades solucionando los problemas que manifiestan los habitantes del municipio. </t>
  </si>
  <si>
    <t>Servicios</t>
  </si>
  <si>
    <t>Gestión municipal que garantice una mejor calidad de vida</t>
  </si>
  <si>
    <t>Gobernación</t>
  </si>
  <si>
    <t>Delegaciones y Agencias</t>
  </si>
  <si>
    <t>Gestionar recursos para aplicarse en las comunidades solucionando los problemas que manifiestan los de la agencia municipal.</t>
  </si>
  <si>
    <t>Delegados y Agentes Municipales</t>
  </si>
  <si>
    <t>GOBERNACION,</t>
  </si>
  <si>
    <t>DELEGACIONES Y</t>
  </si>
  <si>
    <t>SERVICIOS PUBLICOS</t>
  </si>
  <si>
    <t>Seguridad Publica y</t>
  </si>
  <si>
    <t>Proteccion Civil</t>
  </si>
  <si>
    <t>HACIENDA MUNICIPAL</t>
  </si>
  <si>
    <t>Comunicación Social</t>
  </si>
  <si>
    <t>Depto. Agropecuario</t>
  </si>
  <si>
    <t>Promoción Economica</t>
  </si>
  <si>
    <t>Equipo y aparatos de sonido</t>
  </si>
  <si>
    <t>Equipo de señalamiento</t>
  </si>
  <si>
    <t>Equipo de medición</t>
  </si>
  <si>
    <t>VEHÍCULOS Y EQUIPO DE TRANSPORTE</t>
  </si>
  <si>
    <t>EQUIPO E INSTRUMENTAL MÉDICO Y DE LABORATORIO</t>
  </si>
  <si>
    <t>Instrumental médico y de laboratorio</t>
  </si>
  <si>
    <t>HERRAMIENTAS Y REFACCIONES</t>
  </si>
  <si>
    <t>Herramientas y máquinas herramienta</t>
  </si>
  <si>
    <t xml:space="preserve">Refacciones y accesorios mayores </t>
  </si>
  <si>
    <t>BIENES INMUEBLES</t>
  </si>
  <si>
    <t>Terrenos y predios</t>
  </si>
  <si>
    <t>Adjudicaciones, expropiaciones e indemnizaciones de inmuebles</t>
  </si>
  <si>
    <t>EQUIPO DE DEFENSA Y SEGURIDAD PÚBLICA</t>
  </si>
  <si>
    <t>Armas de fuego</t>
  </si>
  <si>
    <t>Armas blancas</t>
  </si>
  <si>
    <t>Armas de defensa personal</t>
  </si>
  <si>
    <t xml:space="preserve">ANIMALES DE TRABAJO Y REPRODUCCIÓN </t>
  </si>
  <si>
    <t>OTROS BIENES MUEBLES E INMUEBLES</t>
  </si>
  <si>
    <t>Bienes muebles por arrendamiento financiero</t>
  </si>
  <si>
    <t>Bienes inmuebles por arrendamiento financiero</t>
  </si>
  <si>
    <t>TOTAL DE BIENES MUEBLES E INMUEBLES</t>
  </si>
  <si>
    <t>OBRAS PÚBLICAS</t>
  </si>
  <si>
    <t xml:space="preserve">Electrificación  </t>
  </si>
  <si>
    <t>Pavimentación de calles</t>
  </si>
  <si>
    <t>Puentes</t>
  </si>
  <si>
    <t>Infraestructura de seguridad pública</t>
  </si>
  <si>
    <t>Infraestructura de salud</t>
  </si>
  <si>
    <t>Infraestructura deportiva</t>
  </si>
  <si>
    <t>Construcción de redes de comunicación terrestre</t>
  </si>
  <si>
    <t>Construcción de mercados</t>
  </si>
  <si>
    <t>Construcción de plazas y jardines</t>
  </si>
  <si>
    <t>Construcción de cementerios</t>
  </si>
  <si>
    <t>Construcción de rastros</t>
  </si>
  <si>
    <t>Infraestructura de aseo público</t>
  </si>
  <si>
    <t>Construcción de edificios administrativos</t>
  </si>
  <si>
    <t>Obras de contingencia</t>
  </si>
  <si>
    <t>Otras no específicadas</t>
  </si>
  <si>
    <t>TOTAL DE OBRAS PÚBLICAS</t>
  </si>
  <si>
    <t>EROGACIONES DIVERSAS</t>
  </si>
  <si>
    <t>RESPONSABILIDAD PATRIMONIAL</t>
  </si>
  <si>
    <t>Indeminizaciones</t>
  </si>
  <si>
    <t>REINTEGROS POR COBROS INDEBIDOS</t>
  </si>
  <si>
    <t>PAGO DE PENSIONES Y JUBILACIONES</t>
  </si>
  <si>
    <t>Pensiones</t>
  </si>
  <si>
    <t>Jubilaciones</t>
  </si>
  <si>
    <t>OTRAS EROGACIONES</t>
  </si>
  <si>
    <t>Participación al estado y federación por multas federales no fiscales</t>
  </si>
  <si>
    <t>Participación al estado y federación por derechos de suelo en zona marítima</t>
  </si>
  <si>
    <t xml:space="preserve">Cuentas incobrables </t>
  </si>
  <si>
    <t>TOTAL DE EROGACIONES DIVERSAS</t>
  </si>
  <si>
    <t>DEUDA PÚBLICA</t>
  </si>
  <si>
    <t>AMORTIZACIÓN DE LA DEUDA PÚBLICA</t>
  </si>
  <si>
    <t>A la banca oficial</t>
  </si>
  <si>
    <t>A la banca comercial</t>
  </si>
  <si>
    <t>A particulares</t>
  </si>
  <si>
    <t>INTERESES DE LA DEUDA PÚBLICA</t>
  </si>
  <si>
    <t>Intereses a la banca oficial</t>
  </si>
  <si>
    <t>Intereses a la banca comercial</t>
  </si>
  <si>
    <t>Intereses a particulares</t>
  </si>
  <si>
    <t>Interese moratorios a  la banca oficial</t>
  </si>
  <si>
    <t>Intereses moratorios a  la banca comercial</t>
  </si>
  <si>
    <t>Intereses moratorios a particulares</t>
  </si>
  <si>
    <t>COMISIONES Y GASTOS DE LA DEUDA PÚBLICA</t>
  </si>
  <si>
    <t>Comisiones y gastos de la deuda</t>
  </si>
  <si>
    <t>TOTAL DE DEUDA PÚBLICA</t>
  </si>
  <si>
    <t>Presupuestación 14-I</t>
  </si>
  <si>
    <t>VESTUARIO, BLANCOS, PRENDAS DE PROTECCIÓN PERSONAL Y ARTÍCULOS DEPORTIVOS</t>
  </si>
  <si>
    <t>Gratificación para despensa</t>
  </si>
  <si>
    <t>Jornada</t>
  </si>
  <si>
    <t>Adscripción de la plaza</t>
  </si>
  <si>
    <t>PRESTACIONES</t>
  </si>
  <si>
    <t>SUELDO BASE</t>
  </si>
  <si>
    <t>Objetivo</t>
  </si>
  <si>
    <t>Descripción de Programas</t>
  </si>
  <si>
    <t>Programación-7</t>
  </si>
  <si>
    <t>Impuestos</t>
  </si>
  <si>
    <t>Contribuciones Especiales</t>
  </si>
  <si>
    <t>Derechos</t>
  </si>
  <si>
    <t>Productos</t>
  </si>
  <si>
    <t>Aprovechamientos</t>
  </si>
  <si>
    <t>Participaciones</t>
  </si>
  <si>
    <t>INGRESOS</t>
  </si>
  <si>
    <t>EGRESOS</t>
  </si>
  <si>
    <t>Obras Públicas</t>
  </si>
  <si>
    <t>Deuda Pública</t>
  </si>
  <si>
    <t>TOTAL
ANUAL</t>
  </si>
  <si>
    <t>SUMA</t>
  </si>
  <si>
    <t>DEPENDENCIA</t>
  </si>
  <si>
    <t>Presupuestación-15</t>
  </si>
  <si>
    <t>TOTAL</t>
  </si>
  <si>
    <t>Presupuestación-16</t>
  </si>
  <si>
    <t>Material didáctico</t>
  </si>
  <si>
    <t>Material estadístico y geográfico</t>
  </si>
  <si>
    <t>Servicio telegráfico</t>
  </si>
  <si>
    <t>Servicios de lavandería, limpieza, higiene y fumigación</t>
  </si>
  <si>
    <t>Viáticos</t>
  </si>
  <si>
    <t>Seguros y fianzas</t>
  </si>
  <si>
    <t>Gastos de representación</t>
  </si>
  <si>
    <t>Refrendos y tenencias</t>
  </si>
  <si>
    <t>Gastos menores</t>
  </si>
  <si>
    <t>Arrendamiento de maquinaria y equipo</t>
  </si>
  <si>
    <t>Congresos, convenciones y exposiciones</t>
  </si>
  <si>
    <t>Otros subsidios</t>
  </si>
  <si>
    <t>Equipo educacional y recreativo</t>
  </si>
  <si>
    <t>Equipo médico y de laboratorio</t>
  </si>
  <si>
    <t>Equipo de ingeniería y diseño</t>
  </si>
  <si>
    <t>Bienes artísticos y culturales</t>
  </si>
  <si>
    <t>Maquinaria y equipo de construcción</t>
  </si>
  <si>
    <t>Animales de trabajo</t>
  </si>
  <si>
    <t>Animales de reproducción</t>
  </si>
  <si>
    <t>Edificios y locales</t>
  </si>
  <si>
    <t>Alcantarillado</t>
  </si>
  <si>
    <t>Drenaje y letrinas</t>
  </si>
  <si>
    <t>Mejoramiento de vivienda</t>
  </si>
  <si>
    <t>Infraestructura productiva rural</t>
  </si>
  <si>
    <t>Indemnizaciones</t>
  </si>
  <si>
    <t>CONTRIBUCIONES ESPECIALES</t>
  </si>
  <si>
    <t>DERECHOS</t>
  </si>
  <si>
    <t>PRODUCTOS</t>
  </si>
  <si>
    <t>APROVECHAMIENTOS</t>
  </si>
  <si>
    <t>Reintegros</t>
  </si>
  <si>
    <t>Depósitos</t>
  </si>
  <si>
    <t>PARTICIPACIONES</t>
  </si>
  <si>
    <t>Bienes vacantes</t>
  </si>
  <si>
    <t>Otros impuestos y derechos</t>
  </si>
  <si>
    <t>Infraestructura educativa</t>
  </si>
  <si>
    <t>Infraestructura pesquera y acuícola</t>
  </si>
  <si>
    <t>Infraestructura forestal, silvícola y de la fauna</t>
  </si>
  <si>
    <t>Infraestructura cultural</t>
  </si>
  <si>
    <t>Infraestructura turística</t>
  </si>
  <si>
    <t>Infraestructura para la protección y preservación ecológica</t>
  </si>
  <si>
    <t>Agua potable</t>
  </si>
  <si>
    <t>CONCEPTOS</t>
  </si>
  <si>
    <t>Presupuestación 13</t>
  </si>
  <si>
    <t>Municipio de:</t>
  </si>
  <si>
    <t>TOTAL DE INGRESOS</t>
  </si>
  <si>
    <t>Servicios Personales</t>
  </si>
  <si>
    <t>Materiales y Suministros</t>
  </si>
  <si>
    <t>Servicos Generales</t>
  </si>
  <si>
    <t>Subsidios y Subvenciones</t>
  </si>
  <si>
    <t>Bienes Muebles e Inmuebles</t>
  </si>
  <si>
    <t>Erogaciones Diversas</t>
  </si>
  <si>
    <t>TOTAL DE EGRESOS</t>
  </si>
  <si>
    <t>Presidente Municipal</t>
  </si>
  <si>
    <t>Encargado de la Hacienda Pública</t>
  </si>
  <si>
    <t>Nombre de la Cuenta</t>
  </si>
  <si>
    <t>Federales</t>
  </si>
  <si>
    <t>Estatales</t>
  </si>
  <si>
    <t>Presupuestación 14-E</t>
  </si>
  <si>
    <t>Capítulo</t>
  </si>
  <si>
    <t>SERVICIOS PERSONALES</t>
  </si>
  <si>
    <t>REMUNERACIONES AL PERSONAL DE CARÁCTER PERMANENTE</t>
  </si>
  <si>
    <t>Sueldos y salarios</t>
  </si>
  <si>
    <t>REMUNERACIONES AL PERSONAL DE CARÁCTER TRANSITORIO</t>
  </si>
  <si>
    <t>Sueldos y salarios al personal eventual</t>
  </si>
  <si>
    <t>Honorarios asimilables a sueldos y comisiones</t>
  </si>
  <si>
    <t>Retribuciones por servicio de carácter social</t>
  </si>
  <si>
    <t>REMUNERACIONES ADICIONALES Y ESPECIALES</t>
  </si>
  <si>
    <t>Prima quinquenal por años de servicio efectivos prestados</t>
  </si>
  <si>
    <t>Prima vacacional y dominical</t>
  </si>
  <si>
    <t>Gratificación anual (aguinaldo)</t>
  </si>
  <si>
    <t xml:space="preserve">Compensaciones de servicios </t>
  </si>
  <si>
    <t>Remuneraciones por horas extraordinarias</t>
  </si>
  <si>
    <t xml:space="preserve">Apoyo educacional </t>
  </si>
  <si>
    <t>Apoyo para transporte</t>
  </si>
  <si>
    <t>Apoyo para guardería</t>
  </si>
  <si>
    <t>Indemnización por juicio laboral</t>
  </si>
  <si>
    <t>Sueldos y salarios caídos</t>
  </si>
  <si>
    <t>EROGACIONES POR CONCEPTO DE SEGURIDAD SOCIAL Y SEGUROS</t>
  </si>
  <si>
    <t>Aportaciones al INFONAVIT</t>
  </si>
  <si>
    <t>Aportaciones al sistema de ahorro para el retiro (SEDAR)</t>
  </si>
  <si>
    <t>Cuotas al fondo de pensiones del estado</t>
  </si>
  <si>
    <t>Cuotas para seguro de vida</t>
  </si>
  <si>
    <t>PAGOS POR OTRAS PRESTACIONES SOCIALES Y ECONÓMICAS</t>
  </si>
  <si>
    <t xml:space="preserve">Aportaciones al fondo de ahorro </t>
  </si>
  <si>
    <t>Indemnizaciones por accidente en el trabajo</t>
  </si>
  <si>
    <t>Servicios médicos y hospitalarios</t>
  </si>
  <si>
    <t>Apoyo a la capacitación y desarrollo</t>
  </si>
  <si>
    <t>Otras prestaciones</t>
  </si>
  <si>
    <t>PREVISIONES PARA SERVICIOS PERSONALES</t>
  </si>
  <si>
    <t>Incrementos a las percepciones</t>
  </si>
  <si>
    <t>TOTAL DE SERVICIOS PERSONALES</t>
  </si>
  <si>
    <t>MATERIALES Y SUMINISTROS</t>
  </si>
  <si>
    <t>MATERIALES Y ÚTILES DE ADMINISTRACIÓN Y DE ENSEÑANZA</t>
  </si>
  <si>
    <t>Materiales y útiles de oficina</t>
  </si>
  <si>
    <t>Materiales y útiles de limpieza</t>
  </si>
  <si>
    <t>Materiales y útiles de impresión y reproducción</t>
  </si>
  <si>
    <t>Materiales y útiles de equipo de cómputo y electrónico</t>
  </si>
  <si>
    <t>Materiales de fotografía, video, audio y microfilmación</t>
  </si>
  <si>
    <t>Material para información en actividades de investigación científica y tecnológica</t>
  </si>
  <si>
    <t>Libros, periódicos, revistas y suscripciones</t>
  </si>
  <si>
    <t>Adquisición de formas valoradas</t>
  </si>
  <si>
    <t>PRODUCTOS ALIMENTICIOS</t>
  </si>
  <si>
    <t>Productos alimenticios del personal</t>
  </si>
  <si>
    <t>Alimentos y bebidas de eventos autorizados</t>
  </si>
  <si>
    <t>Productos alimenticios a  internos y pacientes</t>
  </si>
  <si>
    <t>Productos alimenticios para la población en caso de desastres naturales</t>
  </si>
  <si>
    <t>Productos alimenticios para animales y semovientes</t>
  </si>
  <si>
    <t>HERRAMIENTAS, REFACCIONES Y ACCESORIOS</t>
  </si>
  <si>
    <t>Herramientas menores</t>
  </si>
  <si>
    <t>Refacciones y accesorios para vehículos</t>
  </si>
  <si>
    <t>Refacciones y accesorios para maquinaria y equipo</t>
  </si>
  <si>
    <t>Refacciones y accesorios para equipo de cómputo</t>
  </si>
  <si>
    <t>Neumáticos</t>
  </si>
  <si>
    <t>Utensilios menores para el servicio de alimentación</t>
  </si>
  <si>
    <t>MATERIALES Y ARTÍCULOS DE CONSTRUCCIÓN Y DE REPARACIÓN</t>
  </si>
  <si>
    <t>MATERIAS PRIMAS DE PRODUCCIÓN, PRODUCTOS QUÍMICOS, FARMACÉUTICOS Y DE LABORATORIO</t>
  </si>
  <si>
    <t>Árboles, plantas y semillas</t>
  </si>
  <si>
    <t>Sustancias químicas</t>
  </si>
  <si>
    <t>Plaguicidas, abonos y fertilizantes</t>
  </si>
  <si>
    <t>Medicinas y productos farmacéuticos</t>
  </si>
  <si>
    <t>Materiales, accesorios y suministros médicos</t>
  </si>
  <si>
    <t>Materiales, accesorios y suministros de laboratorio</t>
  </si>
  <si>
    <t>Sustancias y materiales explosivos</t>
  </si>
  <si>
    <t>COMBUSTIBLES, LUBRICANTES Y ADITIVOS</t>
  </si>
  <si>
    <t>Vestuario, uniformes y blancos</t>
  </si>
  <si>
    <t>Prendas de protección personal</t>
  </si>
  <si>
    <t xml:space="preserve">Artículos deportivos </t>
  </si>
  <si>
    <t>MATERIALES, SUMINISTROS Y PRENDAS DE PROTECCIÓN PARA SEGURIDAD PÚBLICA</t>
  </si>
  <si>
    <t>Materiales de seguridad pública</t>
  </si>
  <si>
    <t>Prendas de protección para seguridad pública</t>
  </si>
  <si>
    <t>MERCANCÍAS DIVERSAS</t>
  </si>
  <si>
    <t>Mercancías para su distribución a la población</t>
  </si>
  <si>
    <t>TOTAL DE MATERIALES Y SUMINISTROS</t>
  </si>
  <si>
    <t>SERVICIOS GENERALES</t>
  </si>
  <si>
    <t>SERVICIOS BÁSICOS</t>
  </si>
  <si>
    <t>Servicio postal y paquetería</t>
  </si>
  <si>
    <t>Servicio telefónico convencional</t>
  </si>
  <si>
    <t>Servicio de telefonía celular</t>
  </si>
  <si>
    <t>Servicio de radiolocalización</t>
  </si>
  <si>
    <t>Servicio de telecomunicaciones</t>
  </si>
  <si>
    <t>Servicio de Internet, enlaces y redes</t>
  </si>
  <si>
    <t>Servicio de energía eléctrica</t>
  </si>
  <si>
    <t>Servicio de agua</t>
  </si>
  <si>
    <t>Servicio de estacionamiento</t>
  </si>
  <si>
    <t>Contratación de otros servicios</t>
  </si>
  <si>
    <t>SERVICIOS DE ARRENDAMIENTO</t>
  </si>
  <si>
    <t>Arrendamiento de edificios y locales</t>
  </si>
  <si>
    <t>Arrendamiento de terrenos</t>
  </si>
  <si>
    <t>Arrendamiento de mobiliario</t>
  </si>
  <si>
    <t>Arrendamiento de equipo y bienes informáticos</t>
  </si>
  <si>
    <t>Arrendamiento de equipo de fotocopiado</t>
  </si>
  <si>
    <t>SERVICIOS DE ASESORÍA, CONSULTORÍA, INFORMÁTICOS, ESTUDIOS E INVESTIGACIONES</t>
  </si>
  <si>
    <t>Asesoría</t>
  </si>
  <si>
    <t>Capacitación</t>
  </si>
  <si>
    <t>Servicios de informática</t>
  </si>
  <si>
    <t>Estudios e investigaciones</t>
  </si>
  <si>
    <t>Servicios notariales, certificaciones y avalúos</t>
  </si>
  <si>
    <t>Otros servicios profesionales no especificados</t>
  </si>
  <si>
    <t>SERVICIOS COMERCIALES, BANCARIOS, FINANCIEROS, SUBCONTRATACIÓN DE SERVICIOS CON TERCEROS Y GASTOS INHERENTES</t>
  </si>
  <si>
    <t>Almacenaje, embalaje y envase</t>
  </si>
  <si>
    <t>Fletes y acarreo</t>
  </si>
  <si>
    <t>Servicios de resguardo de valores</t>
  </si>
  <si>
    <t>Servicios bancarios y financieros</t>
  </si>
  <si>
    <t>Comisiones, descuentos  y otros servicios bancarios</t>
  </si>
  <si>
    <t xml:space="preserve">Pérdida cambiaria </t>
  </si>
  <si>
    <t>Impuestos y derechos de importación</t>
  </si>
  <si>
    <t>Patentes, regalías y otros</t>
  </si>
  <si>
    <t>Subcontratación de servicios con terceros</t>
  </si>
  <si>
    <t>SERVICIOS DE MANTENIMIENTO Y CONSERVACIÓN</t>
  </si>
  <si>
    <t>SERVICIOS DE IMPRESIÓN, PUBLICACIÓN, DIFUSIÓN E INFORMACIÓN</t>
  </si>
  <si>
    <t>Impresión de documentos oficiales</t>
  </si>
  <si>
    <t>Impresión y elaboración de publicaciones oficiales y de información en general para difusión</t>
  </si>
  <si>
    <t>Publicaciones oficiales para licitaciones públicas y trámites administrativos en cumplimiento de disposiciones jurídicas</t>
  </si>
  <si>
    <t xml:space="preserve">Difusión en medios de comunicación </t>
  </si>
  <si>
    <t xml:space="preserve">Inserciones y publicaciones propias de la operación de las dependencias y entidades </t>
  </si>
  <si>
    <t>SERVICIO DE TRASLADO Y VIÁTICOS</t>
  </si>
  <si>
    <t>Traslado de personal</t>
  </si>
  <si>
    <t>Pasajes</t>
  </si>
  <si>
    <t>SERVICIOS OFICIALES</t>
  </si>
  <si>
    <t>Gastos de ceremonia y de orden social</t>
  </si>
  <si>
    <t>Gastos por actividades cívicas, culturales y de festividades</t>
  </si>
  <si>
    <t>Gastos por atención a visitantes</t>
  </si>
  <si>
    <t>TOTAL DE SERVICIOS GENERALES</t>
  </si>
  <si>
    <t>SUBSIDIOS Y SUBVENCIONES</t>
  </si>
  <si>
    <t>SUBSIDIOS</t>
  </si>
  <si>
    <t>Subsidio para el desarrollo integral de la familia (DIF)</t>
  </si>
  <si>
    <t>Subsidio a centros  deportivos, culturales y sociales</t>
  </si>
  <si>
    <t>SUBVENCIONES</t>
  </si>
  <si>
    <t>Ayuda para funerales y defunción</t>
  </si>
  <si>
    <t>Ayuda para gastos médicos</t>
  </si>
  <si>
    <t>Ayuda para alimentos</t>
  </si>
  <si>
    <t>Becas y apoyos a estudiantes</t>
  </si>
  <si>
    <t>Apoyos a instituciones educativas</t>
  </si>
  <si>
    <t>Apoyo a la agricultura</t>
  </si>
  <si>
    <t>Apoyo a la industria</t>
  </si>
  <si>
    <t>Apoyos a instituciones privadas sin fines de lucro</t>
  </si>
  <si>
    <t>Premios, estímulos, recompensas, becas y seguros a deportistas</t>
  </si>
  <si>
    <t>TOTAL SUBSIDIOS Y SUBVENCIONES</t>
  </si>
  <si>
    <t>BIENES MUEBLES E INMUEBLES</t>
  </si>
  <si>
    <t>MOBILIARIO Y EQUIPO DE ADMINISTRACIÓN</t>
  </si>
  <si>
    <t>Equipo de oficina</t>
  </si>
  <si>
    <t>Equipo de comedor</t>
  </si>
  <si>
    <t xml:space="preserve">Adjudicaciones, expropiaciones e indemnizaciones de bienes muebles </t>
  </si>
  <si>
    <t>Equipo de fotografía, video y microfilmación</t>
  </si>
  <si>
    <t>Equipo de intendencia</t>
  </si>
  <si>
    <t xml:space="preserve">Equipo audiovisual </t>
  </si>
  <si>
    <t>MAQUINARIA Y EQUIPO</t>
  </si>
  <si>
    <t>Maquinaria y equipo eléctrico y electrónico</t>
  </si>
  <si>
    <t>Maquinaria y equipo diverso</t>
  </si>
  <si>
    <t>Equipos e instrumentos musicales</t>
  </si>
  <si>
    <t>Equipo de comunicaciones y telecomunicaciones</t>
  </si>
  <si>
    <t>Plantilla de personal de carácter permanente</t>
  </si>
  <si>
    <t>Descripción del programa</t>
  </si>
  <si>
    <t>Nombre del programa</t>
  </si>
  <si>
    <t>Sub-programas</t>
  </si>
  <si>
    <t>Unidades ejecutoras del gasto (centro de costos)</t>
  </si>
  <si>
    <t>Fecha de inicio</t>
  </si>
  <si>
    <t>Fecha de terminación</t>
  </si>
  <si>
    <t>suma</t>
  </si>
  <si>
    <t>Presupuesto estimado</t>
  </si>
  <si>
    <t>Periodo de ejecución</t>
  </si>
  <si>
    <t>Capítulo 2000 Materiales y suministros $</t>
  </si>
  <si>
    <t>Capítulo 1000 Servicios personales $</t>
  </si>
  <si>
    <t>Capítulo 3000 Servicios Generales $</t>
  </si>
  <si>
    <t>Capítulo 4000 Subsidios y subvenciones $</t>
  </si>
  <si>
    <t>Capítulo 5000 Bienes muebles e inmuebles $</t>
  </si>
  <si>
    <t>Capítulo 6000 Obras públicas $</t>
  </si>
  <si>
    <t>Capítulo 7000 Erogaciones diversas $</t>
  </si>
  <si>
    <t>Capítulo 9000 Deuda pública $</t>
  </si>
  <si>
    <t>CAPÍTULO 1000</t>
  </si>
  <si>
    <t>CAPÍTULO 2000</t>
  </si>
  <si>
    <t>CAPÍTULO 3000</t>
  </si>
  <si>
    <t>CAPÍTULO 4000</t>
  </si>
  <si>
    <t>CAPÍTULO 5000</t>
  </si>
  <si>
    <t>CAPÍTULO 6000</t>
  </si>
  <si>
    <t>CAPÍTULO 7000</t>
  </si>
  <si>
    <t>CAPÍTULO 9000</t>
  </si>
  <si>
    <t>total</t>
  </si>
  <si>
    <t>Nombre de la plaza</t>
  </si>
  <si>
    <t>Aportaciones Federales para Fines Específicos</t>
  </si>
  <si>
    <t xml:space="preserve">Existe difrencias entre la estimación de ingresos y el presupuesto de egresos por: </t>
  </si>
  <si>
    <t>Secretario o Secretario y Síndico</t>
  </si>
  <si>
    <t>Equipo de cómputo e informático</t>
  </si>
  <si>
    <t>Recursos Propios</t>
  </si>
  <si>
    <t>Recursos Infraestructura</t>
  </si>
  <si>
    <t>Recurso Fortalecimiento</t>
  </si>
  <si>
    <t>Total</t>
  </si>
  <si>
    <t>Título</t>
  </si>
  <si>
    <t>Descripción</t>
  </si>
  <si>
    <t>Recurso Propios</t>
  </si>
  <si>
    <t>Recurso Infraestructura</t>
  </si>
  <si>
    <t>Origen</t>
  </si>
  <si>
    <t>Individual Mensual</t>
  </si>
  <si>
    <t>Grupal Mensual</t>
  </si>
  <si>
    <r>
      <t xml:space="preserve"> Grupal            Anual           </t>
    </r>
    <r>
      <rPr>
        <b/>
        <u val="single"/>
        <sz val="10"/>
        <rFont val="Arial"/>
        <family val="2"/>
      </rPr>
      <t xml:space="preserve">  </t>
    </r>
    <r>
      <rPr>
        <b/>
        <u val="single"/>
        <sz val="8"/>
        <rFont val="Arial"/>
        <family val="2"/>
      </rPr>
      <t xml:space="preserve"> 1101</t>
    </r>
  </si>
  <si>
    <r>
      <t xml:space="preserve">Apoyo para guardería      </t>
    </r>
    <r>
      <rPr>
        <b/>
        <u val="single"/>
        <sz val="8"/>
        <rFont val="Arial"/>
        <family val="2"/>
      </rPr>
      <t>1309</t>
    </r>
  </si>
  <si>
    <r>
      <t xml:space="preserve">Gratificación para despensa         </t>
    </r>
    <r>
      <rPr>
        <b/>
        <u val="single"/>
        <sz val="8"/>
        <rFont val="Arial"/>
        <family val="2"/>
      </rPr>
      <t>1303</t>
    </r>
  </si>
  <si>
    <r>
      <t xml:space="preserve">Prima vacacional y dominical                </t>
    </r>
    <r>
      <rPr>
        <b/>
        <u val="single"/>
        <sz val="8"/>
        <rFont val="Arial"/>
        <family val="2"/>
      </rPr>
      <t>1302</t>
    </r>
  </si>
  <si>
    <r>
      <t xml:space="preserve">Prima quinquenal      </t>
    </r>
    <r>
      <rPr>
        <b/>
        <u val="single"/>
        <sz val="8"/>
        <rFont val="Arial"/>
        <family val="2"/>
      </rPr>
      <t>1301</t>
    </r>
  </si>
  <si>
    <r>
      <t xml:space="preserve">Apoyo para transporte              </t>
    </r>
    <r>
      <rPr>
        <b/>
        <u val="single"/>
        <sz val="8"/>
        <rFont val="Arial"/>
        <family val="2"/>
      </rPr>
      <t>1308</t>
    </r>
  </si>
  <si>
    <r>
      <t xml:space="preserve">Otras prestaciones          </t>
    </r>
    <r>
      <rPr>
        <b/>
        <u val="single"/>
        <sz val="8"/>
        <rFont val="Arial"/>
        <family val="2"/>
      </rPr>
      <t>1505</t>
    </r>
  </si>
  <si>
    <r>
      <t xml:space="preserve">Apoyo educacional          </t>
    </r>
    <r>
      <rPr>
        <b/>
        <u val="single"/>
        <sz val="8"/>
        <rFont val="Arial"/>
        <family val="2"/>
      </rPr>
      <t>1307</t>
    </r>
  </si>
  <si>
    <r>
      <rPr>
        <b/>
        <sz val="9"/>
        <rFont val="Arial"/>
        <family val="2"/>
      </rPr>
      <t>Compensación de servicios</t>
    </r>
    <r>
      <rPr>
        <b/>
        <sz val="10"/>
        <rFont val="Arial"/>
        <family val="2"/>
      </rPr>
      <t xml:space="preserve">          </t>
    </r>
    <r>
      <rPr>
        <b/>
        <u val="single"/>
        <sz val="8"/>
        <rFont val="Arial"/>
        <family val="2"/>
      </rPr>
      <t>1305</t>
    </r>
  </si>
  <si>
    <r>
      <t xml:space="preserve">Gratificación anual (aguinaldo)         </t>
    </r>
    <r>
      <rPr>
        <b/>
        <u val="single"/>
        <sz val="8"/>
        <rFont val="Arial"/>
        <family val="2"/>
      </rPr>
      <t>1304</t>
    </r>
  </si>
  <si>
    <t>Ingresos y Egresos de 2008, 2009 y 2010</t>
  </si>
  <si>
    <t>Diferencia                              2008 - 2009</t>
  </si>
  <si>
    <t>Diferencia                   2009 - 2010</t>
  </si>
  <si>
    <t>ESTIMADO EJERCICIO 2010</t>
  </si>
  <si>
    <t>PORCENTAJE DE DISTRIBUCIÓN 2010</t>
  </si>
  <si>
    <t>Estimación de Ingresos 2010</t>
  </si>
  <si>
    <t>Previsión de egresos por dependencia y capítulo</t>
  </si>
  <si>
    <t>METAS</t>
  </si>
  <si>
    <t>Eficiencia</t>
  </si>
  <si>
    <t>Eficacia</t>
  </si>
  <si>
    <t>E</t>
  </si>
  <si>
    <t>A</t>
  </si>
  <si>
    <t>M</t>
  </si>
  <si>
    <t>J</t>
  </si>
  <si>
    <t>S</t>
  </si>
  <si>
    <t>O</t>
  </si>
  <si>
    <t>N</t>
  </si>
  <si>
    <t>D</t>
  </si>
  <si>
    <t>Presupuesto de Egresos 2010</t>
  </si>
  <si>
    <t>Aportaciones al IMSS</t>
  </si>
  <si>
    <t>Materiales de construcción y de reparación</t>
  </si>
  <si>
    <t>Material eléctrico y electrónico</t>
  </si>
  <si>
    <t>Estructuras y manufacturas</t>
  </si>
  <si>
    <t>Materiales complementarios</t>
  </si>
  <si>
    <t>Combustibles, lubricantes y aditivos para vehículos terrestres, aéreos, marítimos, lacustres y fluviales</t>
  </si>
  <si>
    <r>
      <t>Combustibles, lubricantes y aditivos para</t>
    </r>
    <r>
      <rPr>
        <b/>
        <sz val="11"/>
        <rFont val="Arial"/>
        <family val="2"/>
      </rPr>
      <t xml:space="preserve"> </t>
    </r>
    <r>
      <rPr>
        <sz val="11"/>
        <rFont val="Arial"/>
        <family val="2"/>
      </rPr>
      <t>maquinarias</t>
    </r>
    <r>
      <rPr>
        <b/>
        <sz val="11"/>
        <rFont val="Arial"/>
        <family val="2"/>
      </rPr>
      <t xml:space="preserve"> </t>
    </r>
    <r>
      <rPr>
        <sz val="11"/>
        <rFont val="Arial"/>
        <family val="2"/>
      </rPr>
      <t>terrestres, marítimos, lacustres y fluviales</t>
    </r>
  </si>
  <si>
    <t>Arrendamiento de vehículos terrestres, aéreos marítimos, lacustres y fluviales</t>
  </si>
  <si>
    <t>Mantenimiento y conservación de mobiliario y equipo de oficina</t>
  </si>
  <si>
    <t>Mantenimiento y conservación de bienes informáticos</t>
  </si>
  <si>
    <t>Mantenimiento y conservación de maquinaria</t>
  </si>
  <si>
    <t>Mantenimiento y conservación de inmuebles</t>
  </si>
  <si>
    <t>Mantenimiento y conservación de vehículos terrestre, aéreos, marítimos, lacustres y fluviales</t>
  </si>
  <si>
    <t>Pasajes nacionales para servidores públicos en el desempeño de comisiones y funciones oficiales</t>
  </si>
  <si>
    <t>Pasajes internacionales para servidores públicos en el desempeño de comisiones y funciones oficiales</t>
  </si>
  <si>
    <t>Viáticos nacionales para servidores públicos en el desarrollo de comisiones y funciones oficiales</t>
  </si>
  <si>
    <t>Viáticos en el extranjero para servidores públicos en el desarrollo de comisiones y funciones oficiales</t>
  </si>
  <si>
    <t>Vehículos y equipo de transporte terrestre</t>
  </si>
  <si>
    <t>Vehículos y equipo de transporte aéreo</t>
  </si>
  <si>
    <t>Vehículos marítimo, acuático, lacustre y fluvial</t>
  </si>
  <si>
    <t>OBRAS</t>
  </si>
  <si>
    <t>Urbano</t>
  </si>
  <si>
    <t>Rustico</t>
  </si>
  <si>
    <t>Adquisición de departamentos, viviendas y casas para habitación</t>
  </si>
  <si>
    <t>Adquisición en copropiedad</t>
  </si>
  <si>
    <t>Terrenos en regularización</t>
  </si>
  <si>
    <t>Otras transmisiones</t>
  </si>
  <si>
    <t>Otros impuestos</t>
  </si>
  <si>
    <t>Construcción de inmuebles</t>
  </si>
  <si>
    <t>Reconstrucción de inmuebles</t>
  </si>
  <si>
    <t>Ampliación de inmuebles</t>
  </si>
  <si>
    <t>Función de circo</t>
  </si>
  <si>
    <t>Conciertos y audiciones musicales</t>
  </si>
  <si>
    <t>Funciones de box</t>
  </si>
  <si>
    <t>Lucha libre</t>
  </si>
  <si>
    <t>Fútbol</t>
  </si>
  <si>
    <t>Básquetbol</t>
  </si>
  <si>
    <t>Béisbol</t>
  </si>
  <si>
    <t>Otros espectáculos deportivos</t>
  </si>
  <si>
    <t>Espectáculos teatrales</t>
  </si>
  <si>
    <t>Ballet</t>
  </si>
  <si>
    <t>Ópera</t>
  </si>
  <si>
    <t>Taurino</t>
  </si>
  <si>
    <t>Peleas de gallos</t>
  </si>
  <si>
    <t>Palenques</t>
  </si>
  <si>
    <t>Otros espectáculos</t>
  </si>
  <si>
    <t>Por obras públicas</t>
  </si>
  <si>
    <t>Por servicios públicos</t>
  </si>
  <si>
    <t>Agencias, depósitos y distribuidores</t>
  </si>
  <si>
    <t>Bar</t>
  </si>
  <si>
    <t>Cabarets</t>
  </si>
  <si>
    <t>Cantinas</t>
  </si>
  <si>
    <t>Casinos</t>
  </si>
  <si>
    <t>Centros nocturnos</t>
  </si>
  <si>
    <t>Cervecería o centro botanero</t>
  </si>
  <si>
    <t>Clubes y centros recreativos</t>
  </si>
  <si>
    <t>Discotecas</t>
  </si>
  <si>
    <t>Expendios de bebidas alchólicas</t>
  </si>
  <si>
    <t>Restaurantes</t>
  </si>
  <si>
    <t>Salón para fiestas</t>
  </si>
  <si>
    <t>Salones de baile</t>
  </si>
  <si>
    <t>Tendejones</t>
  </si>
  <si>
    <t>Venta en bailes o espectáculos</t>
  </si>
  <si>
    <t>Otros similares</t>
  </si>
  <si>
    <t>Extención de horario de servicio</t>
  </si>
  <si>
    <t>Adosado o pintado permanente</t>
  </si>
  <si>
    <t>Saliente permanente</t>
  </si>
  <si>
    <t>Estructurales permanente</t>
  </si>
  <si>
    <t>Otros permanentes</t>
  </si>
  <si>
    <t>Adosado o pintado eventuales</t>
  </si>
  <si>
    <t>Saliente eventuales</t>
  </si>
  <si>
    <t>Estructurales eventuales</t>
  </si>
  <si>
    <t>Otros eventuales</t>
  </si>
  <si>
    <t>Tableros publicitarios</t>
  </si>
  <si>
    <t>Mantas, carteles, volantes, etc.</t>
  </si>
  <si>
    <t>Constucción de inmuebles</t>
  </si>
  <si>
    <t>Construcción de albercas</t>
  </si>
  <si>
    <t>Constucción de canchas y áreas deportivas</t>
  </si>
  <si>
    <t>Construcción de estacionamientos para usos no habitacionales</t>
  </si>
  <si>
    <t>Para demolición</t>
  </si>
  <si>
    <t>Para acotamiento de predios baldíos y bardado en colindancia</t>
  </si>
  <si>
    <t>Para instalar tapiales provisionales en la vía pública</t>
  </si>
  <si>
    <t>Para remodelación</t>
  </si>
  <si>
    <t>Para reconstrucción, reestructuración o adaptación</t>
  </si>
  <si>
    <t>Para ocupación en vía pública con materiales de construcción</t>
  </si>
  <si>
    <t>Para movimientos de tierra</t>
  </si>
  <si>
    <t>Construcciones provisionales</t>
  </si>
  <si>
    <t>Solicitud de autorizaciones</t>
  </si>
  <si>
    <t>Para urbanizar</t>
  </si>
  <si>
    <t>Para permisos de cada lote o predio</t>
  </si>
  <si>
    <t>Para regularización de medidas y linderos</t>
  </si>
  <si>
    <t>Para permisos en régimen de propiedad o condominio</t>
  </si>
  <si>
    <t>Para permisos de subdivisión o relotificación</t>
  </si>
  <si>
    <t>Supervisión técnica</t>
  </si>
  <si>
    <t>Peritaje, dictamen e inspección de carácter extraordinario</t>
  </si>
  <si>
    <t>Para urbanización de predios intraurbanos o rústicos</t>
  </si>
  <si>
    <t>Para predios en régimen comunal o ejidal</t>
  </si>
  <si>
    <t>Medición de terrenos</t>
  </si>
  <si>
    <t>Autorización para romper pavimento, banquetas o machuelos</t>
  </si>
  <si>
    <t>Autorización para construcción en la vía pública</t>
  </si>
  <si>
    <t>Inhumaciones y reinhumaciones</t>
  </si>
  <si>
    <t>Exhumaciones</t>
  </si>
  <si>
    <t>Cremación</t>
  </si>
  <si>
    <t>Traslado de cadáveres fuera del municipio</t>
  </si>
  <si>
    <t>Recolección y translado de basura, desechos o desperdicios no peligrosos</t>
  </si>
  <si>
    <t>Recolección y translado de basura, desechos o desperdicios peligrosos</t>
  </si>
  <si>
    <t>Limpieza de lotes, baldíos jardínes, prados, banquetas y similares</t>
  </si>
  <si>
    <t>Servicio exclusivo de camiones de aseo</t>
  </si>
  <si>
    <t>Por utilizar tiraderos municipales</t>
  </si>
  <si>
    <t>Otros servicios similares</t>
  </si>
  <si>
    <t>Servicio doméstico de cuota fija</t>
  </si>
  <si>
    <t>Servicio no doméstico de cuota fija</t>
  </si>
  <si>
    <t>Servicio en predios baldios de cuota fija</t>
  </si>
  <si>
    <t>Servicio en localidades tarífa mínima</t>
  </si>
  <si>
    <t>Servicio medido uso doméstico</t>
  </si>
  <si>
    <t>Servicio medido uso no doméstico</t>
  </si>
  <si>
    <t>20% para el saneamiento de las aguas residuales</t>
  </si>
  <si>
    <t>3% o 2% para la infraestructura y mantenimiento de redes existentes</t>
  </si>
  <si>
    <t>Aprovechamiento de la infraestructura básica existente</t>
  </si>
  <si>
    <t>Conexión o reconexión al servicio de agua potable y alcantarillado</t>
  </si>
  <si>
    <t>Autorización de matanza de ganado</t>
  </si>
  <si>
    <t>Autorización de matanza de aves</t>
  </si>
  <si>
    <t>Autorización de salida de animales del rastro</t>
  </si>
  <si>
    <t>Autorización de la introducción de ganado al rastro en horas extraordinarias</t>
  </si>
  <si>
    <t>Sellado de inspección sanitaria</t>
  </si>
  <si>
    <t>Acarreo de carnes en camiones del municipio</t>
  </si>
  <si>
    <t>Servicios de matanza de ganado en rastro municipal</t>
  </si>
  <si>
    <t>Venta de productos obtenidos en el rastro</t>
  </si>
  <si>
    <t>Otros servicios prestados por el rastro municipal</t>
  </si>
  <si>
    <t xml:space="preserve">Servicios en oficina </t>
  </si>
  <si>
    <t>Servicios a domicilio</t>
  </si>
  <si>
    <t>Anotaciones e incersiones en actas</t>
  </si>
  <si>
    <t>Certificación de firmas</t>
  </si>
  <si>
    <t>Expedición de certificados, certificaciones, constancias o copias certificadas</t>
  </si>
  <si>
    <t>Certificado de inexistencia</t>
  </si>
  <si>
    <t>Extracto de actas</t>
  </si>
  <si>
    <t>Certificado de residencia</t>
  </si>
  <si>
    <t>Certificado médico prenupcial</t>
  </si>
  <si>
    <t>Cerificado médico veterinario zootecnista</t>
  </si>
  <si>
    <t>Certificado de alcoholemia</t>
  </si>
  <si>
    <t>Certificaciones de habitabilidad de inmuebles</t>
  </si>
  <si>
    <t>Expedición y certificación de planos</t>
  </si>
  <si>
    <t>Dictámenes de usos y destinos</t>
  </si>
  <si>
    <t>Dictamen de trazo, usos y destinos</t>
  </si>
  <si>
    <t>Certificado de operatividad a establecimientos para espectáculos públicos</t>
  </si>
  <si>
    <t>Certificados o autorizaciones especiales</t>
  </si>
  <si>
    <t>Copia de planos</t>
  </si>
  <si>
    <t>Certificaciones catastrales</t>
  </si>
  <si>
    <t>Informes catastrales</t>
  </si>
  <si>
    <t>Deslindes catastrales</t>
  </si>
  <si>
    <t>Dictamenes catastrales</t>
  </si>
  <si>
    <t>Revisión y autorización de avalúos</t>
  </si>
  <si>
    <t>Servicios prestados en horas hábiles</t>
  </si>
  <si>
    <t>Servicios prestados en horas inhábiles</t>
  </si>
  <si>
    <t>Servicios de poda o tala de árboles</t>
  </si>
  <si>
    <t>Solicitudes de información</t>
  </si>
  <si>
    <t>Enajenación de bienes muebles e inmuebles</t>
  </si>
  <si>
    <t>Arrendamiento de locales en el interior de mercados</t>
  </si>
  <si>
    <t>Arrendamiento de locales exteriores en mercados</t>
  </si>
  <si>
    <t xml:space="preserve">Concesión de kioscos en plazas y jardínes </t>
  </si>
  <si>
    <t>Arrendamiento o concesión de excusados y baños públicos</t>
  </si>
  <si>
    <t>Arrendamiento de inmuebles para anuncios</t>
  </si>
  <si>
    <t>Otros arrendamientos o concesiónes</t>
  </si>
  <si>
    <t>Traspaso de locales propiedad del municipio</t>
  </si>
  <si>
    <t>Uso de excusados y baños públicos</t>
  </si>
  <si>
    <t>Uso de corrales para guardar de animales</t>
  </si>
  <si>
    <t>Venta de lotes para fosas</t>
  </si>
  <si>
    <t>Arrendamiento de lotes para fosas</t>
  </si>
  <si>
    <t>Traspaso de propiedad</t>
  </si>
  <si>
    <t>Mantenimiento de fosa</t>
  </si>
  <si>
    <t>Estacionamientos exclusivos</t>
  </si>
  <si>
    <t>Puestos fijos o semifijos</t>
  </si>
  <si>
    <t>Uso del piso en banquetas, jardines y otros.</t>
  </si>
  <si>
    <t>Otros fines o actividades no previstas</t>
  </si>
  <si>
    <t>Actividades comerciales o industriales</t>
  </si>
  <si>
    <t>Espectáculos y diversiones públicas</t>
  </si>
  <si>
    <t>Tapiales, andamios, materiales, maquinaria y equipos en vía pública</t>
  </si>
  <si>
    <t>Graderías y sillerías instaladas en la vía pública</t>
  </si>
  <si>
    <t>Puestos eventuales</t>
  </si>
  <si>
    <t>Concesión del servicio público de estacionamientos</t>
  </si>
  <si>
    <t>Consesión de tiempo medido en la vía pública</t>
  </si>
  <si>
    <t>Formas impresas</t>
  </si>
  <si>
    <t>Calcomanías, credenciales, placas, escudos y otros medios de identificación</t>
  </si>
  <si>
    <t>Ediciones impresas</t>
  </si>
  <si>
    <t>Depósitos de vehículos</t>
  </si>
  <si>
    <t>Explotación de tierra para fabricación de adobe, teja y ladrillo</t>
  </si>
  <si>
    <t>Extracción de cantera, piedra común y piedra para fabricación de cal</t>
  </si>
  <si>
    <t>Amortización del capital e intereses de créditos</t>
  </si>
  <si>
    <t>Bienes vacantes, mostrencos y objetos decomisados</t>
  </si>
  <si>
    <t>Explotación de bienes municipales</t>
  </si>
  <si>
    <t>Utilidades de talleres y centros de trabajo</t>
  </si>
  <si>
    <t>Venta de esquilmos, productos de aparcería, desechos y basuras</t>
  </si>
  <si>
    <t>Ingresos de parques y unidades deportivas</t>
  </si>
  <si>
    <t>Venta de productos procedentes de viveros y jardínes</t>
  </si>
  <si>
    <t>Estacionamientos municipales</t>
  </si>
  <si>
    <t>Conseción para la explotación de basureros</t>
  </si>
  <si>
    <t>Otros productos no especificados</t>
  </si>
  <si>
    <t>Falta de pago</t>
  </si>
  <si>
    <t>Plazo de créditos fiscales</t>
  </si>
  <si>
    <t>Violaciónes a la Ley del Registro Civil del Estado</t>
  </si>
  <si>
    <t>Infracciones a las Leyes Fiscales y Reglamentos municipales</t>
  </si>
  <si>
    <t>Violaciones a la matanza de ganado y rastro</t>
  </si>
  <si>
    <t>Violaciónes a la Ley de Desarrollo Urbano del Estado, y en materia de construcción y ornato</t>
  </si>
  <si>
    <t>Violaciones al Bando de Policía y Buen Gobierno</t>
  </si>
  <si>
    <t>Violaciones a la Ley del Servicio de Vialidad, Tránsito y Transporte y su reglamento</t>
  </si>
  <si>
    <t>Violaciónes al uso y aprovechamiento del agua</t>
  </si>
  <si>
    <t>Contravención a la Ley de Protección Civil y sus reglamentos</t>
  </si>
  <si>
    <t>Adquisición de bienes muebles o inmuebles de remates municipales</t>
  </si>
  <si>
    <t>Otras violaciones a esta ley, demás leyes y ordenamientos municipales</t>
  </si>
  <si>
    <t>Donativos</t>
  </si>
  <si>
    <t>Herencias</t>
  </si>
  <si>
    <t>Legados</t>
  </si>
  <si>
    <t>Cobros indebidos</t>
  </si>
  <si>
    <t>Obras</t>
  </si>
  <si>
    <t>Otros reintegros</t>
  </si>
  <si>
    <t>Seguros</t>
  </si>
  <si>
    <t>Otras indemnizaciones</t>
  </si>
  <si>
    <t>Subsidios federales</t>
  </si>
  <si>
    <t>Subsidios estatales</t>
  </si>
  <si>
    <t>Aportación del gobierno federal para obras y servicios de beneficio social</t>
  </si>
  <si>
    <t>Aportación del gobierno estatal para obras y servicios de beneficio social</t>
  </si>
  <si>
    <t>Aportación de terceros para obras y servicios de beneficio social</t>
  </si>
  <si>
    <t>Banca oficial</t>
  </si>
  <si>
    <t>Banca comercial</t>
  </si>
  <si>
    <t>Particulares</t>
  </si>
  <si>
    <t xml:space="preserve">Notificación de requerimiento de pago </t>
  </si>
  <si>
    <t>Gastos de embargo</t>
  </si>
  <si>
    <t>Otros gastos de ejecución</t>
  </si>
  <si>
    <t>Otros aprovechamientos</t>
  </si>
  <si>
    <t>Del fondo de infraestructura social municipal</t>
  </si>
  <si>
    <t>Rend. fin. del f. de aport. para la infraestructura social municipal</t>
  </si>
  <si>
    <t>Del fondo para el fortalecimiento municipal</t>
  </si>
  <si>
    <t>Rend. fin. del f. de aport. para el fortalecimiento municipal</t>
  </si>
  <si>
    <t>IMPUESTO</t>
  </si>
  <si>
    <t>IMPUESTO PREDIAL</t>
  </si>
  <si>
    <t>APORTACIONES FEDERALES</t>
  </si>
  <si>
    <t>TRANSMISIONES PATRIMONIALES</t>
  </si>
  <si>
    <t>IMPUESTO EXTRAORDINARIO</t>
  </si>
  <si>
    <t>IMPUESTO SOBRE NEGOCIOS JURÍDICOS</t>
  </si>
  <si>
    <t>IMPUESTO SOBRE ESPECTÁCULOS PÚBLICOS</t>
  </si>
  <si>
    <t>LICENCIAS PARA GIROS CON VENTA DE BEBIDA ALCOHÓLICA</t>
  </si>
  <si>
    <t>LICENCIA PARA ANUNCIO</t>
  </si>
  <si>
    <t>LICENCIA DE CONSTRUCCIÓN, RECONSTRUCCIÓN, REPARACIÓN O DEMOLICIÓN DE OBRAS</t>
  </si>
  <si>
    <t>LICENCIA DE CAMBIO DE RÉGIMEN DE PROPIEDAD</t>
  </si>
  <si>
    <t>SERVICIOS POR OBRA</t>
  </si>
  <si>
    <t>SERVICIOS DE SANIDAD</t>
  </si>
  <si>
    <t>ASEO PÚBLICO</t>
  </si>
  <si>
    <t>AGUA Y ALCANTARILLADO</t>
  </si>
  <si>
    <t>RASTRO</t>
  </si>
  <si>
    <t>REGISTRO CIVIL</t>
  </si>
  <si>
    <t>CERTIFICACIONES</t>
  </si>
  <si>
    <t>SERVICIOS DE LA DIRECCIÓN DE CATASTRO</t>
  </si>
  <si>
    <t>DERECHOS NO ESPECIFICADOS</t>
  </si>
  <si>
    <t>BIENES MUEBLES E INMUEBLES MUNICIPALES</t>
  </si>
  <si>
    <t>CEMENTERIOS</t>
  </si>
  <si>
    <t>PISO</t>
  </si>
  <si>
    <t>ESTACIONAMIENTOS</t>
  </si>
  <si>
    <t>PRODUCTOS DIVERSOS</t>
  </si>
  <si>
    <t>RECARGOS</t>
  </si>
  <si>
    <t>INTERESES</t>
  </si>
  <si>
    <t>MULTAS</t>
  </si>
  <si>
    <t>DONATIVOS HERENCIAS Y LEGADOS</t>
  </si>
  <si>
    <t>BIENES VACANTES</t>
  </si>
  <si>
    <t>REINTEGROS</t>
  </si>
  <si>
    <t>INDEMNIZACIONES</t>
  </si>
  <si>
    <t>SUBSIDIOS FEDERALES Y ESTATALES</t>
  </si>
  <si>
    <t>APORTACIONES DEL GOBIERNO FEDERAL, ESTATAL Y DE TERCEROS PARA OBRAS Y SERVICIOS DE BENEFICIO SOCIAL</t>
  </si>
  <si>
    <t>EMPRÉSTITOS Y FINANCIAMIENTOS DIVERSOS</t>
  </si>
  <si>
    <t>Bonos</t>
  </si>
  <si>
    <t>DEPÓSITOS</t>
  </si>
  <si>
    <t>GASTOS DE EJECUCIÓN</t>
  </si>
  <si>
    <t>OTROS NO ESPECIFICADOS</t>
  </si>
  <si>
    <t>FEDERALES</t>
  </si>
  <si>
    <t>ESTATALES</t>
  </si>
  <si>
    <t>APORTACIONES DEL FONDO DE INFRAESTRUCTURA SOCIAL MUNICIPAL</t>
  </si>
  <si>
    <t>APORTACIONES DEL FONDO PARA EL FORTALECIMIENTO MUNICIPAL</t>
  </si>
  <si>
    <t>TOTAL DE IMPUESTOS</t>
  </si>
  <si>
    <t>TOTAL DE CONTRIBUCIONES ESPECIALES</t>
  </si>
  <si>
    <t>TOTAL DE DERECHOS</t>
  </si>
  <si>
    <t>TOTAL DE PRODUCTOS</t>
  </si>
  <si>
    <t>TOTAL DE APROVECHAMIENTOS</t>
  </si>
  <si>
    <t>TOTAL DE PARTICIPACIONES</t>
  </si>
  <si>
    <t>TOTAL DE APORTACIONES FEDERALES</t>
  </si>
  <si>
    <t>B</t>
  </si>
  <si>
    <t>C</t>
  </si>
  <si>
    <t xml:space="preserve"> Categoría</t>
  </si>
  <si>
    <t>P</t>
  </si>
  <si>
    <t>I</t>
  </si>
  <si>
    <t>F</t>
  </si>
  <si>
    <t>No. de Plazas</t>
  </si>
  <si>
    <t>Unidad de medida</t>
  </si>
  <si>
    <t>Programa de Actividades</t>
  </si>
  <si>
    <t>Departamento o área:</t>
  </si>
  <si>
    <t>Programa (s):</t>
  </si>
  <si>
    <t>Agua, Drenaje, Alcantarillado y Tratamiento</t>
  </si>
  <si>
    <t>Alumbrado público</t>
  </si>
  <si>
    <t>Mercados y centrales de abastos</t>
  </si>
  <si>
    <t>Cementerios</t>
  </si>
  <si>
    <t>Calles, parques y jardines</t>
  </si>
  <si>
    <t>Aseo público, recolección traslado y tratameinto</t>
  </si>
  <si>
    <t>Estacionamientos</t>
  </si>
  <si>
    <t>Rastro</t>
  </si>
  <si>
    <t>Seguridad pública y tránsito</t>
  </si>
  <si>
    <t>Otras por sus condiciones territoriales y socioeconómicas</t>
  </si>
  <si>
    <t>Actividad</t>
  </si>
  <si>
    <t>Responsable</t>
  </si>
  <si>
    <t>Indicadores</t>
  </si>
  <si>
    <t>Observaciones</t>
  </si>
  <si>
    <t>Clave:</t>
  </si>
  <si>
    <t>Planeación-6</t>
  </si>
  <si>
    <t>Economía</t>
  </si>
  <si>
    <t>Gasto  ejecutado / gasto programado</t>
  </si>
  <si>
    <t>Tiempo utilizado / tiempo programado</t>
  </si>
  <si>
    <t>FUNCIONES DEL MUNICIPIO</t>
  </si>
  <si>
    <t>No. de función</t>
  </si>
  <si>
    <t>Núm. Unid.</t>
  </si>
  <si>
    <t>M.V.Z. ROBERTO MARTINEZ DELGADO</t>
  </si>
  <si>
    <t>LIC. EFRAIN JIMENEZ CASAS</t>
  </si>
  <si>
    <t>LIC. MKT. RAFAEL ALEJANDRO SANCHEZ SANCHEZ</t>
  </si>
  <si>
    <t>Saldo al 1ero de Enero de 2010</t>
  </si>
  <si>
    <t>DEPORTE</t>
  </si>
  <si>
    <t>JEFA</t>
  </si>
  <si>
    <t>CE MUJER</t>
  </si>
  <si>
    <t>EVENTUALES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</si>
</sst>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mmm\-yy"/>
    <numFmt numFmtId="185" formatCode="0000"/>
    <numFmt numFmtId="186" formatCode="#,##0.00_ ;[Red]\-#,##0.00\ "/>
    <numFmt numFmtId="187" formatCode="[$-80A]dddd\,\ dd&quot; de &quot;mmmm&quot; de &quot;yyyy"/>
    <numFmt numFmtId="188" formatCode="dd/mm/yyyy;@"/>
    <numFmt numFmtId="189" formatCode="#,##0.0"/>
    <numFmt numFmtId="190" formatCode="d/mm/yy;@"/>
    <numFmt numFmtId="191" formatCode="#,##0_ ;\-#,##0\ "/>
    <numFmt numFmtId="192" formatCode="0_ ;\-0\ "/>
    <numFmt numFmtId="193" formatCode="dd/mm/yy;@"/>
    <numFmt numFmtId="194" formatCode="[$-80A]d&quot; de &quot;mmmm&quot; de &quot;yyyy;@"/>
    <numFmt numFmtId="195" formatCode="&quot;$&quot;#,##0"/>
  </numFmts>
  <fonts count="64">
    <font>
      <sz val="10"/>
      <name val="Arial"/>
      <family val="0"/>
    </font>
    <font>
      <b/>
      <sz val="14"/>
      <name val="Arial"/>
      <family val="2"/>
    </font>
    <font>
      <b/>
      <sz val="12"/>
      <name val="Arial"/>
      <family val="2"/>
    </font>
    <font>
      <sz val="12"/>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8"/>
      <name val="Abadi MT Condensed Light"/>
      <family val="2"/>
    </font>
    <font>
      <b/>
      <sz val="10"/>
      <name val="Abadi MT Condensed Light"/>
      <family val="0"/>
    </font>
    <font>
      <b/>
      <sz val="8"/>
      <name val="Abadi MT Condensed Light"/>
      <family val="0"/>
    </font>
    <font>
      <sz val="10"/>
      <name val="Abadi MT Condensed Light"/>
      <family val="2"/>
    </font>
    <font>
      <b/>
      <sz val="14"/>
      <name val="Abadi MT Condensed Light"/>
      <family val="2"/>
    </font>
    <font>
      <b/>
      <sz val="18"/>
      <name val="Arial"/>
      <family val="2"/>
    </font>
    <font>
      <sz val="10"/>
      <name val="MS Sans Serif"/>
      <family val="2"/>
    </font>
    <font>
      <sz val="11"/>
      <name val="Arial"/>
      <family val="2"/>
    </font>
    <font>
      <b/>
      <i/>
      <sz val="12"/>
      <name val="Arial"/>
      <family val="2"/>
    </font>
    <font>
      <b/>
      <sz val="16"/>
      <name val="Arial"/>
      <family val="2"/>
    </font>
    <font>
      <b/>
      <sz val="8"/>
      <name val="Arial"/>
      <family val="2"/>
    </font>
    <font>
      <b/>
      <sz val="11"/>
      <name val="Arial"/>
      <family val="2"/>
    </font>
    <font>
      <b/>
      <sz val="11"/>
      <name val="Abadi MT Condensed Light"/>
      <family val="0"/>
    </font>
    <font>
      <b/>
      <i/>
      <sz val="8"/>
      <name val="Abadi MT Condensed Light"/>
      <family val="0"/>
    </font>
    <font>
      <b/>
      <sz val="9"/>
      <name val="Arial"/>
      <family val="2"/>
    </font>
    <font>
      <b/>
      <u val="single"/>
      <sz val="10"/>
      <name val="Arial"/>
      <family val="2"/>
    </font>
    <font>
      <b/>
      <u val="single"/>
      <sz val="8"/>
      <name val="Arial"/>
      <family val="2"/>
    </font>
    <font>
      <sz val="5"/>
      <name val="Arial"/>
      <family val="2"/>
    </font>
    <font>
      <sz val="10"/>
      <color indexed="9"/>
      <name val="Abadi MT Condensed Light"/>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b/>
      <i/>
      <sz val="10"/>
      <color indexed="9"/>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style="thin"/>
      <right style="thin"/>
      <top style="thin"/>
      <bottom style="double"/>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407">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8" fillId="33" borderId="10" xfId="0" applyFont="1" applyFill="1" applyBorder="1" applyAlignment="1" applyProtection="1">
      <alignment/>
      <protection/>
    </xf>
    <xf numFmtId="43" fontId="8" fillId="33" borderId="11" xfId="0" applyNumberFormat="1" applyFont="1" applyFill="1" applyBorder="1" applyAlignment="1" applyProtection="1">
      <alignment/>
      <protection/>
    </xf>
    <xf numFmtId="9" fontId="8" fillId="33" borderId="11" xfId="0" applyNumberFormat="1" applyFont="1" applyFill="1" applyBorder="1" applyAlignment="1" applyProtection="1">
      <alignment horizontal="center" vertical="center"/>
      <protection/>
    </xf>
    <xf numFmtId="9" fontId="8" fillId="33" borderId="11" xfId="0" applyNumberFormat="1" applyFont="1" applyFill="1" applyBorder="1" applyAlignment="1" applyProtection="1">
      <alignment horizontal="center"/>
      <protection/>
    </xf>
    <xf numFmtId="0" fontId="5" fillId="33" borderId="11" xfId="0" applyFont="1" applyFill="1" applyBorder="1" applyAlignment="1" applyProtection="1">
      <alignment horizontal="right"/>
      <protection/>
    </xf>
    <xf numFmtId="0" fontId="5" fillId="33" borderId="12" xfId="0" applyFont="1" applyFill="1" applyBorder="1" applyAlignment="1" applyProtection="1">
      <alignment horizontal="right"/>
      <protection/>
    </xf>
    <xf numFmtId="0" fontId="1" fillId="33" borderId="13" xfId="0" applyFont="1" applyFill="1" applyBorder="1" applyAlignment="1" applyProtection="1">
      <alignment/>
      <protection/>
    </xf>
    <xf numFmtId="0" fontId="1" fillId="33" borderId="0" xfId="0" applyFont="1" applyFill="1" applyBorder="1" applyAlignment="1" applyProtection="1">
      <alignment horizontal="right"/>
      <protection/>
    </xf>
    <xf numFmtId="43" fontId="8" fillId="33" borderId="0" xfId="0" applyNumberFormat="1" applyFont="1" applyFill="1" applyBorder="1" applyAlignment="1" applyProtection="1">
      <alignment/>
      <protection/>
    </xf>
    <xf numFmtId="9" fontId="8" fillId="33" borderId="0" xfId="0" applyNumberFormat="1" applyFont="1" applyFill="1" applyBorder="1" applyAlignment="1" applyProtection="1">
      <alignment horizontal="center"/>
      <protection/>
    </xf>
    <xf numFmtId="0" fontId="8" fillId="33" borderId="14" xfId="0" applyFont="1" applyFill="1" applyBorder="1" applyAlignment="1" applyProtection="1">
      <alignment/>
      <protection/>
    </xf>
    <xf numFmtId="0" fontId="8" fillId="33" borderId="13" xfId="0" applyFont="1" applyFill="1" applyBorder="1" applyAlignment="1" applyProtection="1">
      <alignment/>
      <protection/>
    </xf>
    <xf numFmtId="0" fontId="8" fillId="33" borderId="0" xfId="0" applyFont="1" applyFill="1" applyBorder="1" applyAlignment="1" applyProtection="1">
      <alignment/>
      <protection/>
    </xf>
    <xf numFmtId="9" fontId="8" fillId="33" borderId="0" xfId="0" applyNumberFormat="1" applyFont="1" applyFill="1" applyBorder="1" applyAlignment="1" applyProtection="1">
      <alignment horizontal="center" vertical="center"/>
      <protection/>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vertical="center"/>
      <protection/>
    </xf>
    <xf numFmtId="0" fontId="1" fillId="33" borderId="0" xfId="0" applyFont="1" applyFill="1" applyBorder="1" applyAlignment="1" applyProtection="1">
      <alignment horizontal="left" vertical="center"/>
      <protection/>
    </xf>
    <xf numFmtId="9" fontId="0" fillId="33" borderId="0" xfId="0" applyNumberFormat="1" applyFill="1" applyBorder="1" applyAlignment="1" applyProtection="1">
      <alignment horizontal="center" vertical="center"/>
      <protection/>
    </xf>
    <xf numFmtId="43" fontId="8" fillId="33" borderId="0" xfId="0" applyNumberFormat="1" applyFont="1" applyFill="1" applyBorder="1" applyAlignment="1" applyProtection="1">
      <alignment horizontal="left" vertical="center"/>
      <protection/>
    </xf>
    <xf numFmtId="43" fontId="0" fillId="33" borderId="0" xfId="0" applyNumberForma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8" fillId="33" borderId="15" xfId="0" applyFont="1" applyFill="1" applyBorder="1" applyAlignment="1" applyProtection="1">
      <alignment/>
      <protection/>
    </xf>
    <xf numFmtId="43" fontId="8" fillId="33" borderId="16" xfId="0" applyNumberFormat="1" applyFont="1" applyFill="1" applyBorder="1" applyAlignment="1" applyProtection="1">
      <alignment/>
      <protection/>
    </xf>
    <xf numFmtId="9" fontId="8" fillId="33" borderId="16" xfId="0" applyNumberFormat="1" applyFont="1" applyFill="1" applyBorder="1" applyAlignment="1" applyProtection="1">
      <alignment horizontal="center" vertical="center"/>
      <protection/>
    </xf>
    <xf numFmtId="9" fontId="8" fillId="33" borderId="16" xfId="0" applyNumberFormat="1" applyFont="1" applyFill="1" applyBorder="1" applyAlignment="1" applyProtection="1">
      <alignment horizontal="center"/>
      <protection/>
    </xf>
    <xf numFmtId="0" fontId="8" fillId="33" borderId="17" xfId="0" applyFont="1" applyFill="1" applyBorder="1" applyAlignment="1" applyProtection="1">
      <alignment/>
      <protection/>
    </xf>
    <xf numFmtId="0" fontId="8" fillId="33" borderId="0" xfId="0" applyFont="1" applyFill="1" applyAlignment="1" applyProtection="1">
      <alignment/>
      <protection/>
    </xf>
    <xf numFmtId="43" fontId="8" fillId="33" borderId="0" xfId="0" applyNumberFormat="1" applyFont="1" applyFill="1" applyAlignment="1" applyProtection="1">
      <alignment/>
      <protection/>
    </xf>
    <xf numFmtId="9" fontId="8" fillId="33" borderId="0" xfId="0" applyNumberFormat="1" applyFont="1" applyFill="1" applyAlignment="1" applyProtection="1">
      <alignment horizontal="center" vertical="center"/>
      <protection/>
    </xf>
    <xf numFmtId="9" fontId="8" fillId="33" borderId="0" xfId="0" applyNumberFormat="1" applyFont="1" applyFill="1" applyAlignment="1" applyProtection="1">
      <alignment horizontal="center"/>
      <protection/>
    </xf>
    <xf numFmtId="9" fontId="0" fillId="0" borderId="18" xfId="0" applyNumberFormat="1" applyFill="1" applyBorder="1" applyAlignment="1" applyProtection="1">
      <alignment horizontal="center" vertical="center"/>
      <protection/>
    </xf>
    <xf numFmtId="191" fontId="0" fillId="0" borderId="18" xfId="0" applyNumberFormat="1" applyFill="1" applyBorder="1" applyAlignment="1" applyProtection="1">
      <alignment/>
      <protection/>
    </xf>
    <xf numFmtId="9" fontId="0" fillId="0" borderId="19" xfId="0" applyNumberFormat="1" applyFill="1" applyBorder="1" applyAlignment="1" applyProtection="1">
      <alignment horizontal="center"/>
      <protection/>
    </xf>
    <xf numFmtId="191" fontId="0" fillId="0" borderId="20" xfId="0" applyNumberFormat="1" applyFill="1" applyBorder="1" applyAlignment="1" applyProtection="1">
      <alignment/>
      <protection locked="0"/>
    </xf>
    <xf numFmtId="9" fontId="0" fillId="0" borderId="20" xfId="0" applyNumberFormat="1" applyFill="1" applyBorder="1" applyAlignment="1" applyProtection="1">
      <alignment horizontal="center"/>
      <protection/>
    </xf>
    <xf numFmtId="0" fontId="0" fillId="0" borderId="20" xfId="0" applyFill="1" applyBorder="1" applyAlignment="1" applyProtection="1">
      <alignment/>
      <protection/>
    </xf>
    <xf numFmtId="191" fontId="0" fillId="0" borderId="20" xfId="0" applyNumberFormat="1" applyFill="1" applyBorder="1" applyAlignment="1" applyProtection="1">
      <alignment/>
      <protection/>
    </xf>
    <xf numFmtId="0" fontId="5" fillId="0" borderId="20" xfId="0" applyFont="1" applyFill="1" applyBorder="1" applyAlignment="1" applyProtection="1">
      <alignment horizontal="right"/>
      <protection/>
    </xf>
    <xf numFmtId="191" fontId="4" fillId="0" borderId="20" xfId="0" applyNumberFormat="1" applyFont="1" applyFill="1" applyBorder="1" applyAlignment="1" applyProtection="1">
      <alignment/>
      <protection/>
    </xf>
    <xf numFmtId="9" fontId="4" fillId="0" borderId="20" xfId="0" applyNumberFormat="1" applyFont="1" applyFill="1" applyBorder="1" applyAlignment="1" applyProtection="1">
      <alignment horizontal="center"/>
      <protection/>
    </xf>
    <xf numFmtId="0" fontId="1" fillId="0" borderId="21" xfId="0" applyFont="1" applyFill="1" applyBorder="1" applyAlignment="1" applyProtection="1">
      <alignment horizontal="center"/>
      <protection/>
    </xf>
    <xf numFmtId="9" fontId="0" fillId="0" borderId="18" xfId="0" applyNumberFormat="1" applyFill="1" applyBorder="1" applyAlignment="1" applyProtection="1">
      <alignment horizontal="center"/>
      <protection/>
    </xf>
    <xf numFmtId="43" fontId="0" fillId="0" borderId="0" xfId="0" applyNumberFormat="1" applyAlignment="1" applyProtection="1">
      <alignment/>
      <protection/>
    </xf>
    <xf numFmtId="9" fontId="0" fillId="0" borderId="0" xfId="0" applyNumberFormat="1" applyAlignment="1" applyProtection="1">
      <alignment horizontal="center" vertical="center"/>
      <protection/>
    </xf>
    <xf numFmtId="9" fontId="0" fillId="0" borderId="0" xfId="0" applyNumberFormat="1" applyAlignment="1" applyProtection="1">
      <alignment horizontal="center"/>
      <protection/>
    </xf>
    <xf numFmtId="0" fontId="0" fillId="33" borderId="22" xfId="0" applyFill="1" applyBorder="1" applyAlignment="1" applyProtection="1">
      <alignment horizontal="center"/>
      <protection/>
    </xf>
    <xf numFmtId="41" fontId="0" fillId="33" borderId="23" xfId="0" applyNumberFormat="1" applyFill="1" applyBorder="1" applyAlignment="1" applyProtection="1">
      <alignment/>
      <protection/>
    </xf>
    <xf numFmtId="3" fontId="3" fillId="33" borderId="24" xfId="0" applyNumberFormat="1" applyFont="1" applyFill="1" applyBorder="1" applyAlignment="1" applyProtection="1">
      <alignment vertical="center"/>
      <protection/>
    </xf>
    <xf numFmtId="0" fontId="0" fillId="33" borderId="25" xfId="0" applyFill="1" applyBorder="1" applyAlignment="1" applyProtection="1">
      <alignment horizontal="center"/>
      <protection/>
    </xf>
    <xf numFmtId="41" fontId="5" fillId="33" borderId="0" xfId="0" applyNumberFormat="1" applyFont="1" applyFill="1" applyBorder="1" applyAlignment="1" applyProtection="1">
      <alignment horizontal="right"/>
      <protection/>
    </xf>
    <xf numFmtId="3" fontId="16" fillId="33" borderId="26" xfId="0" applyNumberFormat="1" applyFont="1" applyFill="1" applyBorder="1" applyAlignment="1" applyProtection="1">
      <alignment horizontal="right" vertical="center"/>
      <protection/>
    </xf>
    <xf numFmtId="41" fontId="13" fillId="33" borderId="0" xfId="0" applyNumberFormat="1" applyFont="1" applyFill="1" applyBorder="1" applyAlignment="1" applyProtection="1">
      <alignment horizontal="left"/>
      <protection/>
    </xf>
    <xf numFmtId="3" fontId="3" fillId="33" borderId="26" xfId="0" applyNumberFormat="1" applyFont="1" applyFill="1" applyBorder="1" applyAlignment="1" applyProtection="1">
      <alignment vertical="center"/>
      <protection/>
    </xf>
    <xf numFmtId="41" fontId="1" fillId="33" borderId="0" xfId="0" applyNumberFormat="1" applyFont="1" applyFill="1" applyBorder="1" applyAlignment="1" applyProtection="1">
      <alignment/>
      <protection/>
    </xf>
    <xf numFmtId="0" fontId="0" fillId="33" borderId="27" xfId="0" applyFill="1" applyBorder="1" applyAlignment="1" applyProtection="1">
      <alignment horizontal="center"/>
      <protection/>
    </xf>
    <xf numFmtId="41" fontId="0" fillId="33" borderId="28" xfId="0" applyNumberFormat="1" applyFill="1" applyBorder="1" applyAlignment="1" applyProtection="1">
      <alignment/>
      <protection/>
    </xf>
    <xf numFmtId="3" fontId="3" fillId="33" borderId="29" xfId="0" applyNumberFormat="1" applyFont="1" applyFill="1" applyBorder="1" applyAlignment="1" applyProtection="1">
      <alignment vertical="center"/>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left" vertical="center" wrapText="1" shrinkToFit="1"/>
      <protection/>
    </xf>
    <xf numFmtId="0" fontId="3" fillId="33" borderId="20" xfId="0" applyFont="1" applyFill="1" applyBorder="1" applyAlignment="1" applyProtection="1">
      <alignment horizontal="center" vertical="center" wrapText="1"/>
      <protection/>
    </xf>
    <xf numFmtId="0" fontId="3" fillId="33" borderId="20" xfId="0" applyFont="1" applyFill="1" applyBorder="1" applyAlignment="1" applyProtection="1">
      <alignment horizontal="left" vertical="center" wrapText="1" shrinkToFit="1"/>
      <protection/>
    </xf>
    <xf numFmtId="0" fontId="3" fillId="33" borderId="21" xfId="0" applyFont="1" applyFill="1" applyBorder="1" applyAlignment="1" applyProtection="1">
      <alignment horizontal="center" vertical="center" wrapText="1"/>
      <protection/>
    </xf>
    <xf numFmtId="0" fontId="16" fillId="33" borderId="19" xfId="0" applyFont="1" applyFill="1" applyBorder="1" applyAlignment="1" applyProtection="1">
      <alignment horizontal="right" vertical="center" wrapText="1" shrinkToFit="1"/>
      <protection/>
    </xf>
    <xf numFmtId="0" fontId="0" fillId="33" borderId="0" xfId="0" applyFill="1" applyAlignment="1" applyProtection="1">
      <alignment horizontal="center"/>
      <protection/>
    </xf>
    <xf numFmtId="0" fontId="0" fillId="33" borderId="0" xfId="0" applyFill="1" applyAlignment="1" applyProtection="1">
      <alignment/>
      <protection/>
    </xf>
    <xf numFmtId="41" fontId="0" fillId="33" borderId="0" xfId="0" applyNumberFormat="1" applyFill="1" applyAlignment="1" applyProtection="1">
      <alignment/>
      <protection/>
    </xf>
    <xf numFmtId="3" fontId="3" fillId="33" borderId="0" xfId="0" applyNumberFormat="1" applyFont="1" applyFill="1" applyAlignment="1" applyProtection="1">
      <alignment vertical="center"/>
      <protection/>
    </xf>
    <xf numFmtId="0" fontId="0" fillId="0" borderId="0" xfId="0" applyAlignment="1" applyProtection="1">
      <alignment horizontal="center"/>
      <protection/>
    </xf>
    <xf numFmtId="41" fontId="0" fillId="0" borderId="0" xfId="0" applyNumberFormat="1" applyAlignment="1" applyProtection="1">
      <alignment/>
      <protection/>
    </xf>
    <xf numFmtId="3" fontId="3" fillId="0" borderId="0" xfId="0" applyNumberFormat="1" applyFont="1" applyAlignment="1" applyProtection="1">
      <alignment vertical="center"/>
      <protection/>
    </xf>
    <xf numFmtId="0" fontId="0" fillId="33" borderId="0" xfId="0" applyFill="1" applyBorder="1" applyAlignment="1" applyProtection="1">
      <alignment horizontal="center"/>
      <protection/>
    </xf>
    <xf numFmtId="0" fontId="2" fillId="33" borderId="21" xfId="0" applyFont="1" applyFill="1" applyBorder="1" applyAlignment="1" applyProtection="1">
      <alignment vertical="center" wrapText="1" shrinkToFit="1"/>
      <protection/>
    </xf>
    <xf numFmtId="3" fontId="3" fillId="33" borderId="19" xfId="0" applyNumberFormat="1" applyFont="1" applyFill="1" applyBorder="1" applyAlignment="1" applyProtection="1">
      <alignment vertical="center"/>
      <protection/>
    </xf>
    <xf numFmtId="0" fontId="2" fillId="33" borderId="21" xfId="0" applyFont="1" applyFill="1" applyBorder="1" applyAlignment="1" applyProtection="1">
      <alignment horizontal="left" vertical="center"/>
      <protection/>
    </xf>
    <xf numFmtId="3" fontId="3" fillId="33" borderId="20" xfId="0" applyNumberFormat="1" applyFont="1" applyFill="1" applyBorder="1" applyAlignment="1" applyProtection="1">
      <alignment vertical="center"/>
      <protection/>
    </xf>
    <xf numFmtId="3" fontId="2" fillId="33" borderId="20" xfId="0" applyNumberFormat="1" applyFont="1" applyFill="1" applyBorder="1" applyAlignment="1" applyProtection="1">
      <alignment vertical="center"/>
      <protection/>
    </xf>
    <xf numFmtId="0" fontId="2" fillId="33" borderId="20" xfId="0" applyFont="1" applyFill="1" applyBorder="1" applyAlignment="1" applyProtection="1">
      <alignment horizontal="left" vertical="center"/>
      <protection/>
    </xf>
    <xf numFmtId="3" fontId="3" fillId="33" borderId="20" xfId="0" applyNumberFormat="1" applyFont="1" applyFill="1" applyBorder="1" applyAlignment="1" applyProtection="1">
      <alignment vertical="center"/>
      <protection locked="0"/>
    </xf>
    <xf numFmtId="0" fontId="2" fillId="33" borderId="21" xfId="0" applyFont="1" applyFill="1" applyBorder="1" applyAlignment="1" applyProtection="1">
      <alignment vertical="center"/>
      <protection/>
    </xf>
    <xf numFmtId="3" fontId="3" fillId="0" borderId="19" xfId="0" applyNumberFormat="1" applyFont="1" applyBorder="1" applyAlignment="1" applyProtection="1">
      <alignment vertical="center"/>
      <protection/>
    </xf>
    <xf numFmtId="0" fontId="5" fillId="0" borderId="0" xfId="0" applyFont="1" applyAlignment="1" applyProtection="1">
      <alignment horizontal="right"/>
      <protection/>
    </xf>
    <xf numFmtId="0" fontId="15" fillId="33" borderId="20" xfId="0" applyFont="1" applyFill="1" applyBorder="1" applyAlignment="1" applyProtection="1">
      <alignment horizontal="left" vertical="center" wrapText="1" shrinkToFit="1"/>
      <protection/>
    </xf>
    <xf numFmtId="0" fontId="2" fillId="33" borderId="20" xfId="0" applyFont="1" applyFill="1" applyBorder="1" applyAlignment="1" applyProtection="1">
      <alignment horizontal="center" vertical="center" wrapText="1" shrinkToFit="1"/>
      <protection/>
    </xf>
    <xf numFmtId="0" fontId="3" fillId="33" borderId="20" xfId="0" applyFont="1" applyFill="1" applyBorder="1" applyAlignment="1" applyProtection="1">
      <alignment horizontal="center" vertical="center" wrapText="1" shrinkToFit="1"/>
      <protection/>
    </xf>
    <xf numFmtId="9" fontId="4" fillId="0" borderId="20" xfId="56" applyFont="1" applyFill="1" applyBorder="1" applyAlignment="1" applyProtection="1">
      <alignment/>
      <protection/>
    </xf>
    <xf numFmtId="0" fontId="0" fillId="0" borderId="0" xfId="0" applyAlignment="1" applyProtection="1">
      <alignment/>
      <protection hidden="1"/>
    </xf>
    <xf numFmtId="43" fontId="0" fillId="0" borderId="0" xfId="0" applyNumberFormat="1" applyAlignment="1" applyProtection="1">
      <alignment/>
      <protection hidden="1"/>
    </xf>
    <xf numFmtId="9" fontId="0" fillId="0" borderId="0" xfId="0" applyNumberFormat="1" applyAlignment="1" applyProtection="1">
      <alignment horizontal="center" vertical="center"/>
      <protection hidden="1"/>
    </xf>
    <xf numFmtId="9" fontId="0" fillId="0" borderId="0" xfId="0" applyNumberFormat="1" applyAlignment="1" applyProtection="1">
      <alignment horizontal="center"/>
      <protection hidden="1"/>
    </xf>
    <xf numFmtId="9" fontId="8" fillId="33" borderId="30" xfId="0" applyNumberFormat="1" applyFont="1" applyFill="1" applyBorder="1" applyAlignment="1" applyProtection="1">
      <alignment horizontal="center"/>
      <protection/>
    </xf>
    <xf numFmtId="0" fontId="1" fillId="33" borderId="31" xfId="0" applyFont="1" applyFill="1" applyBorder="1" applyAlignment="1" applyProtection="1">
      <alignment horizontal="center"/>
      <protection/>
    </xf>
    <xf numFmtId="43" fontId="0" fillId="33" borderId="32" xfId="0" applyNumberFormat="1" applyFill="1" applyBorder="1" applyAlignment="1" applyProtection="1">
      <alignment/>
      <protection/>
    </xf>
    <xf numFmtId="9" fontId="0" fillId="33" borderId="32" xfId="0" applyNumberFormat="1" applyFill="1" applyBorder="1" applyAlignment="1" applyProtection="1">
      <alignment horizontal="center" vertical="center"/>
      <protection/>
    </xf>
    <xf numFmtId="9" fontId="0" fillId="33" borderId="32" xfId="0" applyNumberFormat="1" applyFill="1" applyBorder="1" applyAlignment="1" applyProtection="1">
      <alignment horizontal="center"/>
      <protection/>
    </xf>
    <xf numFmtId="9" fontId="0" fillId="33" borderId="33" xfId="0" applyNumberFormat="1" applyFill="1" applyBorder="1" applyAlignment="1" applyProtection="1">
      <alignment horizontal="center"/>
      <protection/>
    </xf>
    <xf numFmtId="191" fontId="0" fillId="33" borderId="21" xfId="0" applyNumberFormat="1" applyFill="1" applyBorder="1" applyAlignment="1" applyProtection="1">
      <alignment/>
      <protection/>
    </xf>
    <xf numFmtId="9" fontId="0" fillId="33" borderId="18" xfId="0" applyNumberFormat="1" applyFill="1" applyBorder="1" applyAlignment="1" applyProtection="1">
      <alignment horizontal="center" vertical="center"/>
      <protection/>
    </xf>
    <xf numFmtId="191" fontId="0" fillId="33" borderId="18" xfId="0" applyNumberFormat="1" applyFill="1" applyBorder="1" applyAlignment="1" applyProtection="1">
      <alignment/>
      <protection/>
    </xf>
    <xf numFmtId="9" fontId="0" fillId="33" borderId="19" xfId="0" applyNumberFormat="1" applyFill="1" applyBorder="1" applyAlignment="1" applyProtection="1">
      <alignment horizontal="center"/>
      <protection/>
    </xf>
    <xf numFmtId="0" fontId="0" fillId="33" borderId="0" xfId="0" applyFill="1" applyAlignment="1" applyProtection="1">
      <alignment/>
      <protection hidden="1"/>
    </xf>
    <xf numFmtId="43" fontId="0" fillId="33" borderId="0" xfId="0" applyNumberFormat="1" applyFill="1" applyAlignment="1" applyProtection="1">
      <alignment/>
      <protection hidden="1"/>
    </xf>
    <xf numFmtId="9" fontId="0" fillId="33" borderId="0" xfId="0" applyNumberFormat="1" applyFill="1" applyAlignment="1" applyProtection="1">
      <alignment horizontal="center" vertical="center"/>
      <protection hidden="1"/>
    </xf>
    <xf numFmtId="9" fontId="0" fillId="33" borderId="0" xfId="0" applyNumberFormat="1" applyFill="1" applyAlignment="1" applyProtection="1">
      <alignment horizontal="center"/>
      <protection hidden="1"/>
    </xf>
    <xf numFmtId="43" fontId="0" fillId="33" borderId="0" xfId="0" applyNumberFormat="1" applyFill="1" applyAlignment="1" applyProtection="1">
      <alignment/>
      <protection/>
    </xf>
    <xf numFmtId="9" fontId="0" fillId="33" borderId="0" xfId="0" applyNumberFormat="1" applyFill="1" applyAlignment="1" applyProtection="1">
      <alignment horizontal="center" vertical="center"/>
      <protection/>
    </xf>
    <xf numFmtId="9" fontId="0" fillId="33" borderId="0" xfId="0" applyNumberFormat="1" applyFill="1" applyAlignment="1" applyProtection="1">
      <alignment horizontal="right"/>
      <protection/>
    </xf>
    <xf numFmtId="191" fontId="4" fillId="33" borderId="0" xfId="0" applyNumberFormat="1" applyFont="1" applyFill="1" applyAlignment="1" applyProtection="1">
      <alignment/>
      <protection/>
    </xf>
    <xf numFmtId="9" fontId="0" fillId="33" borderId="0" xfId="0" applyNumberFormat="1" applyFill="1" applyAlignment="1" applyProtection="1">
      <alignment horizontal="center"/>
      <protection/>
    </xf>
    <xf numFmtId="0" fontId="0" fillId="33" borderId="16" xfId="0" applyFill="1" applyBorder="1" applyAlignment="1" applyProtection="1">
      <alignment horizontal="center"/>
      <protection/>
    </xf>
    <xf numFmtId="43" fontId="0" fillId="33" borderId="0" xfId="0" applyNumberFormat="1" applyFill="1" applyAlignment="1" applyProtection="1">
      <alignment/>
      <protection/>
    </xf>
    <xf numFmtId="0" fontId="0" fillId="33" borderId="0" xfId="0" applyFill="1" applyBorder="1" applyAlignment="1" applyProtection="1">
      <alignment horizontal="center"/>
      <protection locked="0"/>
    </xf>
    <xf numFmtId="9" fontId="15" fillId="33" borderId="0" xfId="0" applyNumberFormat="1" applyFont="1" applyFill="1" applyAlignment="1" applyProtection="1">
      <alignment vertical="center" wrapText="1"/>
      <protection/>
    </xf>
    <xf numFmtId="9" fontId="15" fillId="33" borderId="0" xfId="0" applyNumberFormat="1" applyFont="1" applyFill="1" applyAlignment="1" applyProtection="1">
      <alignment horizontal="center"/>
      <protection/>
    </xf>
    <xf numFmtId="0" fontId="15" fillId="33" borderId="0" xfId="0" applyFont="1" applyFill="1" applyAlignment="1" applyProtection="1">
      <alignment/>
      <protection/>
    </xf>
    <xf numFmtId="3" fontId="3" fillId="33" borderId="23" xfId="0" applyNumberFormat="1" applyFont="1" applyFill="1" applyBorder="1" applyAlignment="1" applyProtection="1">
      <alignment vertical="center"/>
      <protection/>
    </xf>
    <xf numFmtId="3" fontId="16" fillId="33" borderId="0" xfId="0" applyNumberFormat="1" applyFont="1" applyFill="1" applyBorder="1" applyAlignment="1" applyProtection="1">
      <alignment horizontal="right" vertical="center"/>
      <protection/>
    </xf>
    <xf numFmtId="3" fontId="3" fillId="33" borderId="0" xfId="0" applyNumberFormat="1" applyFont="1" applyFill="1" applyBorder="1" applyAlignment="1" applyProtection="1">
      <alignment vertical="center"/>
      <protection/>
    </xf>
    <xf numFmtId="3" fontId="3" fillId="33" borderId="28" xfId="0" applyNumberFormat="1" applyFont="1" applyFill="1" applyBorder="1" applyAlignment="1" applyProtection="1">
      <alignment vertical="center"/>
      <protection/>
    </xf>
    <xf numFmtId="0" fontId="18" fillId="33" borderId="20" xfId="0" applyFont="1" applyFill="1" applyBorder="1" applyAlignment="1" applyProtection="1">
      <alignment horizontal="center" vertical="center"/>
      <protection/>
    </xf>
    <xf numFmtId="41" fontId="2" fillId="33" borderId="20" xfId="0" applyNumberFormat="1" applyFont="1" applyFill="1" applyBorder="1" applyAlignment="1" applyProtection="1">
      <alignment horizontal="center" vertical="center"/>
      <protection/>
    </xf>
    <xf numFmtId="3" fontId="2" fillId="33" borderId="20" xfId="0" applyNumberFormat="1" applyFont="1" applyFill="1" applyBorder="1" applyAlignment="1" applyProtection="1">
      <alignment horizontal="center" vertical="center" wrapText="1"/>
      <protection/>
    </xf>
    <xf numFmtId="0" fontId="5" fillId="33" borderId="0" xfId="0" applyFont="1" applyFill="1" applyAlignment="1" applyProtection="1">
      <alignment horizontal="right"/>
      <protection/>
    </xf>
    <xf numFmtId="3" fontId="3" fillId="33" borderId="18" xfId="0" applyNumberFormat="1" applyFont="1" applyFill="1" applyBorder="1" applyAlignment="1" applyProtection="1">
      <alignment vertical="center"/>
      <protection/>
    </xf>
    <xf numFmtId="3" fontId="3" fillId="0" borderId="18" xfId="0" applyNumberFormat="1" applyFont="1" applyBorder="1" applyAlignment="1" applyProtection="1">
      <alignment vertical="center"/>
      <protection/>
    </xf>
    <xf numFmtId="0" fontId="13" fillId="33" borderId="10" xfId="54" applyFont="1" applyFill="1" applyBorder="1" applyAlignment="1" applyProtection="1">
      <alignment horizontal="center" vertical="center"/>
      <protection/>
    </xf>
    <xf numFmtId="0" fontId="13" fillId="33" borderId="11" xfId="54" applyFon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0" fillId="33" borderId="16" xfId="54" applyFont="1" applyFill="1" applyBorder="1" applyAlignment="1" applyProtection="1">
      <alignment horizontal="center" vertical="center"/>
      <protection/>
    </xf>
    <xf numFmtId="0" fontId="0" fillId="33" borderId="0" xfId="54" applyFont="1" applyFill="1" applyAlignment="1" applyProtection="1">
      <alignment vertical="center"/>
      <protection/>
    </xf>
    <xf numFmtId="0" fontId="0" fillId="33" borderId="0" xfId="54" applyFont="1" applyFill="1" applyAlignment="1" applyProtection="1">
      <alignment horizontal="center" vertical="center"/>
      <protection/>
    </xf>
    <xf numFmtId="0" fontId="3" fillId="33" borderId="0" xfId="54" applyFont="1" applyFill="1" applyAlignment="1" applyProtection="1">
      <alignment horizontal="center" vertical="center"/>
      <protection/>
    </xf>
    <xf numFmtId="0" fontId="3" fillId="33" borderId="0" xfId="54" applyFont="1" applyFill="1" applyAlignment="1" applyProtection="1">
      <alignment vertical="center"/>
      <protection/>
    </xf>
    <xf numFmtId="3" fontId="19" fillId="33" borderId="34" xfId="54" applyNumberFormat="1" applyFont="1" applyFill="1" applyBorder="1" applyAlignment="1" applyProtection="1">
      <alignment horizontal="right" vertical="center"/>
      <protection/>
    </xf>
    <xf numFmtId="0" fontId="0" fillId="33" borderId="0" xfId="0" applyFill="1" applyAlignment="1" applyProtection="1">
      <alignment/>
      <protection locked="0"/>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3" fillId="33" borderId="0" xfId="0" applyFont="1" applyFill="1" applyAlignment="1" applyProtection="1">
      <alignment/>
      <protection/>
    </xf>
    <xf numFmtId="0" fontId="3" fillId="33" borderId="20" xfId="0" applyFont="1" applyFill="1" applyBorder="1" applyAlignment="1" applyProtection="1">
      <alignment horizontal="center" vertical="center" wrapText="1" shrinkToFit="1"/>
      <protection locked="0"/>
    </xf>
    <xf numFmtId="0" fontId="8" fillId="33" borderId="10" xfId="0" applyFont="1" applyFill="1" applyBorder="1" applyAlignment="1" applyProtection="1">
      <alignment horizontal="center"/>
      <protection/>
    </xf>
    <xf numFmtId="0" fontId="8" fillId="33" borderId="11" xfId="0" applyFont="1" applyFill="1" applyBorder="1" applyAlignment="1" applyProtection="1">
      <alignment/>
      <protection/>
    </xf>
    <xf numFmtId="0" fontId="8" fillId="33" borderId="11"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0" fontId="8" fillId="33" borderId="16" xfId="0" applyFont="1" applyFill="1" applyBorder="1" applyAlignment="1" applyProtection="1">
      <alignment/>
      <protection/>
    </xf>
    <xf numFmtId="0" fontId="8" fillId="33" borderId="16" xfId="0" applyFont="1" applyFill="1" applyBorder="1" applyAlignment="1" applyProtection="1">
      <alignment horizontal="center"/>
      <protection/>
    </xf>
    <xf numFmtId="0" fontId="8" fillId="33" borderId="0" xfId="0" applyFont="1" applyFill="1" applyAlignment="1" applyProtection="1">
      <alignment horizontal="center"/>
      <protection/>
    </xf>
    <xf numFmtId="0" fontId="0" fillId="0" borderId="0" xfId="0" applyFill="1" applyAlignment="1" applyProtection="1">
      <alignment/>
      <protection/>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190" fontId="8" fillId="33" borderId="20" xfId="0" applyNumberFormat="1" applyFont="1" applyFill="1" applyBorder="1" applyAlignment="1" applyProtection="1">
      <alignment horizontal="center"/>
      <protection locked="0"/>
    </xf>
    <xf numFmtId="0" fontId="8" fillId="0" borderId="0" xfId="0" applyFont="1" applyAlignment="1" applyProtection="1">
      <alignment/>
      <protection/>
    </xf>
    <xf numFmtId="0" fontId="9" fillId="33" borderId="15" xfId="0" applyFont="1" applyFill="1" applyBorder="1" applyAlignment="1" applyProtection="1">
      <alignment/>
      <protection/>
    </xf>
    <xf numFmtId="0" fontId="8" fillId="33" borderId="0" xfId="0" applyFont="1" applyFill="1" applyAlignment="1" applyProtection="1">
      <alignment/>
      <protection/>
    </xf>
    <xf numFmtId="0" fontId="9" fillId="33" borderId="22" xfId="0"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9" fillId="33" borderId="24" xfId="0" applyFont="1" applyFill="1" applyBorder="1" applyAlignment="1" applyProtection="1">
      <alignment vertical="center"/>
      <protection/>
    </xf>
    <xf numFmtId="0" fontId="9" fillId="33" borderId="2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190" fontId="8" fillId="33" borderId="26" xfId="0" applyNumberFormat="1" applyFont="1" applyFill="1" applyBorder="1" applyAlignment="1" applyProtection="1">
      <alignment/>
      <protection/>
    </xf>
    <xf numFmtId="0" fontId="8" fillId="33" borderId="26" xfId="0" applyFont="1" applyFill="1" applyBorder="1" applyAlignment="1" applyProtection="1">
      <alignment/>
      <protection/>
    </xf>
    <xf numFmtId="0" fontId="11" fillId="33" borderId="26" xfId="0" applyFont="1" applyFill="1" applyBorder="1" applyAlignment="1" applyProtection="1">
      <alignment vertical="center"/>
      <protection/>
    </xf>
    <xf numFmtId="194" fontId="8" fillId="33" borderId="26" xfId="0" applyNumberFormat="1" applyFont="1" applyFill="1" applyBorder="1" applyAlignment="1" applyProtection="1">
      <alignment/>
      <protection/>
    </xf>
    <xf numFmtId="0" fontId="8" fillId="33" borderId="29" xfId="0" applyFont="1" applyFill="1" applyBorder="1" applyAlignment="1" applyProtection="1">
      <alignment/>
      <protection/>
    </xf>
    <xf numFmtId="0" fontId="8" fillId="33" borderId="0" xfId="0" applyFont="1" applyFill="1" applyBorder="1" applyAlignment="1" applyProtection="1">
      <alignment/>
      <protection/>
    </xf>
    <xf numFmtId="0" fontId="8" fillId="33" borderId="28" xfId="0" applyFont="1" applyFill="1" applyBorder="1" applyAlignment="1" applyProtection="1">
      <alignment/>
      <protection/>
    </xf>
    <xf numFmtId="194" fontId="8" fillId="33" borderId="25" xfId="0" applyNumberFormat="1" applyFont="1" applyFill="1" applyBorder="1" applyAlignment="1" applyProtection="1">
      <alignment/>
      <protection/>
    </xf>
    <xf numFmtId="0" fontId="8" fillId="33" borderId="25" xfId="0" applyFont="1" applyFill="1" applyBorder="1" applyAlignment="1" applyProtection="1">
      <alignment/>
      <protection/>
    </xf>
    <xf numFmtId="0" fontId="8" fillId="33" borderId="27" xfId="0" applyFont="1" applyFill="1" applyBorder="1" applyAlignment="1" applyProtection="1">
      <alignment/>
      <protection/>
    </xf>
    <xf numFmtId="190" fontId="8" fillId="33" borderId="25" xfId="0" applyNumberFormat="1" applyFont="1" applyFill="1" applyBorder="1" applyAlignment="1" applyProtection="1">
      <alignment/>
      <protection/>
    </xf>
    <xf numFmtId="0" fontId="9" fillId="33" borderId="25" xfId="0" applyFont="1" applyFill="1" applyBorder="1" applyAlignment="1" applyProtection="1">
      <alignment horizontal="left" vertical="center"/>
      <protection/>
    </xf>
    <xf numFmtId="0" fontId="11" fillId="33" borderId="25"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0" fillId="33" borderId="23" xfId="0" applyFill="1" applyBorder="1" applyAlignment="1" applyProtection="1">
      <alignment vertical="center"/>
      <protection/>
    </xf>
    <xf numFmtId="41" fontId="8" fillId="33" borderId="23" xfId="0" applyNumberFormat="1" applyFont="1" applyFill="1" applyBorder="1" applyAlignment="1" applyProtection="1">
      <alignment vertical="center"/>
      <protection/>
    </xf>
    <xf numFmtId="0" fontId="8" fillId="33" borderId="24" xfId="0" applyFont="1" applyFill="1" applyBorder="1" applyAlignment="1" applyProtection="1">
      <alignment/>
      <protection/>
    </xf>
    <xf numFmtId="0" fontId="8" fillId="33" borderId="25" xfId="0" applyFont="1" applyFill="1" applyBorder="1" applyAlignment="1" applyProtection="1">
      <alignment/>
      <protection/>
    </xf>
    <xf numFmtId="0" fontId="8" fillId="33" borderId="0" xfId="0" applyFont="1" applyFill="1" applyBorder="1" applyAlignment="1" applyProtection="1">
      <alignment horizontal="right"/>
      <protection/>
    </xf>
    <xf numFmtId="0" fontId="21" fillId="33" borderId="0" xfId="0" applyFont="1" applyFill="1" applyBorder="1" applyAlignment="1" applyProtection="1">
      <alignment horizontal="right"/>
      <protection/>
    </xf>
    <xf numFmtId="0" fontId="9" fillId="33" borderId="0" xfId="0" applyFont="1" applyFill="1" applyBorder="1" applyAlignment="1" applyProtection="1">
      <alignment horizontal="center"/>
      <protection/>
    </xf>
    <xf numFmtId="0" fontId="0" fillId="0" borderId="20" xfId="0" applyFont="1" applyFill="1" applyBorder="1" applyAlignment="1" applyProtection="1">
      <alignment wrapText="1"/>
      <protection locked="0"/>
    </xf>
    <xf numFmtId="3" fontId="0" fillId="0" borderId="20" xfId="0" applyNumberFormat="1" applyFont="1" applyFill="1" applyBorder="1" applyAlignment="1" applyProtection="1">
      <alignment/>
      <protection locked="0"/>
    </xf>
    <xf numFmtId="0" fontId="5" fillId="33" borderId="24" xfId="0" applyFont="1" applyFill="1" applyBorder="1" applyAlignment="1" applyProtection="1">
      <alignment horizontal="right" wrapText="1"/>
      <protection locked="0"/>
    </xf>
    <xf numFmtId="3" fontId="0" fillId="0" borderId="35" xfId="0" applyNumberFormat="1" applyFont="1" applyFill="1" applyBorder="1" applyAlignment="1" applyProtection="1">
      <alignment/>
      <protection locked="0"/>
    </xf>
    <xf numFmtId="41" fontId="2" fillId="33" borderId="0" xfId="0" applyNumberFormat="1" applyFont="1" applyFill="1" applyBorder="1" applyAlignment="1" applyProtection="1">
      <alignment horizontal="left"/>
      <protection/>
    </xf>
    <xf numFmtId="3" fontId="0" fillId="0" borderId="20" xfId="0" applyNumberFormat="1" applyBorder="1" applyAlignment="1" applyProtection="1">
      <alignment vertical="center" wrapText="1"/>
      <protection locked="0"/>
    </xf>
    <xf numFmtId="0" fontId="0" fillId="0" borderId="20" xfId="0" applyBorder="1" applyAlignment="1" applyProtection="1">
      <alignment horizontal="center" vertical="center" wrapText="1"/>
      <protection locked="0"/>
    </xf>
    <xf numFmtId="0" fontId="0" fillId="33" borderId="22" xfId="0" applyFill="1" applyBorder="1" applyAlignment="1" applyProtection="1">
      <alignment/>
      <protection/>
    </xf>
    <xf numFmtId="0" fontId="1" fillId="33" borderId="25" xfId="0" applyFont="1" applyFill="1" applyBorder="1" applyAlignment="1" applyProtection="1">
      <alignment horizontal="left"/>
      <protection/>
    </xf>
    <xf numFmtId="0" fontId="0" fillId="0" borderId="25" xfId="0" applyBorder="1" applyAlignment="1" applyProtection="1">
      <alignment/>
      <protection/>
    </xf>
    <xf numFmtId="41" fontId="17" fillId="33" borderId="25" xfId="0" applyNumberFormat="1" applyFont="1" applyFill="1" applyBorder="1" applyAlignment="1" applyProtection="1">
      <alignment horizontal="right"/>
      <protection/>
    </xf>
    <xf numFmtId="0" fontId="0" fillId="33" borderId="27" xfId="0" applyFill="1" applyBorder="1" applyAlignment="1" applyProtection="1">
      <alignment/>
      <protection/>
    </xf>
    <xf numFmtId="0" fontId="8" fillId="33" borderId="0" xfId="0" applyFont="1" applyFill="1" applyBorder="1" applyAlignment="1" applyProtection="1">
      <alignment horizontal="center"/>
      <protection/>
    </xf>
    <xf numFmtId="9" fontId="15" fillId="33" borderId="0" xfId="0" applyNumberFormat="1" applyFont="1" applyFill="1" applyAlignment="1" applyProtection="1">
      <alignment horizontal="center" vertical="center" wrapText="1"/>
      <protection/>
    </xf>
    <xf numFmtId="1" fontId="0" fillId="0" borderId="20" xfId="0" applyNumberFormat="1" applyBorder="1" applyAlignment="1" applyProtection="1">
      <alignment horizontal="center" vertical="center" wrapText="1"/>
      <protection locked="0"/>
    </xf>
    <xf numFmtId="43" fontId="15" fillId="33" borderId="0" xfId="0" applyNumberFormat="1" applyFont="1" applyFill="1" applyAlignment="1" applyProtection="1">
      <alignment wrapText="1"/>
      <protection/>
    </xf>
    <xf numFmtId="0" fontId="0" fillId="33" borderId="0" xfId="0" applyFill="1" applyAlignment="1" applyProtection="1">
      <alignment horizontal="center" vertical="center"/>
      <protection/>
    </xf>
    <xf numFmtId="0" fontId="15" fillId="33" borderId="0" xfId="0" applyFont="1" applyFill="1" applyAlignment="1" applyProtection="1">
      <alignment horizontal="center" vertical="center"/>
      <protection/>
    </xf>
    <xf numFmtId="9" fontId="15" fillId="33"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3" fontId="3" fillId="0" borderId="0" xfId="0" applyNumberFormat="1" applyFont="1" applyFill="1" applyBorder="1" applyAlignment="1" applyProtection="1">
      <alignment vertical="center"/>
      <protection/>
    </xf>
    <xf numFmtId="3" fontId="3" fillId="0" borderId="28" xfId="0" applyNumberFormat="1" applyFont="1" applyFill="1" applyBorder="1" applyAlignment="1" applyProtection="1">
      <alignment vertical="center"/>
      <protection/>
    </xf>
    <xf numFmtId="3" fontId="2" fillId="0" borderId="20" xfId="0" applyNumberFormat="1" applyFont="1" applyFill="1" applyBorder="1" applyAlignment="1" applyProtection="1">
      <alignment horizontal="center" vertical="center" wrapText="1"/>
      <protection/>
    </xf>
    <xf numFmtId="3" fontId="3" fillId="0" borderId="18" xfId="0" applyNumberFormat="1" applyFont="1" applyFill="1" applyBorder="1" applyAlignment="1" applyProtection="1">
      <alignment vertical="center"/>
      <protection/>
    </xf>
    <xf numFmtId="3" fontId="3" fillId="0" borderId="20" xfId="0" applyNumberFormat="1" applyFont="1" applyFill="1" applyBorder="1" applyAlignment="1" applyProtection="1">
      <alignment vertical="center"/>
      <protection locked="0"/>
    </xf>
    <xf numFmtId="3" fontId="2" fillId="0" borderId="20" xfId="0" applyNumberFormat="1" applyFont="1" applyFill="1" applyBorder="1" applyAlignment="1" applyProtection="1">
      <alignment vertical="center"/>
      <protection/>
    </xf>
    <xf numFmtId="3" fontId="3" fillId="0" borderId="21" xfId="0" applyNumberFormat="1" applyFont="1" applyFill="1" applyBorder="1" applyAlignment="1" applyProtection="1">
      <alignment vertical="center"/>
      <protection/>
    </xf>
    <xf numFmtId="3" fontId="0" fillId="33" borderId="0" xfId="0" applyNumberFormat="1" applyFill="1" applyAlignment="1" applyProtection="1">
      <alignment/>
      <protection/>
    </xf>
    <xf numFmtId="3" fontId="13" fillId="33" borderId="11" xfId="54"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3" fontId="13" fillId="33" borderId="11" xfId="54" applyNumberFormat="1" applyFont="1" applyFill="1" applyBorder="1" applyAlignment="1" applyProtection="1">
      <alignment horizontal="right" vertical="center"/>
      <protection/>
    </xf>
    <xf numFmtId="3" fontId="0" fillId="33" borderId="0" xfId="0" applyNumberFormat="1" applyFill="1" applyBorder="1" applyAlignment="1" applyProtection="1">
      <alignment horizontal="right" vertical="center"/>
      <protection/>
    </xf>
    <xf numFmtId="3" fontId="0" fillId="33" borderId="16" xfId="0" applyNumberFormat="1" applyFill="1" applyBorder="1" applyAlignment="1" applyProtection="1">
      <alignment horizontal="right" vertical="center"/>
      <protection/>
    </xf>
    <xf numFmtId="3" fontId="0" fillId="33" borderId="0" xfId="54" applyNumberFormat="1" applyFont="1" applyFill="1" applyAlignment="1" applyProtection="1">
      <alignment horizontal="right" vertical="center"/>
      <protection/>
    </xf>
    <xf numFmtId="3" fontId="3" fillId="33" borderId="0" xfId="54" applyNumberFormat="1" applyFont="1" applyFill="1" applyAlignment="1" applyProtection="1">
      <alignment horizontal="right" vertical="center"/>
      <protection/>
    </xf>
    <xf numFmtId="3" fontId="4" fillId="33" borderId="0" xfId="54" applyNumberFormat="1" applyFont="1" applyFill="1" applyBorder="1" applyAlignment="1" applyProtection="1">
      <alignment horizontal="center" vertical="center"/>
      <protection/>
    </xf>
    <xf numFmtId="3" fontId="4" fillId="33" borderId="11" xfId="54"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right"/>
      <protection/>
    </xf>
    <xf numFmtId="3" fontId="0" fillId="33" borderId="0" xfId="54" applyNumberFormat="1" applyFont="1" applyFill="1" applyBorder="1" applyAlignment="1" applyProtection="1">
      <alignment horizontal="center" vertical="center"/>
      <protection/>
    </xf>
    <xf numFmtId="3" fontId="4" fillId="33" borderId="0" xfId="54" applyNumberFormat="1" applyFont="1" applyFill="1" applyBorder="1" applyAlignment="1" applyProtection="1">
      <alignment horizontal="left" vertical="center"/>
      <protection/>
    </xf>
    <xf numFmtId="3" fontId="5" fillId="33" borderId="14" xfId="0" applyNumberFormat="1" applyFont="1" applyFill="1" applyBorder="1" applyAlignment="1" applyProtection="1">
      <alignment horizontal="right"/>
      <protection/>
    </xf>
    <xf numFmtId="3" fontId="0" fillId="33" borderId="16" xfId="54" applyNumberFormat="1" applyFont="1" applyFill="1" applyBorder="1" applyAlignment="1" applyProtection="1">
      <alignment horizontal="center" vertical="center"/>
      <protection/>
    </xf>
    <xf numFmtId="3" fontId="5" fillId="33" borderId="16" xfId="54" applyNumberFormat="1" applyFont="1" applyFill="1" applyBorder="1" applyAlignment="1" applyProtection="1">
      <alignment horizontal="right" vertical="center"/>
      <protection/>
    </xf>
    <xf numFmtId="3" fontId="0" fillId="33" borderId="17" xfId="54" applyNumberFormat="1" applyFont="1" applyFill="1" applyBorder="1" applyAlignment="1" applyProtection="1">
      <alignment vertical="center"/>
      <protection/>
    </xf>
    <xf numFmtId="3" fontId="0" fillId="33" borderId="0" xfId="54" applyNumberFormat="1" applyFont="1" applyFill="1" applyAlignment="1" applyProtection="1">
      <alignment vertical="center"/>
      <protection/>
    </xf>
    <xf numFmtId="0" fontId="0" fillId="33" borderId="15" xfId="54" applyFont="1" applyFill="1" applyBorder="1" applyAlignment="1" applyProtection="1">
      <alignment vertical="center"/>
      <protection/>
    </xf>
    <xf numFmtId="0" fontId="5" fillId="33" borderId="20" xfId="0" applyFont="1" applyFill="1" applyBorder="1" applyAlignment="1" applyProtection="1">
      <alignment horizontal="right" wrapText="1"/>
      <protection locked="0"/>
    </xf>
    <xf numFmtId="43" fontId="8" fillId="33" borderId="10" xfId="0" applyNumberFormat="1" applyFont="1" applyFill="1" applyBorder="1" applyAlignment="1" applyProtection="1">
      <alignment/>
      <protection/>
    </xf>
    <xf numFmtId="41" fontId="1" fillId="33" borderId="13" xfId="0" applyNumberFormat="1" applyFont="1" applyFill="1" applyBorder="1" applyAlignment="1" applyProtection="1">
      <alignment/>
      <protection/>
    </xf>
    <xf numFmtId="43" fontId="8" fillId="33" borderId="15" xfId="0" applyNumberFormat="1" applyFont="1" applyFill="1" applyBorder="1" applyAlignment="1" applyProtection="1">
      <alignment/>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2" fillId="33" borderId="20" xfId="0" applyFont="1" applyFill="1" applyBorder="1" applyAlignment="1">
      <alignment horizontal="center" vertical="center"/>
    </xf>
    <xf numFmtId="0" fontId="2" fillId="33" borderId="21" xfId="0" applyFont="1" applyFill="1" applyBorder="1" applyAlignment="1">
      <alignment vertical="center"/>
    </xf>
    <xf numFmtId="3" fontId="3" fillId="33" borderId="18" xfId="0" applyNumberFormat="1" applyFont="1" applyFill="1" applyBorder="1" applyAlignment="1" applyProtection="1">
      <alignment vertical="center"/>
      <protection/>
    </xf>
    <xf numFmtId="3" fontId="3" fillId="33" borderId="19" xfId="0" applyNumberFormat="1" applyFont="1" applyFill="1" applyBorder="1" applyAlignment="1" applyProtection="1">
      <alignment vertical="center"/>
      <protection/>
    </xf>
    <xf numFmtId="3" fontId="3" fillId="33" borderId="20" xfId="0" applyNumberFormat="1" applyFont="1" applyFill="1" applyBorder="1" applyAlignment="1" applyProtection="1">
      <alignment vertical="center"/>
      <protection/>
    </xf>
    <xf numFmtId="0" fontId="3" fillId="33" borderId="20" xfId="0" applyFont="1" applyFill="1" applyBorder="1" applyAlignment="1">
      <alignment horizontal="center" vertical="center"/>
    </xf>
    <xf numFmtId="0" fontId="3" fillId="33" borderId="20" xfId="0" applyFont="1" applyFill="1" applyBorder="1" applyAlignment="1" applyProtection="1">
      <alignment horizontal="center" vertical="center"/>
      <protection/>
    </xf>
    <xf numFmtId="0" fontId="3" fillId="33" borderId="21" xfId="0" applyFont="1" applyFill="1" applyBorder="1" applyAlignment="1">
      <alignment horizontal="center" vertical="center"/>
    </xf>
    <xf numFmtId="41" fontId="0" fillId="33" borderId="0" xfId="0" applyNumberFormat="1" applyFill="1" applyAlignment="1" applyProtection="1">
      <alignment wrapText="1"/>
      <protection/>
    </xf>
    <xf numFmtId="41" fontId="0" fillId="33" borderId="23" xfId="0" applyNumberFormat="1" applyFill="1" applyBorder="1" applyAlignment="1" applyProtection="1">
      <alignment wrapText="1"/>
      <protection/>
    </xf>
    <xf numFmtId="41" fontId="5" fillId="33" borderId="0" xfId="0" applyNumberFormat="1" applyFont="1" applyFill="1" applyBorder="1" applyAlignment="1" applyProtection="1">
      <alignment horizontal="right" wrapText="1"/>
      <protection/>
    </xf>
    <xf numFmtId="41" fontId="13" fillId="33" borderId="0" xfId="0" applyNumberFormat="1" applyFont="1" applyFill="1" applyBorder="1" applyAlignment="1" applyProtection="1">
      <alignment horizontal="left" wrapText="1"/>
      <protection/>
    </xf>
    <xf numFmtId="41" fontId="1" fillId="33" borderId="0" xfId="0" applyNumberFormat="1" applyFont="1" applyFill="1" applyBorder="1" applyAlignment="1" applyProtection="1">
      <alignment wrapText="1"/>
      <protection/>
    </xf>
    <xf numFmtId="41" fontId="0" fillId="33" borderId="28" xfId="0" applyNumberFormat="1" applyFill="1" applyBorder="1" applyAlignment="1" applyProtection="1">
      <alignment wrapText="1"/>
      <protection/>
    </xf>
    <xf numFmtId="41" fontId="2" fillId="33" borderId="20" xfId="0" applyNumberFormat="1" applyFont="1" applyFill="1" applyBorder="1" applyAlignment="1" applyProtection="1">
      <alignment horizontal="center" vertical="center" wrapText="1"/>
      <protection/>
    </xf>
    <xf numFmtId="0" fontId="2" fillId="33" borderId="21" xfId="0" applyFont="1" applyFill="1" applyBorder="1" applyAlignment="1">
      <alignment vertical="center" wrapText="1"/>
    </xf>
    <xf numFmtId="0" fontId="3" fillId="33" borderId="20" xfId="0" applyFont="1" applyFill="1" applyBorder="1" applyAlignment="1">
      <alignment vertical="center" wrapText="1"/>
    </xf>
    <xf numFmtId="0" fontId="16" fillId="33" borderId="19" xfId="0" applyFont="1" applyFill="1" applyBorder="1" applyAlignment="1">
      <alignment horizontal="right" vertical="center" wrapText="1"/>
    </xf>
    <xf numFmtId="41" fontId="0" fillId="0" borderId="0" xfId="0" applyNumberFormat="1" applyAlignment="1" applyProtection="1">
      <alignment wrapText="1"/>
      <protection/>
    </xf>
    <xf numFmtId="3" fontId="4" fillId="33" borderId="18" xfId="0" applyNumberFormat="1" applyFont="1" applyFill="1" applyBorder="1" applyAlignment="1">
      <alignment vertical="center"/>
    </xf>
    <xf numFmtId="3" fontId="3" fillId="33" borderId="20"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0" fontId="2" fillId="33" borderId="18" xfId="0" applyFont="1" applyFill="1" applyBorder="1" applyAlignment="1" applyProtection="1">
      <alignment vertical="center"/>
      <protection/>
    </xf>
    <xf numFmtId="3" fontId="16" fillId="33" borderId="0" xfId="54" applyNumberFormat="1" applyFont="1" applyFill="1" applyAlignment="1" applyProtection="1">
      <alignment horizontal="right" vertical="center"/>
      <protection/>
    </xf>
    <xf numFmtId="0" fontId="0" fillId="33" borderId="0" xfId="54" applyFont="1" applyFill="1" applyBorder="1" applyAlignment="1" applyProtection="1">
      <alignment vertical="center"/>
      <protection/>
    </xf>
    <xf numFmtId="0" fontId="0" fillId="33" borderId="0" xfId="54" applyFont="1" applyFill="1" applyBorder="1" applyAlignment="1" applyProtection="1">
      <alignment horizontal="center" vertical="center"/>
      <protection/>
    </xf>
    <xf numFmtId="3" fontId="5" fillId="33" borderId="0" xfId="54" applyNumberFormat="1" applyFont="1" applyFill="1" applyBorder="1" applyAlignment="1" applyProtection="1">
      <alignment horizontal="right" vertical="center"/>
      <protection/>
    </xf>
    <xf numFmtId="3" fontId="0" fillId="33" borderId="0" xfId="54" applyNumberFormat="1" applyFont="1" applyFill="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41" fontId="1" fillId="33" borderId="0" xfId="0" applyNumberFormat="1" applyFont="1" applyFill="1" applyBorder="1" applyAlignment="1" applyProtection="1">
      <alignment horizontal="center"/>
      <protection/>
    </xf>
    <xf numFmtId="3" fontId="0" fillId="33" borderId="0" xfId="0" applyNumberFormat="1" applyFill="1" applyBorder="1" applyAlignment="1" applyProtection="1">
      <alignment horizontal="left" vertical="center"/>
      <protection/>
    </xf>
    <xf numFmtId="3" fontId="0" fillId="33" borderId="16" xfId="0" applyNumberFormat="1" applyFill="1" applyBorder="1" applyAlignment="1" applyProtection="1">
      <alignment horizontal="left" vertical="center"/>
      <protection/>
    </xf>
    <xf numFmtId="3" fontId="0" fillId="33" borderId="0" xfId="54" applyNumberFormat="1" applyFont="1" applyFill="1" applyAlignment="1" applyProtection="1">
      <alignment horizontal="center" vertical="center"/>
      <protection/>
    </xf>
    <xf numFmtId="3" fontId="3" fillId="33" borderId="0" xfId="54" applyNumberFormat="1" applyFont="1" applyFill="1" applyAlignment="1" applyProtection="1">
      <alignment horizontal="center" vertical="center"/>
      <protection/>
    </xf>
    <xf numFmtId="3" fontId="1" fillId="33" borderId="0" xfId="0" applyNumberFormat="1" applyFont="1" applyFill="1" applyBorder="1" applyAlignment="1" applyProtection="1">
      <alignment/>
      <protection/>
    </xf>
    <xf numFmtId="3" fontId="0" fillId="33" borderId="0" xfId="0" applyNumberFormat="1" applyFill="1" applyBorder="1" applyAlignment="1" applyProtection="1">
      <alignment horizontal="center" vertical="center"/>
      <protection/>
    </xf>
    <xf numFmtId="41" fontId="1" fillId="33" borderId="0" xfId="0" applyNumberFormat="1" applyFont="1" applyFill="1" applyBorder="1" applyAlignment="1" applyProtection="1">
      <alignment horizontal="right"/>
      <protection/>
    </xf>
    <xf numFmtId="0" fontId="0" fillId="33" borderId="28" xfId="0" applyFill="1" applyBorder="1" applyAlignment="1" applyProtection="1">
      <alignment horizontal="center"/>
      <protection/>
    </xf>
    <xf numFmtId="0" fontId="9"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1" xfId="0" applyFont="1" applyFill="1" applyBorder="1" applyAlignment="1" applyProtection="1">
      <alignment/>
      <protection/>
    </xf>
    <xf numFmtId="0" fontId="0" fillId="33" borderId="0" xfId="0" applyFill="1" applyBorder="1" applyAlignment="1" applyProtection="1">
      <alignment/>
      <protection/>
    </xf>
    <xf numFmtId="0" fontId="8" fillId="33" borderId="16" xfId="0" applyFont="1" applyFill="1" applyBorder="1" applyAlignment="1" applyProtection="1">
      <alignment/>
      <protection/>
    </xf>
    <xf numFmtId="0" fontId="4" fillId="0" borderId="20" xfId="0" applyFont="1" applyBorder="1" applyAlignment="1" applyProtection="1">
      <alignment vertical="center" wrapText="1"/>
      <protection/>
    </xf>
    <xf numFmtId="0" fontId="0" fillId="0" borderId="0" xfId="0" applyAlignment="1" applyProtection="1">
      <alignment/>
      <protection/>
    </xf>
    <xf numFmtId="0" fontId="18" fillId="0" borderId="20" xfId="0" applyFont="1" applyBorder="1" applyAlignment="1" applyProtection="1">
      <alignment horizontal="center" vertical="center" wrapText="1"/>
      <protection/>
    </xf>
    <xf numFmtId="0" fontId="18" fillId="0" borderId="36" xfId="0" applyFont="1" applyBorder="1" applyAlignment="1" applyProtection="1">
      <alignment horizontal="center" vertical="center" wrapText="1"/>
      <protection/>
    </xf>
    <xf numFmtId="0" fontId="8" fillId="33" borderId="28" xfId="0" applyFont="1" applyFill="1" applyBorder="1" applyAlignment="1" applyProtection="1">
      <alignment horizontal="center"/>
      <protection/>
    </xf>
    <xf numFmtId="0" fontId="8" fillId="33" borderId="28" xfId="0" applyFont="1" applyFill="1" applyBorder="1" applyAlignment="1" applyProtection="1">
      <alignment horizontal="center"/>
      <protection/>
    </xf>
    <xf numFmtId="0" fontId="8" fillId="33" borderId="28" xfId="0" applyFont="1" applyFill="1" applyBorder="1" applyAlignment="1" applyProtection="1">
      <alignment/>
      <protection/>
    </xf>
    <xf numFmtId="3" fontId="3" fillId="0" borderId="20" xfId="0" applyNumberFormat="1" applyFont="1" applyBorder="1" applyAlignment="1" applyProtection="1">
      <alignment vertical="center" wrapText="1"/>
      <protection locked="0"/>
    </xf>
    <xf numFmtId="0" fontId="8" fillId="33" borderId="0" xfId="0" applyFont="1" applyFill="1" applyBorder="1" applyAlignment="1" applyProtection="1">
      <alignment horizontal="right"/>
      <protection/>
    </xf>
    <xf numFmtId="0" fontId="8" fillId="33" borderId="25" xfId="0" applyFont="1" applyFill="1" applyBorder="1" applyAlignment="1" applyProtection="1">
      <alignment horizontal="right"/>
      <protection/>
    </xf>
    <xf numFmtId="0" fontId="8" fillId="33" borderId="26" xfId="0" applyFont="1" applyFill="1" applyBorder="1" applyAlignment="1" applyProtection="1">
      <alignment/>
      <protection/>
    </xf>
    <xf numFmtId="0" fontId="8" fillId="33" borderId="27" xfId="0" applyFont="1" applyFill="1" applyBorder="1" applyAlignment="1" applyProtection="1">
      <alignment horizontal="right"/>
      <protection/>
    </xf>
    <xf numFmtId="0" fontId="8" fillId="33" borderId="28" xfId="0" applyFont="1" applyFill="1" applyBorder="1" applyAlignment="1" applyProtection="1">
      <alignment horizontal="right"/>
      <protection/>
    </xf>
    <xf numFmtId="1" fontId="3" fillId="0" borderId="20" xfId="0" applyNumberFormat="1" applyFont="1" applyBorder="1" applyAlignment="1" applyProtection="1">
      <alignment horizontal="center" vertical="center" wrapText="1"/>
      <protection locked="0"/>
    </xf>
    <xf numFmtId="0" fontId="26" fillId="33" borderId="13" xfId="0" applyFont="1" applyFill="1" applyBorder="1" applyAlignment="1" applyProtection="1">
      <alignment horizontal="center"/>
      <protection/>
    </xf>
    <xf numFmtId="0" fontId="26" fillId="33" borderId="15" xfId="0" applyFont="1" applyFill="1" applyBorder="1" applyAlignment="1" applyProtection="1">
      <alignment horizontal="center"/>
      <protection/>
    </xf>
    <xf numFmtId="0" fontId="26" fillId="33" borderId="0" xfId="0" applyFont="1" applyFill="1" applyBorder="1" applyAlignment="1" applyProtection="1">
      <alignment horizontal="center"/>
      <protection/>
    </xf>
    <xf numFmtId="0" fontId="25" fillId="0" borderId="20" xfId="0" applyFont="1" applyBorder="1" applyAlignment="1" applyProtection="1">
      <alignment horizontal="center" vertical="center" wrapText="1"/>
      <protection/>
    </xf>
    <xf numFmtId="0" fontId="12" fillId="33" borderId="11" xfId="0" applyFont="1" applyFill="1" applyBorder="1" applyAlignment="1" applyProtection="1">
      <alignment horizontal="left"/>
      <protection/>
    </xf>
    <xf numFmtId="49" fontId="0" fillId="0" borderId="20" xfId="0" applyNumberFormat="1" applyBorder="1" applyAlignment="1" applyProtection="1">
      <alignment horizontal="center" vertical="center"/>
      <protection locked="0"/>
    </xf>
    <xf numFmtId="3" fontId="4" fillId="33" borderId="37" xfId="54" applyNumberFormat="1" applyFont="1" applyFill="1" applyBorder="1" applyAlignment="1" applyProtection="1">
      <alignment horizontal="center" vertical="center" wrapText="1"/>
      <protection/>
    </xf>
    <xf numFmtId="3" fontId="4" fillId="33" borderId="17" xfId="54" applyNumberFormat="1" applyFont="1" applyFill="1" applyBorder="1" applyAlignment="1" applyProtection="1">
      <alignment horizontal="center" vertical="center" wrapText="1"/>
      <protection/>
    </xf>
    <xf numFmtId="3" fontId="4" fillId="33" borderId="38" xfId="54" applyNumberFormat="1" applyFont="1" applyFill="1" applyBorder="1" applyAlignment="1" applyProtection="1">
      <alignment horizontal="center" wrapText="1"/>
      <protection/>
    </xf>
    <xf numFmtId="3" fontId="4" fillId="33" borderId="37" xfId="54" applyNumberFormat="1" applyFont="1" applyFill="1" applyBorder="1" applyAlignment="1" applyProtection="1">
      <alignment horizontal="center" wrapText="1"/>
      <protection/>
    </xf>
    <xf numFmtId="49" fontId="0" fillId="33" borderId="39" xfId="54" applyNumberFormat="1" applyFont="1" applyFill="1" applyBorder="1" applyAlignment="1" applyProtection="1">
      <alignment vertical="center" wrapText="1"/>
      <protection locked="0"/>
    </xf>
    <xf numFmtId="3" fontId="0" fillId="33" borderId="39" xfId="54" applyNumberFormat="1" applyFont="1" applyFill="1" applyBorder="1" applyAlignment="1" applyProtection="1">
      <alignment horizontal="center" vertical="center"/>
      <protection locked="0"/>
    </xf>
    <xf numFmtId="49" fontId="0" fillId="33" borderId="39" xfId="54" applyNumberFormat="1" applyFont="1" applyFill="1" applyBorder="1" applyAlignment="1" applyProtection="1">
      <alignment horizontal="center" vertical="center"/>
      <protection locked="0"/>
    </xf>
    <xf numFmtId="49" fontId="0" fillId="33" borderId="39" xfId="54" applyNumberFormat="1" applyFont="1" applyFill="1" applyBorder="1" applyAlignment="1" applyProtection="1">
      <alignment horizontal="center" vertical="center" wrapText="1"/>
      <protection locked="0"/>
    </xf>
    <xf numFmtId="3" fontId="0" fillId="33" borderId="39" xfId="54" applyNumberFormat="1" applyFont="1" applyFill="1" applyBorder="1" applyAlignment="1" applyProtection="1">
      <alignment horizontal="right" vertical="center"/>
      <protection locked="0"/>
    </xf>
    <xf numFmtId="3" fontId="0" fillId="33" borderId="39" xfId="54" applyNumberFormat="1" applyFont="1" applyFill="1" applyBorder="1" applyAlignment="1" applyProtection="1">
      <alignment vertical="center"/>
      <protection locked="0"/>
    </xf>
    <xf numFmtId="3" fontId="4" fillId="33" borderId="39" xfId="54" applyNumberFormat="1" applyFont="1" applyFill="1" applyBorder="1" applyAlignment="1" applyProtection="1">
      <alignment horizontal="right" vertical="center"/>
      <protection locked="0"/>
    </xf>
    <xf numFmtId="49" fontId="0" fillId="33" borderId="39" xfId="54" applyNumberFormat="1" applyFont="1" applyFill="1" applyBorder="1" applyAlignment="1" applyProtection="1">
      <alignment vertical="center" wrapText="1"/>
      <protection/>
    </xf>
    <xf numFmtId="3" fontId="0" fillId="33" borderId="39" xfId="54" applyNumberFormat="1" applyFont="1" applyFill="1" applyBorder="1" applyAlignment="1" applyProtection="1">
      <alignment horizontal="center" vertical="center"/>
      <protection/>
    </xf>
    <xf numFmtId="3" fontId="0" fillId="33" borderId="39" xfId="54" applyNumberFormat="1" applyFont="1" applyFill="1" applyBorder="1" applyAlignment="1" applyProtection="1">
      <alignment horizontal="right" vertical="center"/>
      <protection/>
    </xf>
    <xf numFmtId="3" fontId="0" fillId="33" borderId="39" xfId="54" applyNumberFormat="1" applyFont="1" applyFill="1" applyBorder="1" applyAlignment="1" applyProtection="1">
      <alignment vertical="center"/>
      <protection/>
    </xf>
    <xf numFmtId="3" fontId="4" fillId="33" borderId="39" xfId="54" applyNumberFormat="1" applyFont="1" applyFill="1" applyBorder="1" applyAlignment="1" applyProtection="1">
      <alignment horizontal="right" vertical="center"/>
      <protection/>
    </xf>
    <xf numFmtId="0" fontId="0" fillId="0" borderId="20" xfId="0"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protection locked="0"/>
    </xf>
    <xf numFmtId="1" fontId="0" fillId="34" borderId="20" xfId="0" applyNumberFormat="1" applyFill="1" applyBorder="1" applyAlignment="1" applyProtection="1">
      <alignment horizontal="center" vertical="center" wrapText="1"/>
      <protection locked="0"/>
    </xf>
    <xf numFmtId="0" fontId="4" fillId="0" borderId="27" xfId="0" applyFont="1" applyFill="1" applyBorder="1" applyAlignment="1" applyProtection="1">
      <alignment horizontal="left"/>
      <protection locked="0"/>
    </xf>
    <xf numFmtId="191" fontId="0" fillId="0" borderId="0" xfId="0" applyNumberFormat="1" applyFill="1" applyBorder="1" applyAlignment="1" applyProtection="1">
      <alignment/>
      <protection locked="0"/>
    </xf>
    <xf numFmtId="3" fontId="0" fillId="33" borderId="0" xfId="0" applyNumberFormat="1" applyFill="1" applyAlignment="1" applyProtection="1">
      <alignment/>
      <protection locked="0"/>
    </xf>
    <xf numFmtId="3" fontId="0" fillId="0" borderId="20" xfId="0" applyNumberFormat="1" applyFont="1" applyFill="1" applyBorder="1" applyAlignment="1" applyProtection="1">
      <alignment/>
      <protection locked="0"/>
    </xf>
    <xf numFmtId="1" fontId="27" fillId="0" borderId="20"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18" fillId="0" borderId="36" xfId="0" applyFont="1" applyBorder="1" applyAlignment="1" applyProtection="1">
      <alignment horizontal="center" vertical="center" wrapText="1"/>
      <protection/>
    </xf>
    <xf numFmtId="0" fontId="18" fillId="0" borderId="39" xfId="0" applyFont="1" applyBorder="1" applyAlignment="1" applyProtection="1">
      <alignment horizontal="center" vertical="center" wrapText="1"/>
      <protection/>
    </xf>
    <xf numFmtId="0" fontId="0" fillId="33" borderId="21"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19" xfId="0" applyFill="1" applyBorder="1" applyAlignment="1" applyProtection="1">
      <alignment horizontal="center"/>
      <protection locked="0"/>
    </xf>
    <xf numFmtId="41" fontId="1" fillId="33" borderId="25" xfId="0" applyNumberFormat="1" applyFont="1" applyFill="1" applyBorder="1" applyAlignment="1" applyProtection="1">
      <alignment horizontal="right"/>
      <protection/>
    </xf>
    <xf numFmtId="41" fontId="1" fillId="33" borderId="0" xfId="0" applyNumberFormat="1" applyFont="1" applyFill="1" applyBorder="1" applyAlignment="1" applyProtection="1">
      <alignment horizontal="right"/>
      <protection/>
    </xf>
    <xf numFmtId="41" fontId="1" fillId="33" borderId="26" xfId="0" applyNumberFormat="1" applyFont="1" applyFill="1" applyBorder="1" applyAlignment="1" applyProtection="1">
      <alignment horizontal="right"/>
      <protection/>
    </xf>
    <xf numFmtId="0" fontId="4" fillId="0" borderId="21"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9" fillId="35" borderId="21" xfId="0" applyFont="1" applyFill="1" applyBorder="1" applyAlignment="1" applyProtection="1">
      <alignment horizontal="center"/>
      <protection/>
    </xf>
    <xf numFmtId="0" fontId="0" fillId="0" borderId="18" xfId="0" applyBorder="1" applyAlignment="1" applyProtection="1">
      <alignment/>
      <protection/>
    </xf>
    <xf numFmtId="0" fontId="0" fillId="0" borderId="19" xfId="0" applyBorder="1" applyAlignment="1" applyProtection="1">
      <alignment/>
      <protection/>
    </xf>
    <xf numFmtId="0" fontId="0" fillId="33" borderId="21" xfId="0" applyFont="1" applyFill="1" applyBorder="1" applyAlignment="1" applyProtection="1">
      <alignment horizontal="center"/>
      <protection locked="0"/>
    </xf>
    <xf numFmtId="0" fontId="0" fillId="0" borderId="39" xfId="0" applyBorder="1" applyAlignment="1" applyProtection="1">
      <alignment/>
      <protection/>
    </xf>
    <xf numFmtId="0" fontId="0" fillId="0" borderId="18" xfId="0" applyBorder="1" applyAlignment="1">
      <alignment/>
    </xf>
    <xf numFmtId="0" fontId="0" fillId="0" borderId="19" xfId="0" applyBorder="1" applyAlignment="1">
      <alignment/>
    </xf>
    <xf numFmtId="0" fontId="0" fillId="33" borderId="21" xfId="0" applyFont="1"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3" fontId="8" fillId="33" borderId="34" xfId="0" applyNumberFormat="1" applyFont="1" applyFill="1" applyBorder="1" applyAlignment="1" applyProtection="1">
      <alignment horizontal="right"/>
      <protection/>
    </xf>
    <xf numFmtId="0" fontId="9" fillId="33" borderId="25"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26" xfId="0" applyFont="1" applyFill="1" applyBorder="1" applyAlignment="1" applyProtection="1">
      <alignment horizontal="center" vertical="center"/>
      <protection/>
    </xf>
    <xf numFmtId="3" fontId="8" fillId="33" borderId="0" xfId="0" applyNumberFormat="1" applyFont="1" applyFill="1" applyBorder="1" applyAlignment="1" applyProtection="1">
      <alignment horizontal="right" vertical="center"/>
      <protection locked="0"/>
    </xf>
    <xf numFmtId="0" fontId="9" fillId="33" borderId="25"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26" xfId="0" applyFont="1" applyFill="1" applyBorder="1" applyAlignment="1" applyProtection="1">
      <alignment horizontal="center" vertical="center"/>
      <protection/>
    </xf>
    <xf numFmtId="0" fontId="9" fillId="0" borderId="20" xfId="0" applyFont="1" applyFill="1" applyBorder="1" applyAlignment="1" applyProtection="1">
      <alignment horizontal="left" vertical="top"/>
      <protection/>
    </xf>
    <xf numFmtId="0" fontId="11" fillId="0" borderId="21"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top"/>
      <protection/>
    </xf>
    <xf numFmtId="0" fontId="9" fillId="0" borderId="18" xfId="0" applyFont="1" applyFill="1" applyBorder="1" applyAlignment="1" applyProtection="1">
      <alignment horizontal="left" vertical="top"/>
      <protection/>
    </xf>
    <xf numFmtId="0" fontId="9" fillId="0" borderId="19" xfId="0" applyFont="1" applyFill="1" applyBorder="1" applyAlignment="1" applyProtection="1">
      <alignment horizontal="left" vertical="top"/>
      <protection/>
    </xf>
    <xf numFmtId="0" fontId="11" fillId="0" borderId="21" xfId="0" applyFont="1" applyFill="1" applyBorder="1" applyAlignment="1" applyProtection="1">
      <alignment horizontal="justify" vertical="center" wrapText="1"/>
      <protection locked="0"/>
    </xf>
    <xf numFmtId="0" fontId="11" fillId="0" borderId="18" xfId="0" applyFont="1" applyFill="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protection locked="0"/>
    </xf>
    <xf numFmtId="0" fontId="9" fillId="0" borderId="20" xfId="0" applyFont="1" applyFill="1" applyBorder="1" applyAlignment="1" applyProtection="1">
      <alignment horizontal="justify" vertical="top"/>
      <protection/>
    </xf>
    <xf numFmtId="0" fontId="10" fillId="0" borderId="40"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43" fontId="9" fillId="0" borderId="40" xfId="0" applyNumberFormat="1" applyFont="1" applyFill="1" applyBorder="1" applyAlignment="1" applyProtection="1">
      <alignment horizontal="center" vertical="center" wrapText="1"/>
      <protection/>
    </xf>
    <xf numFmtId="43" fontId="9" fillId="0" borderId="38" xfId="0" applyNumberFormat="1" applyFont="1" applyFill="1" applyBorder="1" applyAlignment="1" applyProtection="1">
      <alignment horizontal="center" vertical="center" wrapText="1"/>
      <protection/>
    </xf>
    <xf numFmtId="1" fontId="12" fillId="0" borderId="40" xfId="0" applyNumberFormat="1" applyFont="1" applyFill="1" applyBorder="1" applyAlignment="1" applyProtection="1">
      <alignment horizontal="center" vertical="center" wrapText="1"/>
      <protection/>
    </xf>
    <xf numFmtId="1" fontId="12" fillId="0" borderId="38" xfId="0" applyNumberFormat="1" applyFont="1" applyFill="1" applyBorder="1" applyAlignment="1" applyProtection="1">
      <alignment horizontal="center" vertical="center" wrapText="1"/>
      <protection/>
    </xf>
    <xf numFmtId="1" fontId="20" fillId="0" borderId="40" xfId="0" applyNumberFormat="1" applyFont="1" applyFill="1" applyBorder="1" applyAlignment="1" applyProtection="1">
      <alignment horizontal="center" vertical="center" wrapText="1"/>
      <protection/>
    </xf>
    <xf numFmtId="1" fontId="20" fillId="0" borderId="38"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xf>
    <xf numFmtId="1" fontId="12" fillId="0" borderId="16" xfId="0" applyNumberFormat="1" applyFont="1" applyFill="1" applyBorder="1" applyAlignment="1" applyProtection="1">
      <alignment horizontal="center" vertical="center" wrapText="1"/>
      <protection/>
    </xf>
    <xf numFmtId="43" fontId="15" fillId="33" borderId="0" xfId="0" applyNumberFormat="1" applyFont="1" applyFill="1" applyAlignment="1" applyProtection="1">
      <alignment horizontal="center" vertical="center"/>
      <protection/>
    </xf>
    <xf numFmtId="9" fontId="15" fillId="33" borderId="0" xfId="0" applyNumberFormat="1" applyFont="1" applyFill="1" applyAlignment="1" applyProtection="1">
      <alignment horizontal="center" vertical="center" wrapText="1"/>
      <protection/>
    </xf>
    <xf numFmtId="0" fontId="1" fillId="33" borderId="21" xfId="0" applyFont="1" applyFill="1" applyBorder="1" applyAlignment="1" applyProtection="1">
      <alignment horizontal="center"/>
      <protection locked="0"/>
    </xf>
    <xf numFmtId="0" fontId="1" fillId="33" borderId="18" xfId="0" applyFont="1" applyFill="1" applyBorder="1" applyAlignment="1" applyProtection="1">
      <alignment horizontal="center"/>
      <protection locked="0"/>
    </xf>
    <xf numFmtId="0" fontId="1" fillId="33" borderId="19" xfId="0" applyFont="1" applyFill="1" applyBorder="1" applyAlignment="1" applyProtection="1">
      <alignment horizontal="center"/>
      <protection locked="0"/>
    </xf>
    <xf numFmtId="9" fontId="10" fillId="0" borderId="40" xfId="0" applyNumberFormat="1" applyFont="1" applyFill="1" applyBorder="1" applyAlignment="1" applyProtection="1">
      <alignment horizontal="center" vertical="center" wrapText="1"/>
      <protection/>
    </xf>
    <xf numFmtId="9" fontId="10" fillId="0" borderId="38" xfId="0" applyNumberFormat="1" applyFont="1" applyFill="1" applyBorder="1" applyAlignment="1" applyProtection="1">
      <alignment horizontal="center" vertical="center" wrapText="1"/>
      <protection/>
    </xf>
    <xf numFmtId="43" fontId="0" fillId="33" borderId="16" xfId="0" applyNumberFormat="1" applyFill="1" applyBorder="1" applyAlignment="1" applyProtection="1">
      <alignment horizontal="center" wrapText="1"/>
      <protection/>
    </xf>
    <xf numFmtId="43" fontId="0" fillId="33" borderId="11" xfId="0" applyNumberFormat="1" applyFill="1" applyBorder="1" applyAlignment="1" applyProtection="1">
      <alignment horizontal="center" wrapText="1"/>
      <protection locked="0"/>
    </xf>
    <xf numFmtId="43" fontId="0" fillId="33" borderId="11" xfId="0" applyNumberFormat="1" applyFont="1" applyFill="1" applyBorder="1" applyAlignment="1" applyProtection="1">
      <alignment horizontal="center" wrapText="1"/>
      <protection locked="0"/>
    </xf>
    <xf numFmtId="43" fontId="10" fillId="0" borderId="20" xfId="0" applyNumberFormat="1" applyFont="1" applyFill="1" applyBorder="1" applyAlignment="1" applyProtection="1">
      <alignment horizontal="center" vertical="center" wrapText="1"/>
      <protection/>
    </xf>
    <xf numFmtId="9" fontId="10" fillId="0" borderId="20" xfId="0" applyNumberFormat="1" applyFont="1" applyFill="1" applyBorder="1" applyAlignment="1" applyProtection="1">
      <alignment horizontal="center" vertical="center" wrapText="1"/>
      <protection/>
    </xf>
    <xf numFmtId="3" fontId="4" fillId="33" borderId="40" xfId="54" applyNumberFormat="1" applyFont="1" applyFill="1" applyBorder="1" applyAlignment="1" applyProtection="1">
      <alignment horizontal="center" vertical="center" wrapText="1"/>
      <protection/>
    </xf>
    <xf numFmtId="3" fontId="4" fillId="33" borderId="38" xfId="54" applyNumberFormat="1" applyFont="1" applyFill="1" applyBorder="1" applyAlignment="1" applyProtection="1">
      <alignment horizontal="center" vertical="center" wrapText="1"/>
      <protection/>
    </xf>
    <xf numFmtId="3" fontId="4" fillId="33" borderId="41" xfId="54" applyNumberFormat="1" applyFont="1" applyFill="1" applyBorder="1" applyAlignment="1" applyProtection="1">
      <alignment horizontal="center" vertical="center" wrapText="1"/>
      <protection/>
    </xf>
    <xf numFmtId="3" fontId="4" fillId="33" borderId="30" xfId="54" applyNumberFormat="1" applyFont="1" applyFill="1" applyBorder="1" applyAlignment="1" applyProtection="1">
      <alignment horizontal="center" vertical="center" wrapText="1"/>
      <protection/>
    </xf>
    <xf numFmtId="3" fontId="4" fillId="33" borderId="42" xfId="54" applyNumberFormat="1" applyFont="1" applyFill="1" applyBorder="1" applyAlignment="1" applyProtection="1">
      <alignment horizontal="center" vertical="center" wrapText="1"/>
      <protection/>
    </xf>
    <xf numFmtId="3" fontId="4" fillId="33" borderId="43" xfId="54" applyNumberFormat="1" applyFont="1" applyFill="1" applyBorder="1" applyAlignment="1" applyProtection="1">
      <alignment horizontal="center" vertical="center" wrapText="1"/>
      <protection/>
    </xf>
    <xf numFmtId="3" fontId="4" fillId="33" borderId="44" xfId="54" applyNumberFormat="1" applyFont="1" applyFill="1" applyBorder="1" applyAlignment="1" applyProtection="1">
      <alignment horizontal="center" vertical="center" wrapText="1"/>
      <protection/>
    </xf>
    <xf numFmtId="0" fontId="4" fillId="33" borderId="40" xfId="54" applyNumberFormat="1" applyFont="1" applyFill="1" applyBorder="1" applyAlignment="1" applyProtection="1">
      <alignment horizontal="center" vertical="center" wrapText="1"/>
      <protection/>
    </xf>
    <xf numFmtId="0" fontId="4" fillId="33" borderId="38" xfId="54" applyNumberFormat="1" applyFont="1" applyFill="1" applyBorder="1" applyAlignment="1" applyProtection="1">
      <alignment horizontal="center" vertical="center" wrapText="1"/>
      <protection/>
    </xf>
    <xf numFmtId="3" fontId="4" fillId="33" borderId="0" xfId="54" applyNumberFormat="1" applyFont="1" applyFill="1" applyBorder="1" applyAlignment="1" applyProtection="1">
      <alignment horizontal="center" vertical="center"/>
      <protection/>
    </xf>
    <xf numFmtId="0" fontId="4" fillId="33" borderId="40" xfId="54" applyNumberFormat="1" applyFont="1" applyFill="1" applyBorder="1" applyAlignment="1" applyProtection="1">
      <alignment horizontal="center" vertical="center" textRotation="90" wrapText="1"/>
      <protection/>
    </xf>
    <xf numFmtId="0" fontId="4" fillId="33" borderId="38" xfId="54" applyNumberFormat="1" applyFont="1" applyFill="1" applyBorder="1" applyAlignment="1" applyProtection="1">
      <alignment horizontal="center" vertical="center" textRotation="90" wrapText="1"/>
      <protection/>
    </xf>
    <xf numFmtId="3" fontId="4" fillId="33" borderId="40" xfId="54" applyNumberFormat="1" applyFont="1" applyFill="1" applyBorder="1" applyAlignment="1" applyProtection="1">
      <alignment horizontal="center" vertical="center" textRotation="90" wrapText="1"/>
      <protection/>
    </xf>
    <xf numFmtId="3" fontId="4" fillId="33" borderId="38" xfId="54" applyNumberFormat="1" applyFont="1" applyFill="1" applyBorder="1" applyAlignment="1" applyProtection="1">
      <alignment horizontal="center" vertical="center" textRotation="90" wrapText="1"/>
      <protection/>
    </xf>
    <xf numFmtId="0" fontId="4" fillId="33" borderId="10" xfId="54" applyNumberFormat="1" applyFont="1" applyFill="1" applyBorder="1" applyAlignment="1" applyProtection="1">
      <alignment horizontal="center" vertical="center" textRotation="90" wrapText="1"/>
      <protection/>
    </xf>
    <xf numFmtId="0" fontId="4" fillId="33" borderId="15" xfId="54" applyNumberFormat="1" applyFont="1" applyFill="1" applyBorder="1" applyAlignment="1" applyProtection="1">
      <alignment horizontal="center" vertical="center" textRotation="90"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988511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9">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
      <font>
        <color indexed="56"/>
      </font>
      <fill>
        <patternFill>
          <bgColor indexed="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295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295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295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295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3</xdr:col>
      <xdr:colOff>0</xdr:colOff>
      <xdr:row>5</xdr:row>
      <xdr:rowOff>0</xdr:rowOff>
    </xdr:to>
    <xdr:sp>
      <xdr:nvSpPr>
        <xdr:cNvPr id="1" name="Rectangle 7"/>
        <xdr:cNvSpPr>
          <a:spLocks/>
        </xdr:cNvSpPr>
      </xdr:nvSpPr>
      <xdr:spPr>
        <a:xfrm>
          <a:off x="685800" y="676275"/>
          <a:ext cx="44958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9</xdr:row>
      <xdr:rowOff>0</xdr:rowOff>
    </xdr:from>
    <xdr:to>
      <xdr:col>8</xdr:col>
      <xdr:colOff>781050</xdr:colOff>
      <xdr:row>9</xdr:row>
      <xdr:rowOff>0</xdr:rowOff>
    </xdr:to>
    <xdr:sp>
      <xdr:nvSpPr>
        <xdr:cNvPr id="1" name="WordArt 1"/>
        <xdr:cNvSpPr>
          <a:spLocks/>
        </xdr:cNvSpPr>
      </xdr:nvSpPr>
      <xdr:spPr>
        <a:xfrm>
          <a:off x="4410075" y="1076325"/>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9</xdr:col>
      <xdr:colOff>228600</xdr:colOff>
      <xdr:row>9</xdr:row>
      <xdr:rowOff>0</xdr:rowOff>
    </xdr:from>
    <xdr:to>
      <xdr:col>9</xdr:col>
      <xdr:colOff>666750</xdr:colOff>
      <xdr:row>9</xdr:row>
      <xdr:rowOff>0</xdr:rowOff>
    </xdr:to>
    <xdr:sp>
      <xdr:nvSpPr>
        <xdr:cNvPr id="2" name="WordArt 2"/>
        <xdr:cNvSpPr>
          <a:spLocks/>
        </xdr:cNvSpPr>
      </xdr:nvSpPr>
      <xdr:spPr>
        <a:xfrm>
          <a:off x="5372100" y="1076325"/>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0"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1"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2"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63"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64"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65"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66" name="Text Box 3"/>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67" name="Text Box 4"/>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68" name="Text Box 5"/>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69" name="Text Box 3"/>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70" name="Text Box 4"/>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81000"/>
    <xdr:sp fLocksText="0">
      <xdr:nvSpPr>
        <xdr:cNvPr id="171" name="Text Box 5"/>
        <xdr:cNvSpPr txBox="1">
          <a:spLocks noChangeArrowheads="1"/>
        </xdr:cNvSpPr>
      </xdr:nvSpPr>
      <xdr:spPr>
        <a:xfrm>
          <a:off x="4686300" y="25336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72"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73"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74"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5"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6"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7"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8"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9"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80"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4575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4575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7814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7814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1052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1052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4291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4291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7529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7529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0768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0768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4006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4006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7245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7245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04837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7"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8"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9"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60"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61"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62"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63"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64"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65"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7"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8"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59"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60" name="Text Box 3"/>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61" name="Text Box 4"/>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62" name="Text Box 5"/>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63"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64"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65"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Line 1"/>
        <xdr:cNvSpPr>
          <a:spLocks/>
        </xdr:cNvSpPr>
      </xdr:nvSpPr>
      <xdr:spPr>
        <a:xfrm>
          <a:off x="12515850" y="23431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22</xdr:row>
      <xdr:rowOff>0</xdr:rowOff>
    </xdr:from>
    <xdr:ext cx="66675" cy="333375"/>
    <xdr:sp fLocksText="0">
      <xdr:nvSpPr>
        <xdr:cNvPr id="2" name="Text Box 2"/>
        <xdr:cNvSpPr txBox="1">
          <a:spLocks noChangeArrowheads="1"/>
        </xdr:cNvSpPr>
      </xdr:nvSpPr>
      <xdr:spPr>
        <a:xfrm>
          <a:off x="6238875"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3" name="Text Box 3"/>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4" name="Text Box 4"/>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22</xdr:row>
      <xdr:rowOff>0</xdr:rowOff>
    </xdr:from>
    <xdr:ext cx="66675" cy="333375"/>
    <xdr:sp fLocksText="0">
      <xdr:nvSpPr>
        <xdr:cNvPr id="5" name="Text Box 5"/>
        <xdr:cNvSpPr txBox="1">
          <a:spLocks noChangeArrowheads="1"/>
        </xdr:cNvSpPr>
      </xdr:nvSpPr>
      <xdr:spPr>
        <a:xfrm>
          <a:off x="4686300" y="23431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23</xdr:row>
      <xdr:rowOff>0</xdr:rowOff>
    </xdr:from>
    <xdr:ext cx="66675" cy="333375"/>
    <xdr:sp fLocksText="0">
      <xdr:nvSpPr>
        <xdr:cNvPr id="6" name="Text Box 2"/>
        <xdr:cNvSpPr txBox="1">
          <a:spLocks noChangeArrowheads="1"/>
        </xdr:cNvSpPr>
      </xdr:nvSpPr>
      <xdr:spPr>
        <a:xfrm>
          <a:off x="6238875"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1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11"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12"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13"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14"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1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16"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17"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18"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19"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24</xdr:row>
      <xdr:rowOff>0</xdr:rowOff>
    </xdr:from>
    <xdr:ext cx="66675" cy="333375"/>
    <xdr:sp fLocksText="0">
      <xdr:nvSpPr>
        <xdr:cNvPr id="20" name="Text Box 2"/>
        <xdr:cNvSpPr txBox="1">
          <a:spLocks noChangeArrowheads="1"/>
        </xdr:cNvSpPr>
      </xdr:nvSpPr>
      <xdr:spPr>
        <a:xfrm>
          <a:off x="6238875"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1"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2"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23"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4"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25</xdr:row>
      <xdr:rowOff>0</xdr:rowOff>
    </xdr:from>
    <xdr:ext cx="66675" cy="333375"/>
    <xdr:sp fLocksText="0">
      <xdr:nvSpPr>
        <xdr:cNvPr id="25" name="Text Box 2"/>
        <xdr:cNvSpPr txBox="1">
          <a:spLocks noChangeArrowheads="1"/>
        </xdr:cNvSpPr>
      </xdr:nvSpPr>
      <xdr:spPr>
        <a:xfrm>
          <a:off x="6238875"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6"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7"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28"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29"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26</xdr:row>
      <xdr:rowOff>0</xdr:rowOff>
    </xdr:from>
    <xdr:ext cx="66675" cy="333375"/>
    <xdr:sp fLocksText="0">
      <xdr:nvSpPr>
        <xdr:cNvPr id="30" name="Text Box 2"/>
        <xdr:cNvSpPr txBox="1">
          <a:spLocks noChangeArrowheads="1"/>
        </xdr:cNvSpPr>
      </xdr:nvSpPr>
      <xdr:spPr>
        <a:xfrm>
          <a:off x="6238875"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1"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2"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33"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4"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27</xdr:row>
      <xdr:rowOff>0</xdr:rowOff>
    </xdr:from>
    <xdr:ext cx="66675" cy="333375"/>
    <xdr:sp fLocksText="0">
      <xdr:nvSpPr>
        <xdr:cNvPr id="35" name="Text Box 2"/>
        <xdr:cNvSpPr txBox="1">
          <a:spLocks noChangeArrowheads="1"/>
        </xdr:cNvSpPr>
      </xdr:nvSpPr>
      <xdr:spPr>
        <a:xfrm>
          <a:off x="6238875"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6"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7"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38"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39"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28</xdr:row>
      <xdr:rowOff>0</xdr:rowOff>
    </xdr:from>
    <xdr:ext cx="66675" cy="333375"/>
    <xdr:sp fLocksText="0">
      <xdr:nvSpPr>
        <xdr:cNvPr id="40" name="Text Box 2"/>
        <xdr:cNvSpPr txBox="1">
          <a:spLocks noChangeArrowheads="1"/>
        </xdr:cNvSpPr>
      </xdr:nvSpPr>
      <xdr:spPr>
        <a:xfrm>
          <a:off x="6238875"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1"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2"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43"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4"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29</xdr:row>
      <xdr:rowOff>0</xdr:rowOff>
    </xdr:from>
    <xdr:ext cx="66675" cy="333375"/>
    <xdr:sp fLocksText="0">
      <xdr:nvSpPr>
        <xdr:cNvPr id="45" name="Text Box 2"/>
        <xdr:cNvSpPr txBox="1">
          <a:spLocks noChangeArrowheads="1"/>
        </xdr:cNvSpPr>
      </xdr:nvSpPr>
      <xdr:spPr>
        <a:xfrm>
          <a:off x="6238875"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4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49"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30</xdr:row>
      <xdr:rowOff>0</xdr:rowOff>
    </xdr:from>
    <xdr:ext cx="66675" cy="333375"/>
    <xdr:sp fLocksText="0">
      <xdr:nvSpPr>
        <xdr:cNvPr id="50" name="Text Box 2"/>
        <xdr:cNvSpPr txBox="1">
          <a:spLocks noChangeArrowheads="1"/>
        </xdr:cNvSpPr>
      </xdr:nvSpPr>
      <xdr:spPr>
        <a:xfrm>
          <a:off x="6238875"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1"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2"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53"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4"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31</xdr:row>
      <xdr:rowOff>0</xdr:rowOff>
    </xdr:from>
    <xdr:ext cx="66675" cy="333375"/>
    <xdr:sp fLocksText="0">
      <xdr:nvSpPr>
        <xdr:cNvPr id="55" name="Text Box 2"/>
        <xdr:cNvSpPr txBox="1">
          <a:spLocks noChangeArrowheads="1"/>
        </xdr:cNvSpPr>
      </xdr:nvSpPr>
      <xdr:spPr>
        <a:xfrm>
          <a:off x="6238875"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6"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7"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58"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59"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32</xdr:row>
      <xdr:rowOff>0</xdr:rowOff>
    </xdr:from>
    <xdr:ext cx="66675" cy="333375"/>
    <xdr:sp fLocksText="0">
      <xdr:nvSpPr>
        <xdr:cNvPr id="60" name="Text Box 2"/>
        <xdr:cNvSpPr txBox="1">
          <a:spLocks noChangeArrowheads="1"/>
        </xdr:cNvSpPr>
      </xdr:nvSpPr>
      <xdr:spPr>
        <a:xfrm>
          <a:off x="6238875"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1"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2"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63"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4"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33</xdr:row>
      <xdr:rowOff>0</xdr:rowOff>
    </xdr:from>
    <xdr:ext cx="66675" cy="333375"/>
    <xdr:sp fLocksText="0">
      <xdr:nvSpPr>
        <xdr:cNvPr id="65" name="Text Box 2"/>
        <xdr:cNvSpPr txBox="1">
          <a:spLocks noChangeArrowheads="1"/>
        </xdr:cNvSpPr>
      </xdr:nvSpPr>
      <xdr:spPr>
        <a:xfrm>
          <a:off x="6238875"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6"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7"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68"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95250</xdr:colOff>
      <xdr:row>34</xdr:row>
      <xdr:rowOff>0</xdr:rowOff>
    </xdr:from>
    <xdr:ext cx="66675" cy="323850"/>
    <xdr:sp fLocksText="0">
      <xdr:nvSpPr>
        <xdr:cNvPr id="69" name="Text Box 2"/>
        <xdr:cNvSpPr txBox="1">
          <a:spLocks noChangeArrowheads="1"/>
        </xdr:cNvSpPr>
      </xdr:nvSpPr>
      <xdr:spPr>
        <a:xfrm>
          <a:off x="6238875"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0"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1"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72"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3"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4"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75"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6"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7"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78"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79" name="Text Box 3"/>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0" name="Text Box 4"/>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33375"/>
    <xdr:sp fLocksText="0">
      <xdr:nvSpPr>
        <xdr:cNvPr id="81" name="Text Box 5"/>
        <xdr:cNvSpPr txBox="1">
          <a:spLocks noChangeArrowheads="1"/>
        </xdr:cNvSpPr>
      </xdr:nvSpPr>
      <xdr:spPr>
        <a:xfrm>
          <a:off x="4686300" y="36195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2"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3"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4"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5" name="Text Box 3"/>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6" name="Text Box 4"/>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26</xdr:row>
      <xdr:rowOff>0</xdr:rowOff>
    </xdr:from>
    <xdr:ext cx="66675" cy="381000"/>
    <xdr:sp fLocksText="0">
      <xdr:nvSpPr>
        <xdr:cNvPr id="87" name="Text Box 5"/>
        <xdr:cNvSpPr txBox="1">
          <a:spLocks noChangeArrowheads="1"/>
        </xdr:cNvSpPr>
      </xdr:nvSpPr>
      <xdr:spPr>
        <a:xfrm>
          <a:off x="4686300" y="36195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8" name="Text Box 3"/>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89" name="Text Box 4"/>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33375"/>
    <xdr:sp fLocksText="0">
      <xdr:nvSpPr>
        <xdr:cNvPr id="90" name="Text Box 5"/>
        <xdr:cNvSpPr txBox="1">
          <a:spLocks noChangeArrowheads="1"/>
        </xdr:cNvSpPr>
      </xdr:nvSpPr>
      <xdr:spPr>
        <a:xfrm>
          <a:off x="4686300" y="39433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1"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2"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3"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4" name="Text Box 3"/>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5" name="Text Box 4"/>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27</xdr:row>
      <xdr:rowOff>0</xdr:rowOff>
    </xdr:from>
    <xdr:ext cx="66675" cy="381000"/>
    <xdr:sp fLocksText="0">
      <xdr:nvSpPr>
        <xdr:cNvPr id="96" name="Text Box 5"/>
        <xdr:cNvSpPr txBox="1">
          <a:spLocks noChangeArrowheads="1"/>
        </xdr:cNvSpPr>
      </xdr:nvSpPr>
      <xdr:spPr>
        <a:xfrm>
          <a:off x="4686300" y="39433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7" name="Text Box 3"/>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8" name="Text Box 4"/>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33375"/>
    <xdr:sp fLocksText="0">
      <xdr:nvSpPr>
        <xdr:cNvPr id="99" name="Text Box 5"/>
        <xdr:cNvSpPr txBox="1">
          <a:spLocks noChangeArrowheads="1"/>
        </xdr:cNvSpPr>
      </xdr:nvSpPr>
      <xdr:spPr>
        <a:xfrm>
          <a:off x="4686300" y="42672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0"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1"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2"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3" name="Text Box 3"/>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4" name="Text Box 4"/>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28</xdr:row>
      <xdr:rowOff>0</xdr:rowOff>
    </xdr:from>
    <xdr:ext cx="66675" cy="381000"/>
    <xdr:sp fLocksText="0">
      <xdr:nvSpPr>
        <xdr:cNvPr id="105" name="Text Box 5"/>
        <xdr:cNvSpPr txBox="1">
          <a:spLocks noChangeArrowheads="1"/>
        </xdr:cNvSpPr>
      </xdr:nvSpPr>
      <xdr:spPr>
        <a:xfrm>
          <a:off x="4686300" y="42672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6" name="Text Box 3"/>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7" name="Text Box 4"/>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33375"/>
    <xdr:sp fLocksText="0">
      <xdr:nvSpPr>
        <xdr:cNvPr id="108" name="Text Box 5"/>
        <xdr:cNvSpPr txBox="1">
          <a:spLocks noChangeArrowheads="1"/>
        </xdr:cNvSpPr>
      </xdr:nvSpPr>
      <xdr:spPr>
        <a:xfrm>
          <a:off x="4686300" y="45910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09"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0"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1"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2" name="Text Box 3"/>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3" name="Text Box 4"/>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29</xdr:row>
      <xdr:rowOff>0</xdr:rowOff>
    </xdr:from>
    <xdr:ext cx="66675" cy="381000"/>
    <xdr:sp fLocksText="0">
      <xdr:nvSpPr>
        <xdr:cNvPr id="114" name="Text Box 5"/>
        <xdr:cNvSpPr txBox="1">
          <a:spLocks noChangeArrowheads="1"/>
        </xdr:cNvSpPr>
      </xdr:nvSpPr>
      <xdr:spPr>
        <a:xfrm>
          <a:off x="4686300" y="45910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5" name="Text Box 3"/>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6" name="Text Box 4"/>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33375"/>
    <xdr:sp fLocksText="0">
      <xdr:nvSpPr>
        <xdr:cNvPr id="117" name="Text Box 5"/>
        <xdr:cNvSpPr txBox="1">
          <a:spLocks noChangeArrowheads="1"/>
        </xdr:cNvSpPr>
      </xdr:nvSpPr>
      <xdr:spPr>
        <a:xfrm>
          <a:off x="4686300" y="49149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8"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19"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0"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1" name="Text Box 3"/>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2" name="Text Box 4"/>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30</xdr:row>
      <xdr:rowOff>0</xdr:rowOff>
    </xdr:from>
    <xdr:ext cx="66675" cy="381000"/>
    <xdr:sp fLocksText="0">
      <xdr:nvSpPr>
        <xdr:cNvPr id="123" name="Text Box 5"/>
        <xdr:cNvSpPr txBox="1">
          <a:spLocks noChangeArrowheads="1"/>
        </xdr:cNvSpPr>
      </xdr:nvSpPr>
      <xdr:spPr>
        <a:xfrm>
          <a:off x="4686300" y="49149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4" name="Text Box 3"/>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5" name="Text Box 4"/>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33375"/>
    <xdr:sp fLocksText="0">
      <xdr:nvSpPr>
        <xdr:cNvPr id="126" name="Text Box 5"/>
        <xdr:cNvSpPr txBox="1">
          <a:spLocks noChangeArrowheads="1"/>
        </xdr:cNvSpPr>
      </xdr:nvSpPr>
      <xdr:spPr>
        <a:xfrm>
          <a:off x="4686300" y="52387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7"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8"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29"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0" name="Text Box 3"/>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1" name="Text Box 4"/>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31</xdr:row>
      <xdr:rowOff>0</xdr:rowOff>
    </xdr:from>
    <xdr:ext cx="66675" cy="381000"/>
    <xdr:sp fLocksText="0">
      <xdr:nvSpPr>
        <xdr:cNvPr id="132" name="Text Box 5"/>
        <xdr:cNvSpPr txBox="1">
          <a:spLocks noChangeArrowheads="1"/>
        </xdr:cNvSpPr>
      </xdr:nvSpPr>
      <xdr:spPr>
        <a:xfrm>
          <a:off x="4686300" y="52387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3" name="Text Box 3"/>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4" name="Text Box 4"/>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33375"/>
    <xdr:sp fLocksText="0">
      <xdr:nvSpPr>
        <xdr:cNvPr id="135" name="Text Box 5"/>
        <xdr:cNvSpPr txBox="1">
          <a:spLocks noChangeArrowheads="1"/>
        </xdr:cNvSpPr>
      </xdr:nvSpPr>
      <xdr:spPr>
        <a:xfrm>
          <a:off x="4686300" y="556260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6"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7"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8"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39" name="Text Box 3"/>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0" name="Text Box 4"/>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32</xdr:row>
      <xdr:rowOff>0</xdr:rowOff>
    </xdr:from>
    <xdr:ext cx="66675" cy="381000"/>
    <xdr:sp fLocksText="0">
      <xdr:nvSpPr>
        <xdr:cNvPr id="141" name="Text Box 5"/>
        <xdr:cNvSpPr txBox="1">
          <a:spLocks noChangeArrowheads="1"/>
        </xdr:cNvSpPr>
      </xdr:nvSpPr>
      <xdr:spPr>
        <a:xfrm>
          <a:off x="4686300" y="556260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2" name="Text Box 3"/>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3" name="Text Box 4"/>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33375"/>
    <xdr:sp fLocksText="0">
      <xdr:nvSpPr>
        <xdr:cNvPr id="144" name="Text Box 5"/>
        <xdr:cNvSpPr txBox="1">
          <a:spLocks noChangeArrowheads="1"/>
        </xdr:cNvSpPr>
      </xdr:nvSpPr>
      <xdr:spPr>
        <a:xfrm>
          <a:off x="4686300" y="58864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5"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6"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7"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8" name="Text Box 3"/>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49" name="Text Box 4"/>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33</xdr:row>
      <xdr:rowOff>0</xdr:rowOff>
    </xdr:from>
    <xdr:ext cx="66675" cy="381000"/>
    <xdr:sp fLocksText="0">
      <xdr:nvSpPr>
        <xdr:cNvPr id="150" name="Text Box 5"/>
        <xdr:cNvSpPr txBox="1">
          <a:spLocks noChangeArrowheads="1"/>
        </xdr:cNvSpPr>
      </xdr:nvSpPr>
      <xdr:spPr>
        <a:xfrm>
          <a:off x="4686300" y="5886450"/>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1"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2"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3"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4" name="Text Box 3"/>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5" name="Text Box 4"/>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34</xdr:row>
      <xdr:rowOff>0</xdr:rowOff>
    </xdr:from>
    <xdr:ext cx="66675" cy="323850"/>
    <xdr:sp fLocksText="0">
      <xdr:nvSpPr>
        <xdr:cNvPr id="156" name="Text Box 5"/>
        <xdr:cNvSpPr txBox="1">
          <a:spLocks noChangeArrowheads="1"/>
        </xdr:cNvSpPr>
      </xdr:nvSpPr>
      <xdr:spPr>
        <a:xfrm>
          <a:off x="4686300" y="6210300"/>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7" name="Text Box 3"/>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8" name="Text Box 4"/>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23</xdr:row>
      <xdr:rowOff>0</xdr:rowOff>
    </xdr:from>
    <xdr:ext cx="66675" cy="333375"/>
    <xdr:sp fLocksText="0">
      <xdr:nvSpPr>
        <xdr:cNvPr id="159" name="Text Box 5"/>
        <xdr:cNvSpPr txBox="1">
          <a:spLocks noChangeArrowheads="1"/>
        </xdr:cNvSpPr>
      </xdr:nvSpPr>
      <xdr:spPr>
        <a:xfrm>
          <a:off x="4686300" y="2533650"/>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0" name="Text Box 3"/>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1" name="Text Box 4"/>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33375"/>
    <xdr:sp fLocksText="0">
      <xdr:nvSpPr>
        <xdr:cNvPr id="162" name="Text Box 5"/>
        <xdr:cNvSpPr txBox="1">
          <a:spLocks noChangeArrowheads="1"/>
        </xdr:cNvSpPr>
      </xdr:nvSpPr>
      <xdr:spPr>
        <a:xfrm>
          <a:off x="4686300" y="280987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63" name="Text Box 3"/>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64" name="Text Box 4"/>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65" name="Text Box 5"/>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66"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67"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68"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69" name="Text Box 3"/>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70" name="Text Box 4"/>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71" name="Text Box 5"/>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72" name="Text Box 3"/>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73" name="Text Box 4"/>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23850"/>
    <xdr:sp fLocksText="0">
      <xdr:nvSpPr>
        <xdr:cNvPr id="174" name="Text Box 5"/>
        <xdr:cNvSpPr txBox="1">
          <a:spLocks noChangeArrowheads="1"/>
        </xdr:cNvSpPr>
      </xdr:nvSpPr>
      <xdr:spPr>
        <a:xfrm>
          <a:off x="4686300" y="3133725"/>
          <a:ext cx="666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5"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6"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77"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78" name="Text Box 3"/>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79" name="Text Box 4"/>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33375"/>
    <xdr:sp fLocksText="0">
      <xdr:nvSpPr>
        <xdr:cNvPr id="180" name="Text Box 5"/>
        <xdr:cNvSpPr txBox="1">
          <a:spLocks noChangeArrowheads="1"/>
        </xdr:cNvSpPr>
      </xdr:nvSpPr>
      <xdr:spPr>
        <a:xfrm>
          <a:off x="4686300" y="3133725"/>
          <a:ext cx="666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81" name="Text Box 3"/>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82" name="Text Box 4"/>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381000"/>
    <xdr:sp fLocksText="0">
      <xdr:nvSpPr>
        <xdr:cNvPr id="183" name="Text Box 5"/>
        <xdr:cNvSpPr txBox="1">
          <a:spLocks noChangeArrowheads="1"/>
        </xdr:cNvSpPr>
      </xdr:nvSpPr>
      <xdr:spPr>
        <a:xfrm>
          <a:off x="4686300" y="313372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84"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85"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86"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87" name="Text Box 3"/>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88" name="Text Box 4"/>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89" name="Text Box 5"/>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90"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91"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92"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93"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94"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195"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96" name="Text Box 3"/>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97" name="Text Box 4"/>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198" name="Text Box 5"/>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199"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00"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01"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02"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03"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04"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05"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06"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07"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08" name="Text Box 3"/>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09" name="Text Box 4"/>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10" name="Text Box 5"/>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11"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12"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13"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14" name="Text Box 3"/>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15" name="Text Box 4"/>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24</xdr:row>
      <xdr:rowOff>0</xdr:rowOff>
    </xdr:from>
    <xdr:ext cx="66675" cy="381000"/>
    <xdr:sp fLocksText="0">
      <xdr:nvSpPr>
        <xdr:cNvPr id="216" name="Text Box 5"/>
        <xdr:cNvSpPr txBox="1">
          <a:spLocks noChangeArrowheads="1"/>
        </xdr:cNvSpPr>
      </xdr:nvSpPr>
      <xdr:spPr>
        <a:xfrm>
          <a:off x="4686300" y="2809875"/>
          <a:ext cx="666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17" name="Text Box 3"/>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18" name="Text Box 4"/>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495300"/>
    <xdr:sp fLocksText="0">
      <xdr:nvSpPr>
        <xdr:cNvPr id="219" name="Text Box 5"/>
        <xdr:cNvSpPr txBox="1">
          <a:spLocks noChangeArrowheads="1"/>
        </xdr:cNvSpPr>
      </xdr:nvSpPr>
      <xdr:spPr>
        <a:xfrm>
          <a:off x="4686300" y="3133725"/>
          <a:ext cx="6667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0"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1"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2"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3"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4"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5"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6"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7"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8"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29" name="Text Box 3"/>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30" name="Text Box 4"/>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25</xdr:row>
      <xdr:rowOff>0</xdr:rowOff>
    </xdr:from>
    <xdr:ext cx="66675" cy="542925"/>
    <xdr:sp fLocksText="0">
      <xdr:nvSpPr>
        <xdr:cNvPr id="231" name="Text Box 5"/>
        <xdr:cNvSpPr txBox="1">
          <a:spLocks noChangeArrowheads="1"/>
        </xdr:cNvSpPr>
      </xdr:nvSpPr>
      <xdr:spPr>
        <a:xfrm>
          <a:off x="4686300" y="3133725"/>
          <a:ext cx="66675"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7">
    <tabColor indexed="55"/>
    <pageSetUpPr fitToPage="1"/>
  </sheetPr>
  <dimension ref="A1:W35"/>
  <sheetViews>
    <sheetView zoomScale="90" zoomScaleNormal="90" zoomScalePageLayoutView="0" workbookViewId="0" topLeftCell="A1">
      <pane ySplit="24" topLeftCell="A28" activePane="bottomLeft" state="frozen"/>
      <selection pane="topLeft" activeCell="A1" sqref="A1"/>
      <selection pane="bottomLeft" activeCell="A26" sqref="A26"/>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161</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160</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38.25" customHeight="1">
      <c r="A25" s="140">
        <v>10</v>
      </c>
      <c r="B25" s="153" t="s">
        <v>158</v>
      </c>
      <c r="C25" s="318" t="s">
        <v>157</v>
      </c>
      <c r="D25" s="319" t="s">
        <v>159</v>
      </c>
      <c r="E25" s="299" t="s">
        <v>0</v>
      </c>
      <c r="F25" s="299" t="s">
        <v>860</v>
      </c>
      <c r="G25" s="299" t="s">
        <v>859</v>
      </c>
      <c r="H25" s="200">
        <v>24</v>
      </c>
      <c r="I25" s="200">
        <v>1</v>
      </c>
      <c r="J25" s="200"/>
      <c r="K25" s="200">
        <v>1</v>
      </c>
      <c r="L25" s="200"/>
      <c r="M25" s="200">
        <v>1</v>
      </c>
      <c r="N25" s="200"/>
      <c r="O25" s="200">
        <v>1</v>
      </c>
      <c r="P25" s="200"/>
      <c r="Q25" s="200">
        <v>1</v>
      </c>
      <c r="R25" s="200"/>
      <c r="S25" s="200">
        <v>1</v>
      </c>
      <c r="T25" s="200"/>
      <c r="U25" s="191"/>
    </row>
    <row r="26" spans="1:21" ht="25.5" customHeight="1">
      <c r="A26" s="140"/>
      <c r="B26" s="192"/>
      <c r="C26" s="151"/>
      <c r="D26" s="301"/>
      <c r="E26" s="299" t="s">
        <v>0</v>
      </c>
      <c r="F26" s="299" t="s">
        <v>860</v>
      </c>
      <c r="G26" s="299" t="s">
        <v>859</v>
      </c>
      <c r="H26" s="200"/>
      <c r="I26" s="200"/>
      <c r="J26" s="200"/>
      <c r="K26" s="200"/>
      <c r="L26" s="200"/>
      <c r="M26" s="200"/>
      <c r="N26" s="200"/>
      <c r="O26" s="200"/>
      <c r="P26" s="200"/>
      <c r="Q26" s="200"/>
      <c r="R26" s="200"/>
      <c r="S26" s="200"/>
      <c r="T26" s="200"/>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C9:F9"/>
    <mergeCell ref="C11:F11"/>
    <mergeCell ref="A23:A24"/>
    <mergeCell ref="B23:B24"/>
    <mergeCell ref="C23:C24"/>
    <mergeCell ref="D23:D24"/>
    <mergeCell ref="U23:U24"/>
    <mergeCell ref="J9:M9"/>
    <mergeCell ref="J11:M11"/>
    <mergeCell ref="G9:I9"/>
    <mergeCell ref="G11:I11"/>
    <mergeCell ref="H23:T23"/>
    <mergeCell ref="E23:G23"/>
    <mergeCell ref="A15:U15"/>
  </mergeCells>
  <conditionalFormatting sqref="I25:T35">
    <cfRule type="cellIs" priority="1" dxfId="0" operator="equal" stopIfTrue="1">
      <formula>1</formula>
    </cfRule>
  </conditionalFormatting>
  <dataValidations count="7">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10.xml><?xml version="1.0" encoding="utf-8"?>
<worksheet xmlns="http://schemas.openxmlformats.org/spreadsheetml/2006/main" xmlns:r="http://schemas.openxmlformats.org/officeDocument/2006/relationships">
  <sheetPr codeName="Hoja9">
    <tabColor indexed="23"/>
  </sheetPr>
  <dimension ref="A1:L31"/>
  <sheetViews>
    <sheetView zoomScalePageLayoutView="0" workbookViewId="0" topLeftCell="A19">
      <selection activeCell="I26" sqref="I26:J26"/>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130</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129</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131</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134</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7637795</v>
      </c>
      <c r="J22" s="353"/>
      <c r="K22" s="166"/>
      <c r="L22" s="155"/>
    </row>
    <row r="23" spans="1:12" ht="12.75" customHeight="1">
      <c r="A23" s="163"/>
      <c r="B23" s="162"/>
      <c r="C23" s="161"/>
      <c r="D23" s="182"/>
      <c r="E23" s="170"/>
      <c r="F23" s="164"/>
      <c r="G23" s="164"/>
      <c r="H23" s="183" t="s">
        <v>486</v>
      </c>
      <c r="I23" s="353">
        <v>1810000</v>
      </c>
      <c r="J23" s="353"/>
      <c r="K23" s="166"/>
      <c r="L23" s="155"/>
    </row>
    <row r="24" spans="1:12" ht="12.75" customHeight="1">
      <c r="A24" s="354" t="s">
        <v>481</v>
      </c>
      <c r="B24" s="355"/>
      <c r="C24" s="356"/>
      <c r="D24" s="182"/>
      <c r="E24" s="185"/>
      <c r="F24" s="164"/>
      <c r="G24" s="164"/>
      <c r="H24" s="183" t="s">
        <v>488</v>
      </c>
      <c r="I24" s="353">
        <v>1393650</v>
      </c>
      <c r="J24" s="353"/>
      <c r="K24" s="166"/>
      <c r="L24" s="155"/>
    </row>
    <row r="25" spans="1:12" ht="12.75" customHeight="1">
      <c r="A25" s="175"/>
      <c r="B25" s="154" t="s">
        <v>133</v>
      </c>
      <c r="C25" s="165"/>
      <c r="D25" s="182"/>
      <c r="E25" s="170"/>
      <c r="F25" s="164"/>
      <c r="G25" s="164"/>
      <c r="H25" s="183" t="s">
        <v>489</v>
      </c>
      <c r="I25" s="353"/>
      <c r="J25" s="353"/>
      <c r="K25" s="166"/>
      <c r="L25" s="155"/>
    </row>
    <row r="26" spans="1:12" ht="12.75" customHeight="1">
      <c r="A26" s="176"/>
      <c r="B26" s="129"/>
      <c r="C26" s="166"/>
      <c r="D26" s="182"/>
      <c r="E26" s="170"/>
      <c r="F26" s="164"/>
      <c r="G26" s="164"/>
      <c r="H26" s="183" t="s">
        <v>490</v>
      </c>
      <c r="I26" s="353">
        <v>147000</v>
      </c>
      <c r="J26" s="353"/>
      <c r="K26" s="166"/>
      <c r="L26" s="155"/>
    </row>
    <row r="27" spans="1:12" ht="12.75" customHeight="1">
      <c r="A27" s="177"/>
      <c r="B27" s="178"/>
      <c r="C27" s="167"/>
      <c r="D27" s="182"/>
      <c r="E27" s="170"/>
      <c r="F27" s="164"/>
      <c r="G27" s="164"/>
      <c r="H27" s="183" t="s">
        <v>491</v>
      </c>
      <c r="I27" s="353"/>
      <c r="J27" s="353"/>
      <c r="K27" s="166"/>
      <c r="L27" s="155"/>
    </row>
    <row r="28" spans="1:12" ht="12.75" customHeight="1">
      <c r="A28" s="350" t="s">
        <v>482</v>
      </c>
      <c r="B28" s="351"/>
      <c r="C28" s="352"/>
      <c r="D28" s="182"/>
      <c r="E28" s="170"/>
      <c r="F28" s="164"/>
      <c r="G28" s="164"/>
      <c r="H28" s="183" t="s">
        <v>492</v>
      </c>
      <c r="I28" s="353"/>
      <c r="J28" s="353"/>
      <c r="K28" s="166"/>
      <c r="L28" s="155"/>
    </row>
    <row r="29" spans="1:12" ht="12.75" customHeight="1">
      <c r="A29" s="172"/>
      <c r="B29" s="154" t="s">
        <v>132</v>
      </c>
      <c r="C29" s="168"/>
      <c r="D29" s="182"/>
      <c r="E29" s="170"/>
      <c r="F29" s="164"/>
      <c r="G29" s="164"/>
      <c r="H29" s="183" t="s">
        <v>493</v>
      </c>
      <c r="I29" s="353"/>
      <c r="J29" s="353"/>
      <c r="K29" s="166"/>
      <c r="L29" s="155"/>
    </row>
    <row r="30" spans="1:12" ht="12.75" customHeight="1" thickBot="1">
      <c r="A30" s="173"/>
      <c r="B30" s="170"/>
      <c r="C30" s="166"/>
      <c r="D30" s="173"/>
      <c r="E30" s="170"/>
      <c r="F30" s="170"/>
      <c r="G30" s="170"/>
      <c r="H30" s="184" t="s">
        <v>483</v>
      </c>
      <c r="I30" s="349">
        <f>SUM(I22:J29)</f>
        <v>10988445</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A12:K12"/>
    <mergeCell ref="A6:K6"/>
    <mergeCell ref="A7:K7"/>
    <mergeCell ref="A9:K9"/>
    <mergeCell ref="A10:K10"/>
    <mergeCell ref="A15:K15"/>
    <mergeCell ref="A24:C24"/>
    <mergeCell ref="A18:K18"/>
    <mergeCell ref="A13:K13"/>
    <mergeCell ref="A16:K16"/>
    <mergeCell ref="I22:J22"/>
    <mergeCell ref="I23:J23"/>
    <mergeCell ref="I24:J24"/>
    <mergeCell ref="A19:K19"/>
    <mergeCell ref="I30:J30"/>
    <mergeCell ref="A28:C28"/>
    <mergeCell ref="I25:J25"/>
    <mergeCell ref="I29:J29"/>
    <mergeCell ref="I28:J28"/>
    <mergeCell ref="I27:J27"/>
    <mergeCell ref="I26:J26"/>
  </mergeCells>
  <printOptions/>
  <pageMargins left="0.7874015748031497" right="0.3937007874015748" top="1.6535433070866143" bottom="0.984251968503937" header="0" footer="0"/>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indexed="23"/>
  </sheetPr>
  <dimension ref="A1:L31"/>
  <sheetViews>
    <sheetView zoomScalePageLayoutView="0" workbookViewId="0" topLeftCell="A16">
      <selection activeCell="I26" sqref="I26:J26"/>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135</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136</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137</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138</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797623</v>
      </c>
      <c r="J22" s="353"/>
      <c r="K22" s="166"/>
      <c r="L22" s="155"/>
    </row>
    <row r="23" spans="1:12" ht="12.75" customHeight="1">
      <c r="A23" s="163"/>
      <c r="B23" s="162"/>
      <c r="C23" s="161"/>
      <c r="D23" s="182"/>
      <c r="E23" s="170"/>
      <c r="F23" s="164"/>
      <c r="G23" s="164"/>
      <c r="H23" s="183" t="s">
        <v>486</v>
      </c>
      <c r="I23" s="353">
        <v>665000</v>
      </c>
      <c r="J23" s="353"/>
      <c r="K23" s="166"/>
      <c r="L23" s="155"/>
    </row>
    <row r="24" spans="1:12" ht="12.75" customHeight="1">
      <c r="A24" s="354" t="s">
        <v>481</v>
      </c>
      <c r="B24" s="355"/>
      <c r="C24" s="356"/>
      <c r="D24" s="182"/>
      <c r="E24" s="185"/>
      <c r="F24" s="164"/>
      <c r="G24" s="164"/>
      <c r="H24" s="183" t="s">
        <v>488</v>
      </c>
      <c r="I24" s="353">
        <v>1089050</v>
      </c>
      <c r="J24" s="353"/>
      <c r="K24" s="166"/>
      <c r="L24" s="155"/>
    </row>
    <row r="25" spans="1:12" ht="12.75" customHeight="1">
      <c r="A25" s="175"/>
      <c r="B25" s="154" t="s">
        <v>133</v>
      </c>
      <c r="C25" s="165"/>
      <c r="D25" s="182"/>
      <c r="E25" s="170"/>
      <c r="F25" s="164"/>
      <c r="G25" s="164"/>
      <c r="H25" s="183" t="s">
        <v>489</v>
      </c>
      <c r="I25" s="353"/>
      <c r="J25" s="353"/>
      <c r="K25" s="166"/>
      <c r="L25" s="155"/>
    </row>
    <row r="26" spans="1:12" ht="12.75" customHeight="1">
      <c r="A26" s="176"/>
      <c r="B26" s="129"/>
      <c r="C26" s="166"/>
      <c r="D26" s="182"/>
      <c r="E26" s="170"/>
      <c r="F26" s="164"/>
      <c r="G26" s="164"/>
      <c r="H26" s="183" t="s">
        <v>490</v>
      </c>
      <c r="I26" s="353">
        <v>35000</v>
      </c>
      <c r="J26" s="353"/>
      <c r="K26" s="166"/>
      <c r="L26" s="155"/>
    </row>
    <row r="27" spans="1:12" ht="12.75" customHeight="1">
      <c r="A27" s="177"/>
      <c r="B27" s="178"/>
      <c r="C27" s="167"/>
      <c r="D27" s="182"/>
      <c r="E27" s="170"/>
      <c r="F27" s="164"/>
      <c r="G27" s="164"/>
      <c r="H27" s="183" t="s">
        <v>491</v>
      </c>
      <c r="I27" s="353"/>
      <c r="J27" s="353"/>
      <c r="K27" s="166"/>
      <c r="L27" s="155"/>
    </row>
    <row r="28" spans="1:12" ht="12.75" customHeight="1">
      <c r="A28" s="350" t="s">
        <v>482</v>
      </c>
      <c r="B28" s="351"/>
      <c r="C28" s="352"/>
      <c r="D28" s="182"/>
      <c r="E28" s="170"/>
      <c r="F28" s="164"/>
      <c r="G28" s="164"/>
      <c r="H28" s="183" t="s">
        <v>492</v>
      </c>
      <c r="I28" s="353"/>
      <c r="J28" s="353"/>
      <c r="K28" s="166"/>
      <c r="L28" s="155"/>
    </row>
    <row r="29" spans="1:12" ht="12.75" customHeight="1">
      <c r="A29" s="172"/>
      <c r="B29" s="154" t="s">
        <v>132</v>
      </c>
      <c r="C29" s="168"/>
      <c r="D29" s="182"/>
      <c r="E29" s="170"/>
      <c r="F29" s="164"/>
      <c r="G29" s="164"/>
      <c r="H29" s="183" t="s">
        <v>493</v>
      </c>
      <c r="I29" s="353"/>
      <c r="J29" s="353"/>
      <c r="K29" s="166"/>
      <c r="L29" s="155"/>
    </row>
    <row r="30" spans="1:12" ht="12.75" customHeight="1" thickBot="1">
      <c r="A30" s="173"/>
      <c r="B30" s="170"/>
      <c r="C30" s="166"/>
      <c r="D30" s="173"/>
      <c r="E30" s="170"/>
      <c r="F30" s="170"/>
      <c r="G30" s="170"/>
      <c r="H30" s="184" t="s">
        <v>483</v>
      </c>
      <c r="I30" s="349">
        <f>SUM(I22:J29)</f>
        <v>2586673</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I22:J22"/>
    <mergeCell ref="A18:K18"/>
    <mergeCell ref="A15:K15"/>
    <mergeCell ref="I27:J27"/>
    <mergeCell ref="I26:J26"/>
    <mergeCell ref="A19:K19"/>
    <mergeCell ref="A24:C24"/>
    <mergeCell ref="I23:J23"/>
    <mergeCell ref="I30:J30"/>
    <mergeCell ref="A28:C28"/>
    <mergeCell ref="I25:J25"/>
    <mergeCell ref="I29:J29"/>
    <mergeCell ref="I28:J28"/>
    <mergeCell ref="I24:J24"/>
    <mergeCell ref="A6:K6"/>
    <mergeCell ref="A7:K7"/>
    <mergeCell ref="A9:K9"/>
    <mergeCell ref="A10:K10"/>
    <mergeCell ref="A16:K16"/>
    <mergeCell ref="A12:K12"/>
    <mergeCell ref="A13:K13"/>
  </mergeCells>
  <printOptions/>
  <pageMargins left="0.7874015748031497" right="0.3937007874015748" top="2.0866141732283467" bottom="0.984251968503937" header="0" footer="0"/>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indexed="23"/>
  </sheetPr>
  <dimension ref="A1:L31"/>
  <sheetViews>
    <sheetView zoomScalePageLayoutView="0" workbookViewId="0" topLeftCell="A15">
      <selection activeCell="I30" sqref="I30:J30"/>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139</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141</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142</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143</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4947172</v>
      </c>
      <c r="J22" s="353"/>
      <c r="K22" s="166"/>
      <c r="L22" s="155"/>
    </row>
    <row r="23" spans="1:12" ht="12.75" customHeight="1">
      <c r="A23" s="163"/>
      <c r="B23" s="162"/>
      <c r="C23" s="161"/>
      <c r="D23" s="182"/>
      <c r="E23" s="170"/>
      <c r="F23" s="164"/>
      <c r="G23" s="164"/>
      <c r="H23" s="183" t="s">
        <v>486</v>
      </c>
      <c r="I23" s="353">
        <v>2699844</v>
      </c>
      <c r="J23" s="353"/>
      <c r="K23" s="166"/>
      <c r="L23" s="155"/>
    </row>
    <row r="24" spans="1:12" ht="12.75" customHeight="1">
      <c r="A24" s="354" t="s">
        <v>481</v>
      </c>
      <c r="B24" s="355"/>
      <c r="C24" s="356"/>
      <c r="D24" s="182"/>
      <c r="E24" s="185"/>
      <c r="F24" s="164"/>
      <c r="G24" s="164"/>
      <c r="H24" s="183" t="s">
        <v>488</v>
      </c>
      <c r="I24" s="353">
        <v>410000</v>
      </c>
      <c r="J24" s="353"/>
      <c r="K24" s="166"/>
      <c r="L24" s="155"/>
    </row>
    <row r="25" spans="1:12" ht="12.75" customHeight="1">
      <c r="A25" s="175"/>
      <c r="B25" s="154" t="s">
        <v>133</v>
      </c>
      <c r="C25" s="165"/>
      <c r="D25" s="182"/>
      <c r="E25" s="170"/>
      <c r="F25" s="164"/>
      <c r="G25" s="164"/>
      <c r="H25" s="183" t="s">
        <v>489</v>
      </c>
      <c r="I25" s="353"/>
      <c r="J25" s="353"/>
      <c r="K25" s="166"/>
      <c r="L25" s="155"/>
    </row>
    <row r="26" spans="1:12" ht="12.75" customHeight="1">
      <c r="A26" s="176"/>
      <c r="B26" s="129"/>
      <c r="C26" s="166"/>
      <c r="D26" s="182"/>
      <c r="E26" s="170"/>
      <c r="F26" s="164"/>
      <c r="G26" s="164"/>
      <c r="H26" s="183" t="s">
        <v>490</v>
      </c>
      <c r="I26" s="353">
        <v>155000</v>
      </c>
      <c r="J26" s="353"/>
      <c r="K26" s="166"/>
      <c r="L26" s="155"/>
    </row>
    <row r="27" spans="1:12" ht="12.75" customHeight="1">
      <c r="A27" s="177"/>
      <c r="B27" s="178"/>
      <c r="C27" s="167"/>
      <c r="D27" s="182"/>
      <c r="E27" s="170"/>
      <c r="F27" s="164"/>
      <c r="G27" s="164"/>
      <c r="H27" s="183" t="s">
        <v>491</v>
      </c>
      <c r="I27" s="353">
        <v>11392680</v>
      </c>
      <c r="J27" s="353"/>
      <c r="K27" s="166"/>
      <c r="L27" s="155"/>
    </row>
    <row r="28" spans="1:12" ht="12.75" customHeight="1">
      <c r="A28" s="350" t="s">
        <v>482</v>
      </c>
      <c r="B28" s="351"/>
      <c r="C28" s="352"/>
      <c r="D28" s="182"/>
      <c r="E28" s="170"/>
      <c r="F28" s="164"/>
      <c r="G28" s="164"/>
      <c r="H28" s="183" t="s">
        <v>492</v>
      </c>
      <c r="I28" s="353"/>
      <c r="J28" s="353"/>
      <c r="K28" s="166"/>
      <c r="L28" s="155"/>
    </row>
    <row r="29" spans="1:12" ht="12.75" customHeight="1">
      <c r="A29" s="172"/>
      <c r="B29" s="154" t="s">
        <v>132</v>
      </c>
      <c r="C29" s="168"/>
      <c r="D29" s="182"/>
      <c r="E29" s="170"/>
      <c r="F29" s="164"/>
      <c r="G29" s="164"/>
      <c r="H29" s="183" t="s">
        <v>493</v>
      </c>
      <c r="I29" s="353"/>
      <c r="J29" s="353"/>
      <c r="K29" s="166"/>
      <c r="L29" s="155"/>
    </row>
    <row r="30" spans="1:12" ht="12.75" customHeight="1" thickBot="1">
      <c r="A30" s="173"/>
      <c r="B30" s="170"/>
      <c r="C30" s="166"/>
      <c r="D30" s="173"/>
      <c r="E30" s="170"/>
      <c r="F30" s="170"/>
      <c r="G30" s="170"/>
      <c r="H30" s="184" t="s">
        <v>483</v>
      </c>
      <c r="I30" s="349">
        <f>SUM(I22:J29)</f>
        <v>19604696</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I22:J22"/>
    <mergeCell ref="A18:K18"/>
    <mergeCell ref="A15:K15"/>
    <mergeCell ref="I27:J27"/>
    <mergeCell ref="I26:J26"/>
    <mergeCell ref="A19:K19"/>
    <mergeCell ref="A24:C24"/>
    <mergeCell ref="I23:J23"/>
    <mergeCell ref="I30:J30"/>
    <mergeCell ref="A28:C28"/>
    <mergeCell ref="I25:J25"/>
    <mergeCell ref="I29:J29"/>
    <mergeCell ref="I28:J28"/>
    <mergeCell ref="I24:J24"/>
    <mergeCell ref="A6:K6"/>
    <mergeCell ref="A7:K7"/>
    <mergeCell ref="A9:K9"/>
    <mergeCell ref="A10:K10"/>
    <mergeCell ref="A16:K16"/>
    <mergeCell ref="A12:K12"/>
    <mergeCell ref="A13:K13"/>
  </mergeCells>
  <printOptions/>
  <pageMargins left="0.7874015748031497" right="0.3937007874015748" top="1.3779527559055118" bottom="0.984251968503937" header="0" footer="0"/>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indexed="23"/>
    <pageSetUpPr fitToPage="1"/>
  </sheetPr>
  <dimension ref="A1:L31"/>
  <sheetViews>
    <sheetView zoomScalePageLayoutView="0" workbookViewId="0" topLeftCell="A16">
      <selection activeCell="I27" sqref="I27:J27"/>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144</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145</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146</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147</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5672830</v>
      </c>
      <c r="J22" s="353"/>
      <c r="K22" s="166"/>
      <c r="L22" s="155"/>
    </row>
    <row r="23" spans="1:12" ht="12.75" customHeight="1">
      <c r="A23" s="163"/>
      <c r="B23" s="162"/>
      <c r="C23" s="161"/>
      <c r="D23" s="182"/>
      <c r="E23" s="170"/>
      <c r="F23" s="164"/>
      <c r="G23" s="164"/>
      <c r="H23" s="183" t="s">
        <v>486</v>
      </c>
      <c r="I23" s="353">
        <v>2350000</v>
      </c>
      <c r="J23" s="353"/>
      <c r="K23" s="166"/>
      <c r="L23" s="155"/>
    </row>
    <row r="24" spans="1:12" ht="12.75" customHeight="1">
      <c r="A24" s="354" t="s">
        <v>481</v>
      </c>
      <c r="B24" s="355"/>
      <c r="C24" s="356"/>
      <c r="D24" s="182"/>
      <c r="E24" s="185"/>
      <c r="F24" s="164"/>
      <c r="G24" s="164"/>
      <c r="H24" s="183" t="s">
        <v>488</v>
      </c>
      <c r="I24" s="353">
        <v>4651300</v>
      </c>
      <c r="J24" s="353"/>
      <c r="K24" s="166"/>
      <c r="L24" s="155"/>
    </row>
    <row r="25" spans="1:12" ht="12.75" customHeight="1">
      <c r="A25" s="175"/>
      <c r="B25" s="154" t="s">
        <v>133</v>
      </c>
      <c r="C25" s="165"/>
      <c r="D25" s="182"/>
      <c r="E25" s="170"/>
      <c r="F25" s="164"/>
      <c r="G25" s="164"/>
      <c r="H25" s="183" t="s">
        <v>489</v>
      </c>
      <c r="I25" s="353">
        <v>1689255</v>
      </c>
      <c r="J25" s="353"/>
      <c r="K25" s="166"/>
      <c r="L25" s="155"/>
    </row>
    <row r="26" spans="1:12" ht="12.75" customHeight="1">
      <c r="A26" s="176"/>
      <c r="B26" s="129"/>
      <c r="C26" s="166"/>
      <c r="D26" s="182"/>
      <c r="E26" s="170"/>
      <c r="F26" s="164"/>
      <c r="G26" s="164"/>
      <c r="H26" s="183" t="s">
        <v>490</v>
      </c>
      <c r="I26" s="353">
        <v>1618419</v>
      </c>
      <c r="J26" s="353"/>
      <c r="K26" s="166"/>
      <c r="L26" s="155"/>
    </row>
    <row r="27" spans="1:12" ht="12.75" customHeight="1">
      <c r="A27" s="177"/>
      <c r="B27" s="178"/>
      <c r="C27" s="167"/>
      <c r="D27" s="182"/>
      <c r="E27" s="170"/>
      <c r="F27" s="164"/>
      <c r="G27" s="164"/>
      <c r="H27" s="183" t="s">
        <v>491</v>
      </c>
      <c r="I27" s="353"/>
      <c r="J27" s="353"/>
      <c r="K27" s="166"/>
      <c r="L27" s="155"/>
    </row>
    <row r="28" spans="1:12" ht="12.75" customHeight="1">
      <c r="A28" s="350" t="s">
        <v>482</v>
      </c>
      <c r="B28" s="351"/>
      <c r="C28" s="352"/>
      <c r="D28" s="182"/>
      <c r="E28" s="170"/>
      <c r="F28" s="164"/>
      <c r="G28" s="164"/>
      <c r="H28" s="183" t="s">
        <v>492</v>
      </c>
      <c r="I28" s="353"/>
      <c r="J28" s="353"/>
      <c r="K28" s="166"/>
      <c r="L28" s="155"/>
    </row>
    <row r="29" spans="1:12" ht="12.75" customHeight="1">
      <c r="A29" s="172"/>
      <c r="B29" s="154" t="s">
        <v>132</v>
      </c>
      <c r="C29" s="168"/>
      <c r="D29" s="182"/>
      <c r="E29" s="170"/>
      <c r="F29" s="164"/>
      <c r="G29" s="164"/>
      <c r="H29" s="183" t="s">
        <v>493</v>
      </c>
      <c r="I29" s="353"/>
      <c r="J29" s="353"/>
      <c r="K29" s="166"/>
      <c r="L29" s="155"/>
    </row>
    <row r="30" spans="1:12" ht="12.75" customHeight="1" thickBot="1">
      <c r="A30" s="173"/>
      <c r="B30" s="170"/>
      <c r="C30" s="166"/>
      <c r="D30" s="173"/>
      <c r="E30" s="170"/>
      <c r="F30" s="170"/>
      <c r="G30" s="170"/>
      <c r="H30" s="184" t="s">
        <v>483</v>
      </c>
      <c r="I30" s="349">
        <f>SUM(I22:J29)</f>
        <v>15981804</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A12:K12"/>
    <mergeCell ref="A6:K6"/>
    <mergeCell ref="A7:K7"/>
    <mergeCell ref="A9:K9"/>
    <mergeCell ref="A10:K10"/>
    <mergeCell ref="A15:K15"/>
    <mergeCell ref="A24:C24"/>
    <mergeCell ref="A18:K18"/>
    <mergeCell ref="A13:K13"/>
    <mergeCell ref="A16:K16"/>
    <mergeCell ref="I22:J22"/>
    <mergeCell ref="I23:J23"/>
    <mergeCell ref="I24:J24"/>
    <mergeCell ref="A19:K19"/>
    <mergeCell ref="I30:J30"/>
    <mergeCell ref="A28:C28"/>
    <mergeCell ref="I25:J25"/>
    <mergeCell ref="I29:J29"/>
    <mergeCell ref="I28:J28"/>
    <mergeCell ref="I27:J27"/>
    <mergeCell ref="I26:J26"/>
  </mergeCells>
  <printOptions/>
  <pageMargins left="0.7874015748031497" right="0.3937007874015748" top="1.7322834645669292" bottom="0.984251968503937" header="0" footer="0"/>
  <pageSetup fitToHeight="1" fitToWidth="1" horizontalDpi="300" verticalDpi="300" orientation="portrait" scale="99" r:id="rId2"/>
  <drawing r:id="rId1"/>
</worksheet>
</file>

<file path=xl/worksheets/sheet14.xml><?xml version="1.0" encoding="utf-8"?>
<worksheet xmlns="http://schemas.openxmlformats.org/spreadsheetml/2006/main" xmlns:r="http://schemas.openxmlformats.org/officeDocument/2006/relationships">
  <sheetPr codeName="Hoja21">
    <tabColor indexed="23"/>
  </sheetPr>
  <dimension ref="A1:L31"/>
  <sheetViews>
    <sheetView zoomScalePageLayoutView="0" workbookViewId="0" topLeftCell="A1">
      <selection activeCell="I25" sqref="I25:J25"/>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148</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149</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150</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151</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5597725</v>
      </c>
      <c r="J22" s="353"/>
      <c r="K22" s="166"/>
      <c r="L22" s="155"/>
    </row>
    <row r="23" spans="1:12" ht="12.75" customHeight="1">
      <c r="A23" s="163"/>
      <c r="B23" s="162"/>
      <c r="C23" s="161"/>
      <c r="D23" s="182"/>
      <c r="E23" s="170"/>
      <c r="F23" s="164"/>
      <c r="G23" s="164"/>
      <c r="H23" s="183" t="s">
        <v>486</v>
      </c>
      <c r="I23" s="353">
        <v>1111795</v>
      </c>
      <c r="J23" s="353"/>
      <c r="K23" s="166"/>
      <c r="L23" s="155"/>
    </row>
    <row r="24" spans="1:12" ht="12.75" customHeight="1">
      <c r="A24" s="354" t="s">
        <v>481</v>
      </c>
      <c r="B24" s="355"/>
      <c r="C24" s="356"/>
      <c r="D24" s="182"/>
      <c r="E24" s="185"/>
      <c r="F24" s="164"/>
      <c r="G24" s="164"/>
      <c r="H24" s="183" t="s">
        <v>488</v>
      </c>
      <c r="I24" s="353">
        <v>633715</v>
      </c>
      <c r="J24" s="353"/>
      <c r="K24" s="166"/>
      <c r="L24" s="155"/>
    </row>
    <row r="25" spans="1:12" ht="12.75" customHeight="1">
      <c r="A25" s="175"/>
      <c r="B25" s="154" t="s">
        <v>133</v>
      </c>
      <c r="C25" s="165"/>
      <c r="D25" s="182"/>
      <c r="E25" s="170"/>
      <c r="F25" s="164"/>
      <c r="G25" s="164"/>
      <c r="H25" s="183" t="s">
        <v>489</v>
      </c>
      <c r="I25" s="353"/>
      <c r="J25" s="353"/>
      <c r="K25" s="166"/>
      <c r="L25" s="155"/>
    </row>
    <row r="26" spans="1:12" ht="12.75" customHeight="1">
      <c r="A26" s="176"/>
      <c r="B26" s="129"/>
      <c r="C26" s="166"/>
      <c r="D26" s="182"/>
      <c r="E26" s="170"/>
      <c r="F26" s="164"/>
      <c r="G26" s="164"/>
      <c r="H26" s="183" t="s">
        <v>490</v>
      </c>
      <c r="I26" s="353"/>
      <c r="J26" s="353"/>
      <c r="K26" s="166"/>
      <c r="L26" s="155"/>
    </row>
    <row r="27" spans="1:12" ht="12.75" customHeight="1">
      <c r="A27" s="177"/>
      <c r="B27" s="178"/>
      <c r="C27" s="167"/>
      <c r="D27" s="182"/>
      <c r="E27" s="170"/>
      <c r="F27" s="164"/>
      <c r="G27" s="164"/>
      <c r="H27" s="183" t="s">
        <v>491</v>
      </c>
      <c r="I27" s="353"/>
      <c r="J27" s="353"/>
      <c r="K27" s="166"/>
      <c r="L27" s="155"/>
    </row>
    <row r="28" spans="1:12" ht="12.75" customHeight="1">
      <c r="A28" s="350" t="s">
        <v>482</v>
      </c>
      <c r="B28" s="351"/>
      <c r="C28" s="352"/>
      <c r="D28" s="182"/>
      <c r="E28" s="170"/>
      <c r="F28" s="164"/>
      <c r="G28" s="164"/>
      <c r="H28" s="183" t="s">
        <v>492</v>
      </c>
      <c r="I28" s="353"/>
      <c r="J28" s="353"/>
      <c r="K28" s="166"/>
      <c r="L28" s="155"/>
    </row>
    <row r="29" spans="1:12" ht="12.75" customHeight="1">
      <c r="A29" s="172"/>
      <c r="B29" s="154" t="s">
        <v>132</v>
      </c>
      <c r="C29" s="168"/>
      <c r="D29" s="182"/>
      <c r="E29" s="170"/>
      <c r="F29" s="164"/>
      <c r="G29" s="164"/>
      <c r="H29" s="183" t="s">
        <v>493</v>
      </c>
      <c r="I29" s="353"/>
      <c r="J29" s="353"/>
      <c r="K29" s="166"/>
      <c r="L29" s="155"/>
    </row>
    <row r="30" spans="1:12" ht="12.75" customHeight="1" thickBot="1">
      <c r="A30" s="173"/>
      <c r="B30" s="170"/>
      <c r="C30" s="166"/>
      <c r="D30" s="173"/>
      <c r="E30" s="170"/>
      <c r="F30" s="170"/>
      <c r="G30" s="170"/>
      <c r="H30" s="184" t="s">
        <v>483</v>
      </c>
      <c r="I30" s="349">
        <f>SUM(I22:J29)</f>
        <v>7343235</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A12:K12"/>
    <mergeCell ref="A6:K6"/>
    <mergeCell ref="A7:K7"/>
    <mergeCell ref="A9:K9"/>
    <mergeCell ref="A10:K10"/>
    <mergeCell ref="A15:K15"/>
    <mergeCell ref="A24:C24"/>
    <mergeCell ref="A18:K18"/>
    <mergeCell ref="A13:K13"/>
    <mergeCell ref="A16:K16"/>
    <mergeCell ref="I22:J22"/>
    <mergeCell ref="I23:J23"/>
    <mergeCell ref="I24:J24"/>
    <mergeCell ref="A19:K19"/>
    <mergeCell ref="I30:J30"/>
    <mergeCell ref="A28:C28"/>
    <mergeCell ref="I25:J25"/>
    <mergeCell ref="I29:J29"/>
    <mergeCell ref="I28:J28"/>
    <mergeCell ref="I27:J27"/>
    <mergeCell ref="I26:J26"/>
  </mergeCells>
  <printOptions/>
  <pageMargins left="0.7874015748031497" right="0.3937007874015748" top="1.5748031496062993" bottom="0.984251968503937" header="0" footer="0"/>
  <pageSetup horizontalDpi="300" verticalDpi="300" orientation="portrait" r:id="rId2"/>
  <drawing r:id="rId1"/>
</worksheet>
</file>

<file path=xl/worksheets/sheet15.xml><?xml version="1.0" encoding="utf-8"?>
<worksheet xmlns="http://schemas.openxmlformats.org/spreadsheetml/2006/main" xmlns:r="http://schemas.openxmlformats.org/officeDocument/2006/relationships">
  <sheetPr codeName="Hoja22">
    <tabColor indexed="23"/>
  </sheetPr>
  <dimension ref="A1:L31"/>
  <sheetViews>
    <sheetView zoomScalePageLayoutView="0" workbookViewId="0" topLeftCell="A16">
      <selection activeCell="I24" sqref="I24:J24"/>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142"/>
      <c r="C1" s="142"/>
      <c r="D1" s="142"/>
      <c r="E1" s="142"/>
      <c r="F1" s="142"/>
      <c r="G1" s="142"/>
      <c r="H1" s="142"/>
      <c r="I1" s="142"/>
      <c r="J1" s="7"/>
      <c r="K1" s="8" t="s">
        <v>248</v>
      </c>
      <c r="L1" s="155"/>
    </row>
    <row r="2" spans="1:12" ht="15.75" customHeight="1">
      <c r="A2" s="14"/>
      <c r="B2" s="138" t="s">
        <v>247</v>
      </c>
      <c r="C2" s="137"/>
      <c r="D2" s="15"/>
      <c r="E2" s="15"/>
      <c r="F2" s="15"/>
      <c r="G2" s="15"/>
      <c r="H2" s="15"/>
      <c r="I2" s="15"/>
      <c r="J2" s="15"/>
      <c r="K2" s="13"/>
      <c r="L2" s="155"/>
    </row>
    <row r="3" spans="1:12" ht="15.75" customHeight="1">
      <c r="A3" s="14"/>
      <c r="B3" s="190" t="str">
        <f>"Municipio de: "&amp;'13'!C5</f>
        <v>Municipio de: Ixtlahuacàn del Rìo, Jalisco</v>
      </c>
      <c r="C3" s="137"/>
      <c r="D3" s="15"/>
      <c r="E3" s="15"/>
      <c r="F3" s="15"/>
      <c r="G3" s="15"/>
      <c r="H3" s="15"/>
      <c r="I3" s="15"/>
      <c r="J3" s="15"/>
      <c r="K3" s="13"/>
      <c r="L3" s="155"/>
    </row>
    <row r="4" spans="1:12" ht="15.75" customHeight="1" thickBot="1">
      <c r="A4" s="156"/>
      <c r="B4" s="146"/>
      <c r="C4" s="146"/>
      <c r="D4" s="146"/>
      <c r="E4" s="146"/>
      <c r="F4" s="146"/>
      <c r="G4" s="146"/>
      <c r="H4" s="146"/>
      <c r="I4" s="146"/>
      <c r="J4" s="146"/>
      <c r="K4" s="28"/>
      <c r="L4" s="155"/>
    </row>
    <row r="5" spans="1:12" ht="4.5" customHeight="1">
      <c r="A5" s="29"/>
      <c r="B5" s="29"/>
      <c r="C5" s="29"/>
      <c r="D5" s="29"/>
      <c r="E5" s="29"/>
      <c r="F5" s="29"/>
      <c r="G5" s="29"/>
      <c r="H5" s="29"/>
      <c r="I5" s="29"/>
      <c r="J5" s="29"/>
      <c r="K5" s="29"/>
      <c r="L5" s="155"/>
    </row>
    <row r="6" spans="1:12" ht="12.75" customHeight="1">
      <c r="A6" s="362" t="s">
        <v>478</v>
      </c>
      <c r="B6" s="363"/>
      <c r="C6" s="363"/>
      <c r="D6" s="363"/>
      <c r="E6" s="363"/>
      <c r="F6" s="363"/>
      <c r="G6" s="363"/>
      <c r="H6" s="363"/>
      <c r="I6" s="363"/>
      <c r="J6" s="363"/>
      <c r="K6" s="364"/>
      <c r="L6" s="155"/>
    </row>
    <row r="7" spans="1:12" ht="36" customHeight="1">
      <c r="A7" s="365" t="s">
        <v>152</v>
      </c>
      <c r="B7" s="366"/>
      <c r="C7" s="366"/>
      <c r="D7" s="366"/>
      <c r="E7" s="366"/>
      <c r="F7" s="366"/>
      <c r="G7" s="366"/>
      <c r="H7" s="366"/>
      <c r="I7" s="366"/>
      <c r="J7" s="366"/>
      <c r="K7" s="367"/>
      <c r="L7" s="155"/>
    </row>
    <row r="8" spans="1:12" ht="4.5" customHeight="1">
      <c r="A8" s="29"/>
      <c r="B8" s="157"/>
      <c r="C8" s="157"/>
      <c r="D8" s="157"/>
      <c r="E8" s="157"/>
      <c r="F8" s="157"/>
      <c r="G8" s="157"/>
      <c r="H8" s="157"/>
      <c r="I8" s="157"/>
      <c r="J8" s="157"/>
      <c r="K8" s="157"/>
      <c r="L8" s="155"/>
    </row>
    <row r="9" spans="1:12" ht="12.75" customHeight="1">
      <c r="A9" s="368" t="s">
        <v>477</v>
      </c>
      <c r="B9" s="368"/>
      <c r="C9" s="368"/>
      <c r="D9" s="368"/>
      <c r="E9" s="368"/>
      <c r="F9" s="368"/>
      <c r="G9" s="368"/>
      <c r="H9" s="368"/>
      <c r="I9" s="368"/>
      <c r="J9" s="368"/>
      <c r="K9" s="368"/>
      <c r="L9" s="155"/>
    </row>
    <row r="10" spans="1:12" ht="51.75" customHeight="1">
      <c r="A10" s="365" t="s">
        <v>154</v>
      </c>
      <c r="B10" s="366"/>
      <c r="C10" s="366"/>
      <c r="D10" s="366"/>
      <c r="E10" s="366"/>
      <c r="F10" s="366"/>
      <c r="G10" s="366"/>
      <c r="H10" s="366"/>
      <c r="I10" s="366"/>
      <c r="J10" s="366"/>
      <c r="K10" s="367"/>
      <c r="L10" s="155"/>
    </row>
    <row r="11" spans="1:12" ht="4.5" customHeight="1">
      <c r="A11" s="29"/>
      <c r="B11" s="29"/>
      <c r="C11" s="29"/>
      <c r="D11" s="29"/>
      <c r="E11" s="29"/>
      <c r="F11" s="29"/>
      <c r="G11" s="29"/>
      <c r="H11" s="29"/>
      <c r="I11" s="29"/>
      <c r="J11" s="29"/>
      <c r="K11" s="29"/>
      <c r="L11" s="155"/>
    </row>
    <row r="12" spans="1:12" ht="12.75" customHeight="1">
      <c r="A12" s="357" t="s">
        <v>479</v>
      </c>
      <c r="B12" s="357"/>
      <c r="C12" s="357"/>
      <c r="D12" s="357"/>
      <c r="E12" s="357"/>
      <c r="F12" s="357"/>
      <c r="G12" s="357"/>
      <c r="H12" s="357"/>
      <c r="I12" s="357"/>
      <c r="J12" s="357"/>
      <c r="K12" s="357"/>
      <c r="L12" s="155"/>
    </row>
    <row r="13" spans="1:12" ht="51.75" customHeight="1">
      <c r="A13" s="358"/>
      <c r="B13" s="359"/>
      <c r="C13" s="359"/>
      <c r="D13" s="359"/>
      <c r="E13" s="359"/>
      <c r="F13" s="359"/>
      <c r="G13" s="359"/>
      <c r="H13" s="359"/>
      <c r="I13" s="359"/>
      <c r="J13" s="359"/>
      <c r="K13" s="360"/>
      <c r="L13" s="155"/>
    </row>
    <row r="14" spans="1:12" ht="4.5" customHeight="1">
      <c r="A14" s="15"/>
      <c r="B14" s="15"/>
      <c r="C14" s="15"/>
      <c r="D14" s="15"/>
      <c r="E14" s="15"/>
      <c r="F14" s="15"/>
      <c r="G14" s="15"/>
      <c r="H14" s="15"/>
      <c r="I14" s="15"/>
      <c r="J14" s="15"/>
      <c r="K14" s="15"/>
      <c r="L14" s="155"/>
    </row>
    <row r="15" spans="1:12" ht="12.75" customHeight="1">
      <c r="A15" s="357" t="s">
        <v>246</v>
      </c>
      <c r="B15" s="357"/>
      <c r="C15" s="357"/>
      <c r="D15" s="357"/>
      <c r="E15" s="357"/>
      <c r="F15" s="357"/>
      <c r="G15" s="357"/>
      <c r="H15" s="357"/>
      <c r="I15" s="357"/>
      <c r="J15" s="357"/>
      <c r="K15" s="357"/>
      <c r="L15" s="155"/>
    </row>
    <row r="16" spans="1:12" ht="76.5" customHeight="1">
      <c r="A16" s="358" t="s">
        <v>155</v>
      </c>
      <c r="B16" s="359"/>
      <c r="C16" s="359"/>
      <c r="D16" s="359"/>
      <c r="E16" s="359"/>
      <c r="F16" s="359"/>
      <c r="G16" s="359"/>
      <c r="H16" s="359"/>
      <c r="I16" s="359"/>
      <c r="J16" s="359"/>
      <c r="K16" s="360"/>
      <c r="L16" s="155"/>
    </row>
    <row r="17" spans="1:12" ht="4.5" customHeight="1">
      <c r="A17" s="29"/>
      <c r="B17" s="29"/>
      <c r="C17" s="29"/>
      <c r="D17" s="29"/>
      <c r="E17" s="29"/>
      <c r="F17" s="29"/>
      <c r="G17" s="29"/>
      <c r="H17" s="29"/>
      <c r="I17" s="29"/>
      <c r="J17" s="29"/>
      <c r="K17" s="29"/>
      <c r="L17" s="155"/>
    </row>
    <row r="18" spans="1:12" ht="12.75" customHeight="1">
      <c r="A18" s="357" t="s">
        <v>480</v>
      </c>
      <c r="B18" s="357"/>
      <c r="C18" s="357"/>
      <c r="D18" s="357"/>
      <c r="E18" s="357"/>
      <c r="F18" s="357"/>
      <c r="G18" s="357"/>
      <c r="H18" s="357"/>
      <c r="I18" s="357"/>
      <c r="J18" s="357"/>
      <c r="K18" s="357"/>
      <c r="L18" s="155"/>
    </row>
    <row r="19" spans="1:12" ht="102" customHeight="1">
      <c r="A19" s="361" t="s">
        <v>156</v>
      </c>
      <c r="B19" s="361"/>
      <c r="C19" s="361"/>
      <c r="D19" s="361"/>
      <c r="E19" s="361"/>
      <c r="F19" s="361"/>
      <c r="G19" s="361"/>
      <c r="H19" s="361"/>
      <c r="I19" s="361"/>
      <c r="J19" s="361"/>
      <c r="K19" s="361"/>
      <c r="L19" s="155"/>
    </row>
    <row r="20" spans="1:12" ht="4.5" customHeight="1">
      <c r="A20" s="29"/>
      <c r="B20" s="29"/>
      <c r="C20" s="29"/>
      <c r="D20" s="29"/>
      <c r="E20" s="29"/>
      <c r="F20" s="29"/>
      <c r="G20" s="29"/>
      <c r="H20" s="29"/>
      <c r="I20" s="29"/>
      <c r="J20" s="29"/>
      <c r="K20" s="29"/>
      <c r="L20" s="155"/>
    </row>
    <row r="21" spans="1:12" ht="12.75" customHeight="1">
      <c r="A21" s="158"/>
      <c r="B21" s="159"/>
      <c r="C21" s="160"/>
      <c r="D21" s="158"/>
      <c r="E21" s="159" t="s">
        <v>484</v>
      </c>
      <c r="F21" s="179"/>
      <c r="G21" s="179"/>
      <c r="H21" s="179"/>
      <c r="I21" s="180"/>
      <c r="J21" s="180"/>
      <c r="K21" s="181"/>
      <c r="L21" s="155"/>
    </row>
    <row r="22" spans="1:12" ht="12.75" customHeight="1">
      <c r="A22" s="163" t="s">
        <v>485</v>
      </c>
      <c r="B22" s="162"/>
      <c r="C22" s="161"/>
      <c r="D22" s="182"/>
      <c r="E22" s="170"/>
      <c r="F22" s="164"/>
      <c r="G22" s="164"/>
      <c r="H22" s="183" t="s">
        <v>487</v>
      </c>
      <c r="I22" s="353">
        <v>3763516</v>
      </c>
      <c r="J22" s="353"/>
      <c r="K22" s="166"/>
      <c r="L22" s="155"/>
    </row>
    <row r="23" spans="1:12" ht="12.75" customHeight="1">
      <c r="A23" s="163"/>
      <c r="B23" s="162"/>
      <c r="C23" s="161"/>
      <c r="D23" s="182"/>
      <c r="E23" s="170"/>
      <c r="F23" s="164"/>
      <c r="G23" s="164"/>
      <c r="H23" s="183" t="s">
        <v>486</v>
      </c>
      <c r="I23" s="353">
        <v>723205</v>
      </c>
      <c r="J23" s="353"/>
      <c r="K23" s="166"/>
      <c r="L23" s="155"/>
    </row>
    <row r="24" spans="1:12" ht="12.75" customHeight="1">
      <c r="A24" s="354" t="s">
        <v>481</v>
      </c>
      <c r="B24" s="355"/>
      <c r="C24" s="356"/>
      <c r="D24" s="182"/>
      <c r="E24" s="185"/>
      <c r="F24" s="164"/>
      <c r="G24" s="164"/>
      <c r="H24" s="183" t="s">
        <v>488</v>
      </c>
      <c r="I24" s="353">
        <v>348849</v>
      </c>
      <c r="J24" s="353"/>
      <c r="K24" s="166"/>
      <c r="L24" s="155"/>
    </row>
    <row r="25" spans="1:12" ht="12.75" customHeight="1">
      <c r="A25" s="175"/>
      <c r="B25" s="154" t="s">
        <v>133</v>
      </c>
      <c r="C25" s="165"/>
      <c r="D25" s="182"/>
      <c r="E25" s="170"/>
      <c r="F25" s="164"/>
      <c r="G25" s="164"/>
      <c r="H25" s="183" t="s">
        <v>489</v>
      </c>
      <c r="I25" s="353"/>
      <c r="J25" s="353"/>
      <c r="K25" s="166"/>
      <c r="L25" s="155"/>
    </row>
    <row r="26" spans="1:12" ht="12.75" customHeight="1">
      <c r="A26" s="176"/>
      <c r="B26" s="129"/>
      <c r="C26" s="166"/>
      <c r="D26" s="182"/>
      <c r="E26" s="170"/>
      <c r="F26" s="164"/>
      <c r="G26" s="164"/>
      <c r="H26" s="183" t="s">
        <v>490</v>
      </c>
      <c r="I26" s="353">
        <v>30000</v>
      </c>
      <c r="J26" s="353"/>
      <c r="K26" s="166"/>
      <c r="L26" s="155"/>
    </row>
    <row r="27" spans="1:12" ht="12.75" customHeight="1">
      <c r="A27" s="177"/>
      <c r="B27" s="178"/>
      <c r="C27" s="167"/>
      <c r="D27" s="182"/>
      <c r="E27" s="170"/>
      <c r="F27" s="164"/>
      <c r="G27" s="164"/>
      <c r="H27" s="183" t="s">
        <v>491</v>
      </c>
      <c r="I27" s="353"/>
      <c r="J27" s="353"/>
      <c r="K27" s="166"/>
      <c r="L27" s="155"/>
    </row>
    <row r="28" spans="1:12" ht="12.75" customHeight="1">
      <c r="A28" s="350" t="s">
        <v>482</v>
      </c>
      <c r="B28" s="351"/>
      <c r="C28" s="352"/>
      <c r="D28" s="182"/>
      <c r="E28" s="170"/>
      <c r="F28" s="164"/>
      <c r="G28" s="164"/>
      <c r="H28" s="183" t="s">
        <v>492</v>
      </c>
      <c r="I28" s="353">
        <v>8881</v>
      </c>
      <c r="J28" s="353"/>
      <c r="K28" s="166"/>
      <c r="L28" s="155"/>
    </row>
    <row r="29" spans="1:12" ht="12.75" customHeight="1">
      <c r="A29" s="172"/>
      <c r="B29" s="154" t="s">
        <v>132</v>
      </c>
      <c r="C29" s="168"/>
      <c r="D29" s="182"/>
      <c r="E29" s="170"/>
      <c r="F29" s="164"/>
      <c r="G29" s="164"/>
      <c r="H29" s="183" t="s">
        <v>493</v>
      </c>
      <c r="I29" s="353">
        <v>1737837</v>
      </c>
      <c r="J29" s="353"/>
      <c r="K29" s="166"/>
      <c r="L29" s="155"/>
    </row>
    <row r="30" spans="1:12" ht="12.75" customHeight="1" thickBot="1">
      <c r="A30" s="173"/>
      <c r="B30" s="170"/>
      <c r="C30" s="166"/>
      <c r="D30" s="173"/>
      <c r="E30" s="170"/>
      <c r="F30" s="170"/>
      <c r="G30" s="170"/>
      <c r="H30" s="184" t="s">
        <v>483</v>
      </c>
      <c r="I30" s="349">
        <f>SUM(I22:J29)</f>
        <v>6612288</v>
      </c>
      <c r="J30" s="349"/>
      <c r="K30" s="166"/>
      <c r="L30" s="155"/>
    </row>
    <row r="31" spans="1:12" ht="13.5" thickTop="1">
      <c r="A31" s="174"/>
      <c r="B31" s="171"/>
      <c r="C31" s="169"/>
      <c r="D31" s="174"/>
      <c r="E31" s="171"/>
      <c r="F31" s="171"/>
      <c r="G31" s="171"/>
      <c r="H31" s="171"/>
      <c r="I31" s="171"/>
      <c r="J31" s="171"/>
      <c r="K31" s="169"/>
      <c r="L31" s="155"/>
    </row>
  </sheetData>
  <sheetProtection password="CAC9" sheet="1" objects="1" scenarios="1"/>
  <mergeCells count="21">
    <mergeCell ref="A12:K12"/>
    <mergeCell ref="A6:K6"/>
    <mergeCell ref="A7:K7"/>
    <mergeCell ref="A9:K9"/>
    <mergeCell ref="A10:K10"/>
    <mergeCell ref="A15:K15"/>
    <mergeCell ref="A24:C24"/>
    <mergeCell ref="A18:K18"/>
    <mergeCell ref="A13:K13"/>
    <mergeCell ref="A16:K16"/>
    <mergeCell ref="I22:J22"/>
    <mergeCell ref="I23:J23"/>
    <mergeCell ref="I24:J24"/>
    <mergeCell ref="A19:K19"/>
    <mergeCell ref="I30:J30"/>
    <mergeCell ref="A28:C28"/>
    <mergeCell ref="I25:J25"/>
    <mergeCell ref="I29:J29"/>
    <mergeCell ref="I28:J28"/>
    <mergeCell ref="I27:J27"/>
    <mergeCell ref="I26:J26"/>
  </mergeCells>
  <printOptions/>
  <pageMargins left="0.7874015748031497" right="0.3937007874015748" top="1.6141732283464567" bottom="0.984251968503937" header="0" footer="0"/>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sheetPr codeName="Hoja13">
    <tabColor indexed="8"/>
    <pageSetUpPr fitToPage="1"/>
  </sheetPr>
  <dimension ref="A1:I40"/>
  <sheetViews>
    <sheetView tabSelected="1" zoomScale="90" zoomScaleNormal="90" zoomScalePageLayoutView="0" workbookViewId="0" topLeftCell="A10">
      <selection activeCell="C34" sqref="C34"/>
    </sheetView>
  </sheetViews>
  <sheetFormatPr defaultColWidth="0" defaultRowHeight="12.75" zeroHeight="1"/>
  <cols>
    <col min="1" max="1" width="1.7109375" style="88" customWidth="1"/>
    <col min="2" max="2" width="50.28125" style="88" bestFit="1" customWidth="1"/>
    <col min="3" max="3" width="16.7109375" style="89" customWidth="1"/>
    <col min="4" max="4" width="14.7109375" style="90" customWidth="1"/>
    <col min="5" max="5" width="16.7109375" style="89" customWidth="1"/>
    <col min="6" max="6" width="14.8515625" style="91" customWidth="1"/>
    <col min="7" max="7" width="16.7109375" style="89" customWidth="1"/>
    <col min="8" max="8" width="14.8515625" style="91" customWidth="1"/>
    <col min="9" max="9" width="1.7109375" style="102" customWidth="1"/>
    <col min="10" max="16384" width="11.421875" style="88" hidden="1" customWidth="1"/>
  </cols>
  <sheetData>
    <row r="1" spans="1:8" ht="13.5" thickBot="1">
      <c r="A1" s="102"/>
      <c r="B1" s="102"/>
      <c r="C1" s="103"/>
      <c r="D1" s="104"/>
      <c r="E1" s="103"/>
      <c r="F1" s="105"/>
      <c r="G1" s="103"/>
      <c r="H1" s="105"/>
    </row>
    <row r="2" spans="1:9" s="2" customFormat="1" ht="12.75">
      <c r="A2" s="67"/>
      <c r="B2" s="3"/>
      <c r="C2" s="4"/>
      <c r="D2" s="5"/>
      <c r="E2" s="4"/>
      <c r="F2" s="6"/>
      <c r="G2" s="7"/>
      <c r="H2" s="8" t="s">
        <v>307</v>
      </c>
      <c r="I2" s="67"/>
    </row>
    <row r="3" spans="1:9" s="2" customFormat="1" ht="18">
      <c r="A3" s="67"/>
      <c r="B3" s="9"/>
      <c r="C3" s="10"/>
      <c r="D3" s="10" t="s">
        <v>529</v>
      </c>
      <c r="E3" s="11"/>
      <c r="F3" s="12"/>
      <c r="G3" s="11"/>
      <c r="H3" s="13"/>
      <c r="I3" s="67"/>
    </row>
    <row r="4" spans="1:9" s="2" customFormat="1" ht="12.75">
      <c r="A4" s="67"/>
      <c r="B4" s="14"/>
      <c r="C4" s="15"/>
      <c r="D4" s="16"/>
      <c r="E4" s="11"/>
      <c r="F4" s="12"/>
      <c r="G4" s="11"/>
      <c r="H4" s="13"/>
      <c r="I4" s="67"/>
    </row>
    <row r="5" spans="1:9" s="2" customFormat="1" ht="18">
      <c r="A5" s="67"/>
      <c r="B5" s="17" t="s">
        <v>308</v>
      </c>
      <c r="C5" s="381" t="s">
        <v>1</v>
      </c>
      <c r="D5" s="382"/>
      <c r="E5" s="382"/>
      <c r="F5" s="382"/>
      <c r="G5" s="383"/>
      <c r="H5" s="13"/>
      <c r="I5" s="67"/>
    </row>
    <row r="6" spans="1:9" s="2" customFormat="1" ht="12.75">
      <c r="A6" s="67"/>
      <c r="B6" s="14"/>
      <c r="C6" s="15"/>
      <c r="D6" s="16"/>
      <c r="E6" s="11"/>
      <c r="F6" s="12"/>
      <c r="G6" s="11"/>
      <c r="H6" s="13"/>
      <c r="I6" s="67"/>
    </row>
    <row r="7" spans="1:9" s="2" customFormat="1" ht="18">
      <c r="A7" s="67"/>
      <c r="B7" s="18"/>
      <c r="C7" s="19"/>
      <c r="D7" s="20"/>
      <c r="E7" s="21"/>
      <c r="F7" s="20"/>
      <c r="G7" s="22"/>
      <c r="H7" s="23"/>
      <c r="I7" s="67"/>
    </row>
    <row r="8" spans="1:9" s="2" customFormat="1" ht="13.5" thickBot="1">
      <c r="A8" s="67"/>
      <c r="B8" s="24"/>
      <c r="C8" s="25"/>
      <c r="D8" s="26"/>
      <c r="E8" s="25"/>
      <c r="F8" s="27"/>
      <c r="G8" s="25"/>
      <c r="H8" s="28"/>
      <c r="I8" s="67"/>
    </row>
    <row r="9" spans="1:9" s="2" customFormat="1" ht="13.5" thickBot="1">
      <c r="A9" s="67"/>
      <c r="B9" s="29"/>
      <c r="C9" s="30"/>
      <c r="D9" s="31"/>
      <c r="E9" s="30"/>
      <c r="F9" s="32"/>
      <c r="G9" s="30"/>
      <c r="H9" s="92"/>
      <c r="I9" s="67"/>
    </row>
    <row r="10" spans="1:9" s="2" customFormat="1" ht="26.25" customHeight="1">
      <c r="A10" s="67"/>
      <c r="B10" s="369" t="s">
        <v>306</v>
      </c>
      <c r="C10" s="373">
        <v>2008</v>
      </c>
      <c r="D10" s="375" t="s">
        <v>530</v>
      </c>
      <c r="E10" s="377">
        <v>2009</v>
      </c>
      <c r="F10" s="375" t="s">
        <v>531</v>
      </c>
      <c r="G10" s="371" t="s">
        <v>532</v>
      </c>
      <c r="H10" s="384" t="s">
        <v>533</v>
      </c>
      <c r="I10" s="67"/>
    </row>
    <row r="11" spans="1:9" s="2" customFormat="1" ht="27.75" customHeight="1" thickBot="1">
      <c r="A11" s="67"/>
      <c r="B11" s="370"/>
      <c r="C11" s="374"/>
      <c r="D11" s="376"/>
      <c r="E11" s="378"/>
      <c r="F11" s="376"/>
      <c r="G11" s="372"/>
      <c r="H11" s="385"/>
      <c r="I11" s="67"/>
    </row>
    <row r="12" spans="1:9" s="2" customFormat="1" ht="18">
      <c r="A12" s="67"/>
      <c r="B12" s="93" t="s">
        <v>255</v>
      </c>
      <c r="C12" s="94"/>
      <c r="D12" s="95"/>
      <c r="E12" s="94"/>
      <c r="F12" s="96"/>
      <c r="G12" s="94"/>
      <c r="H12" s="97"/>
      <c r="I12" s="67"/>
    </row>
    <row r="13" spans="1:9" s="2" customFormat="1" ht="12.75">
      <c r="A13" s="67"/>
      <c r="B13" s="321" t="s">
        <v>867</v>
      </c>
      <c r="C13" s="98"/>
      <c r="D13" s="99"/>
      <c r="E13" s="100"/>
      <c r="F13" s="101"/>
      <c r="G13" s="36">
        <v>4910756.069999999</v>
      </c>
      <c r="H13" s="37"/>
      <c r="I13" s="67"/>
    </row>
    <row r="14" spans="1:9" s="2" customFormat="1" ht="12.75">
      <c r="A14" s="67"/>
      <c r="B14" s="38" t="s">
        <v>249</v>
      </c>
      <c r="C14" s="36">
        <v>2380290</v>
      </c>
      <c r="D14" s="87">
        <f>(E14/C14)-1</f>
        <v>0.11386385692499656</v>
      </c>
      <c r="E14" s="36">
        <v>2651319</v>
      </c>
      <c r="F14" s="87">
        <f>(G14/E14)-1</f>
        <v>0.16299660659467996</v>
      </c>
      <c r="G14" s="39">
        <f>'14-I'!G44</f>
        <v>3083475</v>
      </c>
      <c r="H14" s="37">
        <f aca="true" t="shared" si="0" ref="H14:H20">G14/G$21</f>
        <v>0.048867222086269556</v>
      </c>
      <c r="I14" s="67"/>
    </row>
    <row r="15" spans="1:9" s="2" customFormat="1" ht="12.75">
      <c r="A15" s="67"/>
      <c r="B15" s="38" t="s">
        <v>250</v>
      </c>
      <c r="C15" s="36"/>
      <c r="D15" s="87" t="e">
        <f aca="true" t="shared" si="1" ref="D15:D31">(E15/C15)-1</f>
        <v>#DIV/0!</v>
      </c>
      <c r="E15" s="36"/>
      <c r="F15" s="87" t="e">
        <f aca="true" t="shared" si="2" ref="F15:F21">(G15/E15)-1</f>
        <v>#DIV/0!</v>
      </c>
      <c r="G15" s="39">
        <f>'14-I'!G50</f>
        <v>0</v>
      </c>
      <c r="H15" s="37">
        <f t="shared" si="0"/>
        <v>0</v>
      </c>
      <c r="I15" s="67"/>
    </row>
    <row r="16" spans="1:9" s="2" customFormat="1" ht="12.75">
      <c r="A16" s="67"/>
      <c r="B16" s="38" t="s">
        <v>251</v>
      </c>
      <c r="C16" s="36">
        <v>4207000</v>
      </c>
      <c r="D16" s="87">
        <f t="shared" si="1"/>
        <v>0.12400166389351086</v>
      </c>
      <c r="E16" s="36">
        <v>4728675</v>
      </c>
      <c r="F16" s="87">
        <f t="shared" si="2"/>
        <v>0.2810089507102942</v>
      </c>
      <c r="G16" s="39">
        <f>'14-I'!G187</f>
        <v>6057475</v>
      </c>
      <c r="H16" s="37">
        <f t="shared" si="0"/>
        <v>0.09599947335620547</v>
      </c>
      <c r="I16" s="67"/>
    </row>
    <row r="17" spans="1:9" s="2" customFormat="1" ht="12.75">
      <c r="A17" s="67"/>
      <c r="B17" s="38" t="s">
        <v>252</v>
      </c>
      <c r="C17" s="36">
        <v>805000</v>
      </c>
      <c r="D17" s="87">
        <f t="shared" si="1"/>
        <v>-0.059792546583850914</v>
      </c>
      <c r="E17" s="36">
        <v>756867</v>
      </c>
      <c r="F17" s="87">
        <f t="shared" si="2"/>
        <v>0.37206669071316356</v>
      </c>
      <c r="G17" s="39">
        <f>'14-I'!G240</f>
        <v>1038472</v>
      </c>
      <c r="H17" s="37">
        <f t="shared" si="0"/>
        <v>0.016457808756150938</v>
      </c>
      <c r="I17" s="67"/>
    </row>
    <row r="18" spans="1:9" s="2" customFormat="1" ht="12.75">
      <c r="A18" s="67"/>
      <c r="B18" s="38" t="s">
        <v>253</v>
      </c>
      <c r="C18" s="36">
        <v>3311500</v>
      </c>
      <c r="D18" s="87">
        <f t="shared" si="1"/>
        <v>1.6085369168050732</v>
      </c>
      <c r="E18" s="36">
        <v>8638170</v>
      </c>
      <c r="F18" s="87">
        <f t="shared" si="2"/>
        <v>-0.38290714352692756</v>
      </c>
      <c r="G18" s="39">
        <f>'14-I'!G303</f>
        <v>5330553</v>
      </c>
      <c r="H18" s="37">
        <f t="shared" si="0"/>
        <v>0.0844791403509451</v>
      </c>
      <c r="I18" s="67"/>
    </row>
    <row r="19" spans="1:9" s="2" customFormat="1" ht="12.75">
      <c r="A19" s="67"/>
      <c r="B19" s="38" t="s">
        <v>254</v>
      </c>
      <c r="C19" s="36">
        <v>26670689</v>
      </c>
      <c r="D19" s="87">
        <f t="shared" si="1"/>
        <v>0.08244417682647787</v>
      </c>
      <c r="E19" s="36">
        <v>28869532</v>
      </c>
      <c r="F19" s="87">
        <f t="shared" si="2"/>
        <v>-0.029303904199070474</v>
      </c>
      <c r="G19" s="39">
        <f>'14-I'!G311</f>
        <v>28023542</v>
      </c>
      <c r="H19" s="37">
        <f t="shared" si="0"/>
        <v>0.44411991359031694</v>
      </c>
      <c r="I19" s="67"/>
    </row>
    <row r="20" spans="1:9" s="2" customFormat="1" ht="12.75">
      <c r="A20" s="67"/>
      <c r="B20" s="38" t="s">
        <v>504</v>
      </c>
      <c r="C20" s="36">
        <v>13512786</v>
      </c>
      <c r="D20" s="87">
        <f t="shared" si="1"/>
        <v>0.048315943137114736</v>
      </c>
      <c r="E20" s="36">
        <v>14165669</v>
      </c>
      <c r="F20" s="87">
        <f t="shared" si="2"/>
        <v>0.03452727859164284</v>
      </c>
      <c r="G20" s="39">
        <f>'14-I'!G323</f>
        <v>14654771</v>
      </c>
      <c r="H20" s="37">
        <f t="shared" si="0"/>
        <v>0.23225028549945195</v>
      </c>
      <c r="I20" s="67"/>
    </row>
    <row r="21" spans="1:9" s="2" customFormat="1" ht="12.75">
      <c r="A21" s="67"/>
      <c r="B21" s="40" t="s">
        <v>309</v>
      </c>
      <c r="C21" s="41">
        <f>SUM(C14:C20)</f>
        <v>50887265</v>
      </c>
      <c r="D21" s="87">
        <f t="shared" si="1"/>
        <v>0.17534774171887602</v>
      </c>
      <c r="E21" s="41">
        <f>SUM(E14:E20)</f>
        <v>59810232</v>
      </c>
      <c r="F21" s="87">
        <f t="shared" si="2"/>
        <v>0.05498744880307438</v>
      </c>
      <c r="G21" s="41">
        <f>SUM(G13:G20)</f>
        <v>63099044.07</v>
      </c>
      <c r="H21" s="42">
        <f>SUM(H14:H20)</f>
        <v>0.9221738436393399</v>
      </c>
      <c r="I21" s="67"/>
    </row>
    <row r="22" spans="1:9" s="2" customFormat="1" ht="18">
      <c r="A22" s="67"/>
      <c r="B22" s="43" t="s">
        <v>256</v>
      </c>
      <c r="C22" s="34"/>
      <c r="D22" s="33"/>
      <c r="E22" s="34"/>
      <c r="F22" s="44"/>
      <c r="G22" s="34"/>
      <c r="H22" s="35"/>
      <c r="I22" s="67"/>
    </row>
    <row r="23" spans="1:9" s="2" customFormat="1" ht="12.75">
      <c r="A23" s="67"/>
      <c r="B23" s="38" t="s">
        <v>310</v>
      </c>
      <c r="C23" s="36">
        <v>21975804</v>
      </c>
      <c r="D23" s="87">
        <f t="shared" si="1"/>
        <v>0.0764600011904002</v>
      </c>
      <c r="E23" s="36">
        <v>23656074</v>
      </c>
      <c r="F23" s="87">
        <f aca="true" t="shared" si="3" ref="F23:F31">(G23/E23)-1</f>
        <v>0.20039618577452867</v>
      </c>
      <c r="G23" s="39">
        <f>'14-E'!G48</f>
        <v>28396661</v>
      </c>
      <c r="H23" s="37">
        <f aca="true" t="shared" si="4" ref="H23:H30">G23/G$31</f>
        <v>0.4500331415480716</v>
      </c>
      <c r="I23" s="67"/>
    </row>
    <row r="24" spans="1:9" s="2" customFormat="1" ht="12.75">
      <c r="A24" s="67"/>
      <c r="B24" s="38" t="s">
        <v>311</v>
      </c>
      <c r="C24" s="36">
        <v>9042729</v>
      </c>
      <c r="D24" s="87">
        <f t="shared" si="1"/>
        <v>-0.0964702138038196</v>
      </c>
      <c r="E24" s="36">
        <v>8170375</v>
      </c>
      <c r="F24" s="87">
        <f t="shared" si="3"/>
        <v>0.14581607331364843</v>
      </c>
      <c r="G24" s="39">
        <f>'14-E'!G108</f>
        <v>9361747</v>
      </c>
      <c r="H24" s="37">
        <f t="shared" si="4"/>
        <v>0.14836590868159588</v>
      </c>
      <c r="I24" s="67"/>
    </row>
    <row r="25" spans="1:9" s="2" customFormat="1" ht="12.75">
      <c r="A25" s="67"/>
      <c r="B25" s="38" t="s">
        <v>312</v>
      </c>
      <c r="C25" s="36">
        <v>6325700</v>
      </c>
      <c r="D25" s="87">
        <f t="shared" si="1"/>
        <v>-0.13162717169641303</v>
      </c>
      <c r="E25" s="36">
        <v>5493066</v>
      </c>
      <c r="F25" s="87">
        <f t="shared" si="3"/>
        <v>0.5522413165980529</v>
      </c>
      <c r="G25" s="39">
        <f>'14-E'!G186</f>
        <v>8526564</v>
      </c>
      <c r="H25" s="37">
        <f t="shared" si="4"/>
        <v>0.13512984443948153</v>
      </c>
      <c r="I25" s="67"/>
    </row>
    <row r="26" spans="1:9" s="2" customFormat="1" ht="12.75">
      <c r="A26" s="67"/>
      <c r="B26" s="38" t="s">
        <v>313</v>
      </c>
      <c r="C26" s="36">
        <v>2220000</v>
      </c>
      <c r="D26" s="87">
        <f t="shared" si="1"/>
        <v>-0.20255675675675677</v>
      </c>
      <c r="E26" s="36">
        <v>1770324</v>
      </c>
      <c r="F26" s="87">
        <f t="shared" si="3"/>
        <v>-0.04579331241060958</v>
      </c>
      <c r="G26" s="39">
        <f>'14-E'!G204</f>
        <v>1689255</v>
      </c>
      <c r="H26" s="37">
        <f t="shared" si="4"/>
        <v>0.026771483257337466</v>
      </c>
      <c r="I26" s="67"/>
    </row>
    <row r="27" spans="1:9" s="2" customFormat="1" ht="12.75">
      <c r="A27" s="67"/>
      <c r="B27" s="38" t="s">
        <v>314</v>
      </c>
      <c r="C27" s="36">
        <v>483200</v>
      </c>
      <c r="D27" s="87">
        <f t="shared" si="1"/>
        <v>-0.30319536423841065</v>
      </c>
      <c r="E27" s="36">
        <v>336696</v>
      </c>
      <c r="F27" s="87">
        <f t="shared" si="3"/>
        <v>4.8967703804025</v>
      </c>
      <c r="G27" s="39">
        <f>'14-E'!G259</f>
        <v>1985419</v>
      </c>
      <c r="H27" s="37">
        <f t="shared" si="4"/>
        <v>0.03146512013716087</v>
      </c>
      <c r="I27" s="67"/>
    </row>
    <row r="28" spans="1:9" s="2" customFormat="1" ht="12.75">
      <c r="A28" s="67"/>
      <c r="B28" s="38" t="s">
        <v>257</v>
      </c>
      <c r="C28" s="36">
        <v>9360144</v>
      </c>
      <c r="D28" s="87">
        <f t="shared" si="1"/>
        <v>0.7488562141779016</v>
      </c>
      <c r="E28" s="36">
        <v>16369546</v>
      </c>
      <c r="F28" s="87">
        <f t="shared" si="3"/>
        <v>-0.30403201163917437</v>
      </c>
      <c r="G28" s="39">
        <f>'14-E'!G289</f>
        <v>11392680</v>
      </c>
      <c r="H28" s="37">
        <f t="shared" si="4"/>
        <v>0.18055233927157438</v>
      </c>
      <c r="I28" s="67"/>
    </row>
    <row r="29" spans="1:9" s="2" customFormat="1" ht="12.75">
      <c r="A29" s="67"/>
      <c r="B29" s="38" t="s">
        <v>315</v>
      </c>
      <c r="C29" s="36">
        <v>100000</v>
      </c>
      <c r="D29" s="87">
        <f t="shared" si="1"/>
        <v>-0.68626</v>
      </c>
      <c r="E29" s="36">
        <v>31374</v>
      </c>
      <c r="F29" s="87">
        <f t="shared" si="3"/>
        <v>-0.716931216931217</v>
      </c>
      <c r="G29" s="39">
        <f>'14-E'!G306</f>
        <v>8881</v>
      </c>
      <c r="H29" s="37">
        <f t="shared" si="4"/>
        <v>0.0001407469818401686</v>
      </c>
      <c r="I29" s="67"/>
    </row>
    <row r="30" spans="1:9" s="2" customFormat="1" ht="12.75">
      <c r="A30" s="67"/>
      <c r="B30" s="38" t="s">
        <v>258</v>
      </c>
      <c r="C30" s="36">
        <v>1786125</v>
      </c>
      <c r="D30" s="87">
        <f t="shared" si="1"/>
        <v>-0.3423886906011617</v>
      </c>
      <c r="E30" s="36">
        <v>1174576</v>
      </c>
      <c r="F30" s="87">
        <f t="shared" si="3"/>
        <v>0.47954410783125145</v>
      </c>
      <c r="G30" s="39">
        <f>'14-E'!G324</f>
        <v>1737837</v>
      </c>
      <c r="H30" s="37">
        <f t="shared" si="4"/>
        <v>0.02754141568293808</v>
      </c>
      <c r="I30" s="67"/>
    </row>
    <row r="31" spans="1:9" s="2" customFormat="1" ht="12.75">
      <c r="A31" s="67"/>
      <c r="B31" s="40" t="s">
        <v>316</v>
      </c>
      <c r="C31" s="41">
        <f aca="true" t="shared" si="5" ref="C31:H31">SUM(C23:C30)</f>
        <v>51293702</v>
      </c>
      <c r="D31" s="87">
        <f t="shared" si="1"/>
        <v>0.1112871322877027</v>
      </c>
      <c r="E31" s="41">
        <f t="shared" si="5"/>
        <v>57002031</v>
      </c>
      <c r="F31" s="87">
        <f t="shared" si="3"/>
        <v>0.10696132914983325</v>
      </c>
      <c r="G31" s="41">
        <f t="shared" si="5"/>
        <v>63099044</v>
      </c>
      <c r="H31" s="42">
        <f t="shared" si="5"/>
        <v>1</v>
      </c>
      <c r="I31" s="67"/>
    </row>
    <row r="32" spans="1:9" s="2" customFormat="1" ht="12.75">
      <c r="A32" s="67"/>
      <c r="B32" s="67"/>
      <c r="C32" s="106"/>
      <c r="D32" s="107"/>
      <c r="E32" s="106"/>
      <c r="F32" s="108" t="s">
        <v>505</v>
      </c>
      <c r="G32" s="109">
        <f>G21-G31</f>
        <v>0.07000000029802322</v>
      </c>
      <c r="H32" s="110"/>
      <c r="I32" s="67"/>
    </row>
    <row r="33" spans="1:9" s="2" customFormat="1" ht="12.75">
      <c r="A33" s="67"/>
      <c r="B33" s="67"/>
      <c r="C33" s="106"/>
      <c r="D33" s="107"/>
      <c r="E33" s="106"/>
      <c r="F33" s="108"/>
      <c r="G33" s="106"/>
      <c r="H33" s="110"/>
      <c r="I33" s="67"/>
    </row>
    <row r="34" spans="1:9" s="2" customFormat="1" ht="12.75">
      <c r="A34" s="67"/>
      <c r="B34" s="322"/>
      <c r="C34" s="106"/>
      <c r="D34" s="107"/>
      <c r="E34" s="106"/>
      <c r="F34" s="110"/>
      <c r="G34" s="106"/>
      <c r="H34" s="110"/>
      <c r="I34" s="67"/>
    </row>
    <row r="35" spans="1:9" s="2" customFormat="1" ht="12.75" customHeight="1" thickBot="1">
      <c r="A35" s="67"/>
      <c r="B35" s="111"/>
      <c r="C35" s="112"/>
      <c r="D35" s="386"/>
      <c r="E35" s="386"/>
      <c r="F35" s="110"/>
      <c r="G35" s="386"/>
      <c r="H35" s="386"/>
      <c r="I35" s="67"/>
    </row>
    <row r="36" spans="1:9" s="2" customFormat="1" ht="33" customHeight="1">
      <c r="A36" s="67"/>
      <c r="B36" s="113" t="s">
        <v>864</v>
      </c>
      <c r="C36" s="112"/>
      <c r="D36" s="387" t="s">
        <v>865</v>
      </c>
      <c r="E36" s="387"/>
      <c r="F36" s="110"/>
      <c r="G36" s="388" t="s">
        <v>866</v>
      </c>
      <c r="H36" s="387"/>
      <c r="I36" s="67"/>
    </row>
    <row r="37" spans="1:9" s="205" customFormat="1" ht="20.25" customHeight="1">
      <c r="A37" s="202"/>
      <c r="B37" s="203" t="s">
        <v>317</v>
      </c>
      <c r="C37" s="199"/>
      <c r="D37" s="380" t="s">
        <v>506</v>
      </c>
      <c r="E37" s="380"/>
      <c r="F37" s="204"/>
      <c r="G37" s="379" t="s">
        <v>318</v>
      </c>
      <c r="H37" s="379"/>
      <c r="I37" s="202"/>
    </row>
    <row r="38" spans="1:9" s="2" customFormat="1" ht="12.75" customHeight="1">
      <c r="A38" s="67"/>
      <c r="B38" s="116"/>
      <c r="C38" s="114"/>
      <c r="D38" s="114"/>
      <c r="E38" s="114"/>
      <c r="F38" s="115"/>
      <c r="G38" s="201"/>
      <c r="H38" s="201"/>
      <c r="I38" s="67"/>
    </row>
    <row r="39" spans="1:9" s="2" customFormat="1" ht="12.75">
      <c r="A39" s="67"/>
      <c r="B39" s="67"/>
      <c r="C39" s="106"/>
      <c r="D39" s="107"/>
      <c r="E39" s="106"/>
      <c r="F39" s="110"/>
      <c r="G39" s="106"/>
      <c r="H39" s="110"/>
      <c r="I39" s="67"/>
    </row>
    <row r="40" spans="3:9" s="2" customFormat="1" ht="12.75" hidden="1">
      <c r="C40" s="45"/>
      <c r="D40" s="46"/>
      <c r="E40" s="45"/>
      <c r="F40" s="47"/>
      <c r="G40" s="45"/>
      <c r="H40" s="47"/>
      <c r="I40" s="67"/>
    </row>
    <row r="41" ht="12.75" hidden="1"/>
  </sheetData>
  <sheetProtection/>
  <mergeCells count="14">
    <mergeCell ref="G37:H37"/>
    <mergeCell ref="D37:E37"/>
    <mergeCell ref="C5:G5"/>
    <mergeCell ref="H10:H11"/>
    <mergeCell ref="D35:E35"/>
    <mergeCell ref="G35:H35"/>
    <mergeCell ref="D36:E36"/>
    <mergeCell ref="G36:H36"/>
    <mergeCell ref="B10:B11"/>
    <mergeCell ref="G10:G11"/>
    <mergeCell ref="C10:C11"/>
    <mergeCell ref="D10:D11"/>
    <mergeCell ref="E10:E11"/>
    <mergeCell ref="F10:F11"/>
  </mergeCells>
  <printOptions horizontalCentered="1" verticalCentered="1"/>
  <pageMargins left="0.7874015748031497" right="0.7874015748031497" top="0.5905511811023623" bottom="0.5905511811023623" header="0" footer="0"/>
  <pageSetup fitToHeight="1" fitToWidth="1" horizontalDpi="300" verticalDpi="300" orientation="landscape" scale="82" r:id="rId1"/>
  <ignoredErrors>
    <ignoredError sqref="H23:H31 D14 D15:D20 D23:D30 D22 H14:H21 H22 F14:F21 F23:F31" evalError="1"/>
    <ignoredError sqref="F22 D21 D31" evalError="1" unlockedFormula="1"/>
    <ignoredError sqref="D21 D31" evalError="1" formula="1"/>
    <ignoredError sqref="E21 E31" formula="1"/>
  </ignoredErrors>
</worksheet>
</file>

<file path=xl/worksheets/sheet17.xml><?xml version="1.0" encoding="utf-8"?>
<worksheet xmlns="http://schemas.openxmlformats.org/spreadsheetml/2006/main" xmlns:r="http://schemas.openxmlformats.org/officeDocument/2006/relationships">
  <sheetPr codeName="Hoja1">
    <tabColor indexed="10"/>
    <pageSetUpPr fitToPage="1"/>
  </sheetPr>
  <dimension ref="A1:H325"/>
  <sheetViews>
    <sheetView zoomScale="85" zoomScaleNormal="85" zoomScalePageLayoutView="0" workbookViewId="0" topLeftCell="A1">
      <pane ySplit="7" topLeftCell="A316" activePane="bottomLeft" state="frozen"/>
      <selection pane="topLeft" activeCell="A1" sqref="A1"/>
      <selection pane="bottomLeft" activeCell="B8" sqref="B8:G321"/>
    </sheetView>
  </sheetViews>
  <sheetFormatPr defaultColWidth="0" defaultRowHeight="12.75" zeroHeight="1"/>
  <cols>
    <col min="1" max="1" width="1.7109375" style="67" customWidth="1"/>
    <col min="2" max="2" width="8.57421875" style="70" customWidth="1"/>
    <col min="3" max="3" width="67.421875" style="256" customWidth="1"/>
    <col min="4" max="5" width="19.00390625" style="72" customWidth="1"/>
    <col min="6" max="6" width="19.57421875" style="72" customWidth="1"/>
    <col min="7" max="7" width="19.00390625" style="72" customWidth="1"/>
    <col min="8" max="8" width="1.7109375" style="67" customWidth="1"/>
    <col min="9" max="16384" width="0" style="2" hidden="1" customWidth="1"/>
  </cols>
  <sheetData>
    <row r="1" spans="2:7" ht="10.5" customHeight="1">
      <c r="B1" s="66"/>
      <c r="C1" s="246"/>
      <c r="D1" s="69"/>
      <c r="E1" s="69"/>
      <c r="F1" s="69"/>
      <c r="G1" s="69"/>
    </row>
    <row r="2" spans="2:7" ht="7.5" customHeight="1">
      <c r="B2" s="48"/>
      <c r="C2" s="247"/>
      <c r="D2" s="117"/>
      <c r="E2" s="117"/>
      <c r="F2" s="117"/>
      <c r="G2" s="50"/>
    </row>
    <row r="3" spans="2:7" ht="14.25" customHeight="1">
      <c r="B3" s="51"/>
      <c r="C3" s="248"/>
      <c r="D3" s="118"/>
      <c r="E3" s="118"/>
      <c r="F3" s="118"/>
      <c r="G3" s="53" t="s">
        <v>239</v>
      </c>
    </row>
    <row r="4" spans="2:7" ht="21" customHeight="1">
      <c r="B4" s="51"/>
      <c r="C4" s="249" t="s">
        <v>534</v>
      </c>
      <c r="D4" s="119"/>
      <c r="E4" s="119"/>
      <c r="F4" s="119"/>
      <c r="G4" s="55"/>
    </row>
    <row r="5" spans="2:7" ht="19.5" customHeight="1">
      <c r="B5" s="51"/>
      <c r="C5" s="250" t="str">
        <f>"Municipio de: "&amp;'13'!C5</f>
        <v>Municipio de: Ixtlahuacàn del Rìo, Jalisco</v>
      </c>
      <c r="D5" s="119"/>
      <c r="E5" s="119"/>
      <c r="F5" s="119"/>
      <c r="G5" s="55"/>
    </row>
    <row r="6" spans="2:7" ht="12" customHeight="1">
      <c r="B6" s="57"/>
      <c r="C6" s="251"/>
      <c r="D6" s="120"/>
      <c r="E6" s="120"/>
      <c r="F6" s="120"/>
      <c r="G6" s="59"/>
    </row>
    <row r="7" spans="2:7" ht="33.75" customHeight="1">
      <c r="B7" s="121" t="s">
        <v>512</v>
      </c>
      <c r="C7" s="252" t="s">
        <v>513</v>
      </c>
      <c r="D7" s="123" t="s">
        <v>508</v>
      </c>
      <c r="E7" s="123" t="s">
        <v>509</v>
      </c>
      <c r="F7" s="123" t="s">
        <v>510</v>
      </c>
      <c r="G7" s="123" t="s">
        <v>511</v>
      </c>
    </row>
    <row r="8" spans="1:8" s="236" customFormat="1" ht="30" customHeight="1">
      <c r="A8" s="237"/>
      <c r="B8" s="238">
        <v>10000</v>
      </c>
      <c r="C8" s="253" t="s">
        <v>781</v>
      </c>
      <c r="D8" s="240"/>
      <c r="E8" s="240"/>
      <c r="F8" s="240"/>
      <c r="G8" s="241"/>
      <c r="H8" s="237"/>
    </row>
    <row r="9" spans="1:8" s="236" customFormat="1" ht="30" customHeight="1">
      <c r="A9" s="237"/>
      <c r="B9" s="238">
        <v>10100</v>
      </c>
      <c r="C9" s="253" t="s">
        <v>782</v>
      </c>
      <c r="D9" s="240"/>
      <c r="E9" s="240"/>
      <c r="F9" s="240"/>
      <c r="G9" s="241"/>
      <c r="H9" s="237"/>
    </row>
    <row r="10" spans="1:8" s="236" customFormat="1" ht="30" customHeight="1">
      <c r="A10" s="237"/>
      <c r="B10" s="243">
        <v>10101</v>
      </c>
      <c r="C10" s="254" t="s">
        <v>569</v>
      </c>
      <c r="D10" s="258">
        <f>861000+147725</f>
        <v>1008725</v>
      </c>
      <c r="E10" s="258"/>
      <c r="F10" s="258"/>
      <c r="G10" s="242">
        <f>SUM(D10:F10)</f>
        <v>1008725</v>
      </c>
      <c r="H10" s="237"/>
    </row>
    <row r="11" spans="1:8" s="236" customFormat="1" ht="30" customHeight="1">
      <c r="A11" s="237"/>
      <c r="B11" s="243">
        <v>10102</v>
      </c>
      <c r="C11" s="254" t="s">
        <v>570</v>
      </c>
      <c r="D11" s="258">
        <v>1149000</v>
      </c>
      <c r="E11" s="258"/>
      <c r="F11" s="258"/>
      <c r="G11" s="242">
        <f>SUM(D11:F11)</f>
        <v>1149000</v>
      </c>
      <c r="H11" s="237"/>
    </row>
    <row r="12" spans="1:8" s="236" customFormat="1" ht="30" customHeight="1">
      <c r="A12" s="237"/>
      <c r="B12" s="245"/>
      <c r="C12" s="255" t="s">
        <v>260</v>
      </c>
      <c r="D12" s="78">
        <f>SUM(D10:D11)</f>
        <v>2157725</v>
      </c>
      <c r="E12" s="78">
        <f>SUM(E10:E11)</f>
        <v>0</v>
      </c>
      <c r="F12" s="78">
        <f>SUM(F10:F11)</f>
        <v>0</v>
      </c>
      <c r="G12" s="78">
        <f>SUM(G10:G11)</f>
        <v>2157725</v>
      </c>
      <c r="H12" s="237"/>
    </row>
    <row r="13" spans="1:8" s="236" customFormat="1" ht="30" customHeight="1">
      <c r="A13" s="237"/>
      <c r="B13" s="238">
        <v>10200</v>
      </c>
      <c r="C13" s="253" t="s">
        <v>784</v>
      </c>
      <c r="D13" s="240"/>
      <c r="E13" s="240"/>
      <c r="F13" s="240"/>
      <c r="G13" s="241"/>
      <c r="H13" s="237"/>
    </row>
    <row r="14" spans="1:8" s="236" customFormat="1" ht="30" customHeight="1">
      <c r="A14" s="237"/>
      <c r="B14" s="243">
        <v>10201</v>
      </c>
      <c r="C14" s="254" t="s">
        <v>571</v>
      </c>
      <c r="D14" s="258">
        <v>368000</v>
      </c>
      <c r="E14" s="258"/>
      <c r="F14" s="258"/>
      <c r="G14" s="242">
        <f>SUM(D14:F14)</f>
        <v>368000</v>
      </c>
      <c r="H14" s="237"/>
    </row>
    <row r="15" spans="1:8" s="236" customFormat="1" ht="30" customHeight="1">
      <c r="A15" s="237"/>
      <c r="B15" s="243">
        <v>10202</v>
      </c>
      <c r="C15" s="254" t="s">
        <v>572</v>
      </c>
      <c r="D15" s="258">
        <v>8500</v>
      </c>
      <c r="E15" s="258"/>
      <c r="F15" s="258"/>
      <c r="G15" s="242">
        <f>SUM(D15:F15)</f>
        <v>8500</v>
      </c>
      <c r="H15" s="237"/>
    </row>
    <row r="16" spans="1:8" s="236" customFormat="1" ht="30" customHeight="1">
      <c r="A16" s="237"/>
      <c r="B16" s="243">
        <v>10203</v>
      </c>
      <c r="C16" s="254" t="s">
        <v>573</v>
      </c>
      <c r="D16" s="258">
        <v>32500</v>
      </c>
      <c r="E16" s="258"/>
      <c r="F16" s="258"/>
      <c r="G16" s="242">
        <f>SUM(D16:F16)</f>
        <v>32500</v>
      </c>
      <c r="H16" s="237"/>
    </row>
    <row r="17" spans="1:8" s="236" customFormat="1" ht="30" customHeight="1">
      <c r="A17" s="237"/>
      <c r="B17" s="243">
        <v>10204</v>
      </c>
      <c r="C17" s="254" t="s">
        <v>574</v>
      </c>
      <c r="D17" s="258">
        <v>500000</v>
      </c>
      <c r="E17" s="258"/>
      <c r="F17" s="258"/>
      <c r="G17" s="242">
        <f>SUM(D17:F17)</f>
        <v>500000</v>
      </c>
      <c r="H17" s="237"/>
    </row>
    <row r="18" spans="1:8" s="236" customFormat="1" ht="30" customHeight="1">
      <c r="A18" s="237"/>
      <c r="B18" s="245"/>
      <c r="C18" s="255" t="s">
        <v>260</v>
      </c>
      <c r="D18" s="78">
        <f>SUM(D14:D17)</f>
        <v>909000</v>
      </c>
      <c r="E18" s="78">
        <f>SUM(E14:E17)</f>
        <v>0</v>
      </c>
      <c r="F18" s="78">
        <f>SUM(F14:F17)</f>
        <v>0</v>
      </c>
      <c r="G18" s="78">
        <f>SUM(G14:G17)</f>
        <v>909000</v>
      </c>
      <c r="H18" s="237"/>
    </row>
    <row r="19" spans="1:8" s="236" customFormat="1" ht="30" customHeight="1">
      <c r="A19" s="237"/>
      <c r="B19" s="238">
        <v>10300</v>
      </c>
      <c r="C19" s="253" t="s">
        <v>785</v>
      </c>
      <c r="D19" s="240"/>
      <c r="E19" s="240"/>
      <c r="F19" s="240"/>
      <c r="G19" s="241"/>
      <c r="H19" s="237"/>
    </row>
    <row r="20" spans="1:8" s="236" customFormat="1" ht="30" customHeight="1">
      <c r="A20" s="237"/>
      <c r="B20" s="243">
        <v>10301</v>
      </c>
      <c r="C20" s="254" t="s">
        <v>575</v>
      </c>
      <c r="D20" s="258">
        <v>190</v>
      </c>
      <c r="E20" s="258"/>
      <c r="F20" s="258"/>
      <c r="G20" s="242">
        <f aca="true" t="shared" si="0" ref="G20:G84">SUM(D20:F20)</f>
        <v>190</v>
      </c>
      <c r="H20" s="237"/>
    </row>
    <row r="21" spans="1:8" s="236" customFormat="1" ht="30" customHeight="1">
      <c r="A21" s="237"/>
      <c r="B21" s="245"/>
      <c r="C21" s="255" t="s">
        <v>260</v>
      </c>
      <c r="D21" s="78">
        <f>SUM(D20)</f>
        <v>190</v>
      </c>
      <c r="E21" s="78">
        <f>SUM(E20)</f>
        <v>0</v>
      </c>
      <c r="F21" s="78">
        <f>SUM(F20)</f>
        <v>0</v>
      </c>
      <c r="G21" s="78">
        <f>SUM(G20)</f>
        <v>190</v>
      </c>
      <c r="H21" s="237"/>
    </row>
    <row r="22" spans="1:8" s="236" customFormat="1" ht="30" customHeight="1">
      <c r="A22" s="237"/>
      <c r="B22" s="238">
        <v>10400</v>
      </c>
      <c r="C22" s="253" t="s">
        <v>786</v>
      </c>
      <c r="D22" s="240"/>
      <c r="E22" s="240"/>
      <c r="F22" s="240"/>
      <c r="G22" s="241"/>
      <c r="H22" s="237"/>
    </row>
    <row r="23" spans="1:8" s="236" customFormat="1" ht="30" customHeight="1">
      <c r="A23" s="237"/>
      <c r="B23" s="243">
        <v>10401</v>
      </c>
      <c r="C23" s="254" t="s">
        <v>576</v>
      </c>
      <c r="D23" s="258">
        <v>12100</v>
      </c>
      <c r="E23" s="258"/>
      <c r="F23" s="258"/>
      <c r="G23" s="242">
        <f t="shared" si="0"/>
        <v>12100</v>
      </c>
      <c r="H23" s="237"/>
    </row>
    <row r="24" spans="1:8" s="236" customFormat="1" ht="30" customHeight="1">
      <c r="A24" s="237"/>
      <c r="B24" s="243">
        <v>10402</v>
      </c>
      <c r="C24" s="254" t="s">
        <v>577</v>
      </c>
      <c r="D24" s="258">
        <v>0</v>
      </c>
      <c r="E24" s="258"/>
      <c r="F24" s="258"/>
      <c r="G24" s="242">
        <f t="shared" si="0"/>
        <v>0</v>
      </c>
      <c r="H24" s="237"/>
    </row>
    <row r="25" spans="1:8" s="236" customFormat="1" ht="30" customHeight="1">
      <c r="A25" s="237"/>
      <c r="B25" s="243">
        <v>10403</v>
      </c>
      <c r="C25" s="254" t="s">
        <v>578</v>
      </c>
      <c r="D25" s="258">
        <v>0</v>
      </c>
      <c r="E25" s="258"/>
      <c r="F25" s="258"/>
      <c r="G25" s="242">
        <f t="shared" si="0"/>
        <v>0</v>
      </c>
      <c r="H25" s="237"/>
    </row>
    <row r="26" spans="1:8" s="236" customFormat="1" ht="30" customHeight="1">
      <c r="A26" s="237"/>
      <c r="B26" s="245"/>
      <c r="C26" s="255" t="s">
        <v>260</v>
      </c>
      <c r="D26" s="78">
        <f>SUM(D23:D25)</f>
        <v>12100</v>
      </c>
      <c r="E26" s="78">
        <f>SUM(E23:E25)</f>
        <v>0</v>
      </c>
      <c r="F26" s="78">
        <f>SUM(F23:F25)</f>
        <v>0</v>
      </c>
      <c r="G26" s="78">
        <f>SUM(G23:G25)</f>
        <v>12100</v>
      </c>
      <c r="H26" s="237"/>
    </row>
    <row r="27" spans="1:8" s="236" customFormat="1" ht="30" customHeight="1">
      <c r="A27" s="237"/>
      <c r="B27" s="238">
        <v>10500</v>
      </c>
      <c r="C27" s="253" t="s">
        <v>787</v>
      </c>
      <c r="D27" s="240"/>
      <c r="E27" s="240"/>
      <c r="F27" s="240"/>
      <c r="G27" s="241"/>
      <c r="H27" s="237"/>
    </row>
    <row r="28" spans="1:8" s="236" customFormat="1" ht="30" customHeight="1">
      <c r="A28" s="237"/>
      <c r="B28" s="243">
        <v>10501</v>
      </c>
      <c r="C28" s="254" t="s">
        <v>579</v>
      </c>
      <c r="D28" s="258">
        <v>1760</v>
      </c>
      <c r="E28" s="258"/>
      <c r="F28" s="258"/>
      <c r="G28" s="242">
        <f t="shared" si="0"/>
        <v>1760</v>
      </c>
      <c r="H28" s="237"/>
    </row>
    <row r="29" spans="1:8" s="236" customFormat="1" ht="30" customHeight="1">
      <c r="A29" s="237"/>
      <c r="B29" s="243">
        <v>10502</v>
      </c>
      <c r="C29" s="254" t="s">
        <v>580</v>
      </c>
      <c r="D29" s="258">
        <v>0</v>
      </c>
      <c r="E29" s="258"/>
      <c r="F29" s="258"/>
      <c r="G29" s="242">
        <f t="shared" si="0"/>
        <v>0</v>
      </c>
      <c r="H29" s="237"/>
    </row>
    <row r="30" spans="1:8" s="236" customFormat="1" ht="30" customHeight="1">
      <c r="A30" s="237"/>
      <c r="B30" s="243">
        <v>10503</v>
      </c>
      <c r="C30" s="254" t="s">
        <v>581</v>
      </c>
      <c r="D30" s="258"/>
      <c r="E30" s="258"/>
      <c r="F30" s="258"/>
      <c r="G30" s="242">
        <f t="shared" si="0"/>
        <v>0</v>
      </c>
      <c r="H30" s="237"/>
    </row>
    <row r="31" spans="1:8" s="236" customFormat="1" ht="30" customHeight="1">
      <c r="A31" s="237"/>
      <c r="B31" s="243">
        <v>10504</v>
      </c>
      <c r="C31" s="254" t="s">
        <v>582</v>
      </c>
      <c r="D31" s="258"/>
      <c r="E31" s="258"/>
      <c r="F31" s="258"/>
      <c r="G31" s="242">
        <f t="shared" si="0"/>
        <v>0</v>
      </c>
      <c r="H31" s="237"/>
    </row>
    <row r="32" spans="1:8" s="236" customFormat="1" ht="30" customHeight="1">
      <c r="A32" s="237"/>
      <c r="B32" s="243">
        <v>10505</v>
      </c>
      <c r="C32" s="254" t="s">
        <v>583</v>
      </c>
      <c r="D32" s="258">
        <v>0</v>
      </c>
      <c r="E32" s="258"/>
      <c r="F32" s="258"/>
      <c r="G32" s="242">
        <f t="shared" si="0"/>
        <v>0</v>
      </c>
      <c r="H32" s="237"/>
    </row>
    <row r="33" spans="1:8" s="236" customFormat="1" ht="30" customHeight="1">
      <c r="A33" s="237"/>
      <c r="B33" s="243">
        <v>10506</v>
      </c>
      <c r="C33" s="254" t="s">
        <v>584</v>
      </c>
      <c r="D33" s="258"/>
      <c r="E33" s="258"/>
      <c r="F33" s="258"/>
      <c r="G33" s="242">
        <f t="shared" si="0"/>
        <v>0</v>
      </c>
      <c r="H33" s="237"/>
    </row>
    <row r="34" spans="1:8" s="236" customFormat="1" ht="30" customHeight="1">
      <c r="A34" s="237"/>
      <c r="B34" s="243">
        <v>10507</v>
      </c>
      <c r="C34" s="254" t="s">
        <v>585</v>
      </c>
      <c r="D34" s="258"/>
      <c r="E34" s="258"/>
      <c r="F34" s="258"/>
      <c r="G34" s="242">
        <f t="shared" si="0"/>
        <v>0</v>
      </c>
      <c r="H34" s="237"/>
    </row>
    <row r="35" spans="1:8" s="236" customFormat="1" ht="30" customHeight="1">
      <c r="A35" s="237"/>
      <c r="B35" s="243">
        <v>10508</v>
      </c>
      <c r="C35" s="254" t="s">
        <v>586</v>
      </c>
      <c r="D35" s="258">
        <v>400</v>
      </c>
      <c r="E35" s="258"/>
      <c r="F35" s="258"/>
      <c r="G35" s="242">
        <f t="shared" si="0"/>
        <v>400</v>
      </c>
      <c r="H35" s="237"/>
    </row>
    <row r="36" spans="1:8" s="236" customFormat="1" ht="30" customHeight="1">
      <c r="A36" s="237"/>
      <c r="B36" s="243">
        <v>10509</v>
      </c>
      <c r="C36" s="254" t="s">
        <v>587</v>
      </c>
      <c r="D36" s="258">
        <v>650</v>
      </c>
      <c r="E36" s="258"/>
      <c r="F36" s="258"/>
      <c r="G36" s="242">
        <f t="shared" si="0"/>
        <v>650</v>
      </c>
      <c r="H36" s="237"/>
    </row>
    <row r="37" spans="1:8" s="236" customFormat="1" ht="30" customHeight="1">
      <c r="A37" s="237"/>
      <c r="B37" s="243">
        <v>10510</v>
      </c>
      <c r="C37" s="254" t="s">
        <v>588</v>
      </c>
      <c r="D37" s="258"/>
      <c r="E37" s="258"/>
      <c r="F37" s="258"/>
      <c r="G37" s="242">
        <f t="shared" si="0"/>
        <v>0</v>
      </c>
      <c r="H37" s="237"/>
    </row>
    <row r="38" spans="1:8" s="236" customFormat="1" ht="30" customHeight="1">
      <c r="A38" s="237"/>
      <c r="B38" s="243">
        <v>10511</v>
      </c>
      <c r="C38" s="254" t="s">
        <v>589</v>
      </c>
      <c r="D38" s="258"/>
      <c r="E38" s="258"/>
      <c r="F38" s="258"/>
      <c r="G38" s="242">
        <f t="shared" si="0"/>
        <v>0</v>
      </c>
      <c r="H38" s="237"/>
    </row>
    <row r="39" spans="1:8" s="236" customFormat="1" ht="30" customHeight="1">
      <c r="A39" s="237"/>
      <c r="B39" s="243">
        <v>10512</v>
      </c>
      <c r="C39" s="254" t="s">
        <v>590</v>
      </c>
      <c r="D39" s="258">
        <v>0</v>
      </c>
      <c r="E39" s="258"/>
      <c r="F39" s="258"/>
      <c r="G39" s="242">
        <f t="shared" si="0"/>
        <v>0</v>
      </c>
      <c r="H39" s="237"/>
    </row>
    <row r="40" spans="1:8" s="236" customFormat="1" ht="30" customHeight="1">
      <c r="A40" s="237"/>
      <c r="B40" s="243">
        <v>10513</v>
      </c>
      <c r="C40" s="254" t="s">
        <v>591</v>
      </c>
      <c r="D40" s="258">
        <v>1000</v>
      </c>
      <c r="E40" s="258"/>
      <c r="F40" s="258"/>
      <c r="G40" s="242">
        <f t="shared" si="0"/>
        <v>1000</v>
      </c>
      <c r="H40" s="237"/>
    </row>
    <row r="41" spans="1:8" s="236" customFormat="1" ht="30" customHeight="1">
      <c r="A41" s="237"/>
      <c r="B41" s="243">
        <v>10514</v>
      </c>
      <c r="C41" s="254" t="s">
        <v>592</v>
      </c>
      <c r="D41" s="258">
        <v>0</v>
      </c>
      <c r="E41" s="258"/>
      <c r="F41" s="258"/>
      <c r="G41" s="242">
        <f t="shared" si="0"/>
        <v>0</v>
      </c>
      <c r="H41" s="237"/>
    </row>
    <row r="42" spans="1:8" s="236" customFormat="1" ht="30" customHeight="1">
      <c r="A42" s="237"/>
      <c r="B42" s="243">
        <v>10515</v>
      </c>
      <c r="C42" s="254" t="s">
        <v>593</v>
      </c>
      <c r="D42" s="258">
        <v>650</v>
      </c>
      <c r="E42" s="258"/>
      <c r="F42" s="258"/>
      <c r="G42" s="242">
        <f t="shared" si="0"/>
        <v>650</v>
      </c>
      <c r="H42" s="237"/>
    </row>
    <row r="43" spans="1:8" s="236" customFormat="1" ht="30" customHeight="1">
      <c r="A43" s="237"/>
      <c r="B43" s="245"/>
      <c r="C43" s="255" t="s">
        <v>260</v>
      </c>
      <c r="D43" s="78">
        <f>SUM(D27:D42)</f>
        <v>4460</v>
      </c>
      <c r="E43" s="78">
        <f>SUM(E27:E42)</f>
        <v>0</v>
      </c>
      <c r="F43" s="78">
        <f>SUM(F27:F42)</f>
        <v>0</v>
      </c>
      <c r="G43" s="78">
        <f>SUM(G27:G42)</f>
        <v>4460</v>
      </c>
      <c r="H43" s="237"/>
    </row>
    <row r="44" spans="1:8" s="236" customFormat="1" ht="30" customHeight="1">
      <c r="A44" s="237"/>
      <c r="B44" s="245"/>
      <c r="C44" s="255" t="s">
        <v>824</v>
      </c>
      <c r="D44" s="78">
        <f>D12+D18+D21+D26+D43</f>
        <v>3083475</v>
      </c>
      <c r="E44" s="78">
        <f>E12+E18+E21+E26+E43</f>
        <v>0</v>
      </c>
      <c r="F44" s="78">
        <f>F12+F18+F21+F26+F43</f>
        <v>0</v>
      </c>
      <c r="G44" s="78">
        <f>G12+G18+G21+G26+G43</f>
        <v>3083475</v>
      </c>
      <c r="H44" s="237"/>
    </row>
    <row r="45" spans="1:8" s="236" customFormat="1" ht="30" customHeight="1">
      <c r="A45" s="237"/>
      <c r="B45" s="238">
        <v>20000</v>
      </c>
      <c r="C45" s="253" t="s">
        <v>290</v>
      </c>
      <c r="D45" s="240"/>
      <c r="E45" s="240"/>
      <c r="F45" s="240"/>
      <c r="G45" s="241"/>
      <c r="H45" s="237"/>
    </row>
    <row r="46" spans="1:8" s="236" customFormat="1" ht="30" customHeight="1">
      <c r="A46" s="237"/>
      <c r="B46" s="238">
        <v>20100</v>
      </c>
      <c r="C46" s="253" t="s">
        <v>290</v>
      </c>
      <c r="D46" s="240"/>
      <c r="E46" s="240"/>
      <c r="F46" s="240"/>
      <c r="G46" s="241"/>
      <c r="H46" s="237"/>
    </row>
    <row r="47" spans="1:8" s="236" customFormat="1" ht="30" customHeight="1">
      <c r="A47" s="237"/>
      <c r="B47" s="243">
        <v>20101</v>
      </c>
      <c r="C47" s="254" t="s">
        <v>594</v>
      </c>
      <c r="D47" s="258"/>
      <c r="E47" s="258"/>
      <c r="F47" s="258"/>
      <c r="G47" s="242">
        <f t="shared" si="0"/>
        <v>0</v>
      </c>
      <c r="H47" s="237"/>
    </row>
    <row r="48" spans="1:8" s="236" customFormat="1" ht="30" customHeight="1">
      <c r="A48" s="237"/>
      <c r="B48" s="243">
        <v>20102</v>
      </c>
      <c r="C48" s="254" t="s">
        <v>595</v>
      </c>
      <c r="D48" s="258"/>
      <c r="E48" s="258"/>
      <c r="F48" s="258"/>
      <c r="G48" s="242">
        <f t="shared" si="0"/>
        <v>0</v>
      </c>
      <c r="H48" s="237"/>
    </row>
    <row r="49" spans="1:8" s="236" customFormat="1" ht="30" customHeight="1">
      <c r="A49" s="237"/>
      <c r="B49" s="245"/>
      <c r="C49" s="255" t="s">
        <v>260</v>
      </c>
      <c r="D49" s="78">
        <f>SUM(D47:D48)</f>
        <v>0</v>
      </c>
      <c r="E49" s="78">
        <f>SUM(E47:E48)</f>
        <v>0</v>
      </c>
      <c r="F49" s="78">
        <f>SUM(F47:F48)</f>
        <v>0</v>
      </c>
      <c r="G49" s="78">
        <f>SUM(G47:G48)</f>
        <v>0</v>
      </c>
      <c r="H49" s="237"/>
    </row>
    <row r="50" spans="1:8" s="236" customFormat="1" ht="30" customHeight="1">
      <c r="A50" s="237"/>
      <c r="B50" s="245"/>
      <c r="C50" s="255" t="s">
        <v>825</v>
      </c>
      <c r="D50" s="78">
        <f>SUM(D49)</f>
        <v>0</v>
      </c>
      <c r="E50" s="78">
        <f>SUM(E49)</f>
        <v>0</v>
      </c>
      <c r="F50" s="78">
        <f>SUM(F49)</f>
        <v>0</v>
      </c>
      <c r="G50" s="78">
        <f>SUM(G49)</f>
        <v>0</v>
      </c>
      <c r="H50" s="237"/>
    </row>
    <row r="51" spans="1:8" s="236" customFormat="1" ht="30" customHeight="1">
      <c r="A51" s="237"/>
      <c r="B51" s="238">
        <v>30000</v>
      </c>
      <c r="C51" s="253" t="s">
        <v>291</v>
      </c>
      <c r="D51" s="240"/>
      <c r="E51" s="240"/>
      <c r="F51" s="240"/>
      <c r="G51" s="241"/>
      <c r="H51" s="237"/>
    </row>
    <row r="52" spans="1:8" s="236" customFormat="1" ht="30" customHeight="1">
      <c r="A52" s="237"/>
      <c r="B52" s="238">
        <v>30100</v>
      </c>
      <c r="C52" s="253" t="s">
        <v>788</v>
      </c>
      <c r="D52" s="240"/>
      <c r="E52" s="240"/>
      <c r="F52" s="240"/>
      <c r="G52" s="241"/>
      <c r="H52" s="237"/>
    </row>
    <row r="53" spans="1:8" s="236" customFormat="1" ht="30" customHeight="1">
      <c r="A53" s="237"/>
      <c r="B53" s="243">
        <v>30101</v>
      </c>
      <c r="C53" s="254" t="s">
        <v>596</v>
      </c>
      <c r="D53" s="258">
        <v>5050</v>
      </c>
      <c r="E53" s="258"/>
      <c r="F53" s="258"/>
      <c r="G53" s="242">
        <f t="shared" si="0"/>
        <v>5050</v>
      </c>
      <c r="H53" s="237"/>
    </row>
    <row r="54" spans="1:8" s="236" customFormat="1" ht="30" customHeight="1">
      <c r="A54" s="237"/>
      <c r="B54" s="243">
        <v>30102</v>
      </c>
      <c r="C54" s="254" t="s">
        <v>597</v>
      </c>
      <c r="D54" s="258">
        <v>29200</v>
      </c>
      <c r="E54" s="258"/>
      <c r="F54" s="258"/>
      <c r="G54" s="242">
        <f t="shared" si="0"/>
        <v>29200</v>
      </c>
      <c r="H54" s="237"/>
    </row>
    <row r="55" spans="1:8" s="236" customFormat="1" ht="30" customHeight="1">
      <c r="A55" s="237"/>
      <c r="B55" s="243">
        <v>30103</v>
      </c>
      <c r="C55" s="254" t="s">
        <v>598</v>
      </c>
      <c r="D55" s="258">
        <v>2200</v>
      </c>
      <c r="E55" s="258"/>
      <c r="F55" s="258"/>
      <c r="G55" s="242">
        <f t="shared" si="0"/>
        <v>2200</v>
      </c>
      <c r="H55" s="237"/>
    </row>
    <row r="56" spans="1:8" s="236" customFormat="1" ht="30" customHeight="1">
      <c r="A56" s="237"/>
      <c r="B56" s="243">
        <v>30104</v>
      </c>
      <c r="C56" s="254" t="s">
        <v>599</v>
      </c>
      <c r="D56" s="258">
        <v>1400</v>
      </c>
      <c r="E56" s="258"/>
      <c r="F56" s="258"/>
      <c r="G56" s="242">
        <f t="shared" si="0"/>
        <v>1400</v>
      </c>
      <c r="H56" s="237"/>
    </row>
    <row r="57" spans="1:8" s="236" customFormat="1" ht="30" customHeight="1">
      <c r="A57" s="237"/>
      <c r="B57" s="243">
        <v>30105</v>
      </c>
      <c r="C57" s="254" t="s">
        <v>600</v>
      </c>
      <c r="D57" s="258">
        <v>4900</v>
      </c>
      <c r="E57" s="258"/>
      <c r="F57" s="258"/>
      <c r="G57" s="242">
        <f t="shared" si="0"/>
        <v>4900</v>
      </c>
      <c r="H57" s="237"/>
    </row>
    <row r="58" spans="1:8" s="236" customFormat="1" ht="30" customHeight="1">
      <c r="A58" s="237"/>
      <c r="B58" s="243">
        <v>30106</v>
      </c>
      <c r="C58" s="254" t="s">
        <v>601</v>
      </c>
      <c r="D58" s="258"/>
      <c r="E58" s="258"/>
      <c r="F58" s="258"/>
      <c r="G58" s="242">
        <f t="shared" si="0"/>
        <v>0</v>
      </c>
      <c r="H58" s="237"/>
    </row>
    <row r="59" spans="1:8" s="236" customFormat="1" ht="30" customHeight="1">
      <c r="A59" s="237"/>
      <c r="B59" s="243">
        <v>30107</v>
      </c>
      <c r="C59" s="254" t="s">
        <v>602</v>
      </c>
      <c r="D59" s="258">
        <v>3150</v>
      </c>
      <c r="E59" s="258"/>
      <c r="F59" s="258"/>
      <c r="G59" s="242">
        <f t="shared" si="0"/>
        <v>3150</v>
      </c>
      <c r="H59" s="237"/>
    </row>
    <row r="60" spans="1:8" s="236" customFormat="1" ht="30" customHeight="1">
      <c r="A60" s="237"/>
      <c r="B60" s="243">
        <v>30108</v>
      </c>
      <c r="C60" s="254" t="s">
        <v>603</v>
      </c>
      <c r="D60" s="258"/>
      <c r="E60" s="258"/>
      <c r="F60" s="258"/>
      <c r="G60" s="242">
        <f t="shared" si="0"/>
        <v>0</v>
      </c>
      <c r="H60" s="237"/>
    </row>
    <row r="61" spans="1:8" s="236" customFormat="1" ht="30" customHeight="1">
      <c r="A61" s="237"/>
      <c r="B61" s="243">
        <v>30109</v>
      </c>
      <c r="C61" s="254" t="s">
        <v>604</v>
      </c>
      <c r="D61" s="258">
        <v>0</v>
      </c>
      <c r="E61" s="258"/>
      <c r="F61" s="258"/>
      <c r="G61" s="242">
        <f t="shared" si="0"/>
        <v>0</v>
      </c>
      <c r="H61" s="237"/>
    </row>
    <row r="62" spans="1:8" s="236" customFormat="1" ht="30" customHeight="1">
      <c r="A62" s="237"/>
      <c r="B62" s="243">
        <v>30110</v>
      </c>
      <c r="C62" s="254" t="s">
        <v>605</v>
      </c>
      <c r="D62" s="258">
        <v>81400</v>
      </c>
      <c r="E62" s="258"/>
      <c r="F62" s="258"/>
      <c r="G62" s="242">
        <f t="shared" si="0"/>
        <v>81400</v>
      </c>
      <c r="H62" s="237"/>
    </row>
    <row r="63" spans="1:8" s="236" customFormat="1" ht="30" customHeight="1">
      <c r="A63" s="237"/>
      <c r="B63" s="243">
        <v>30111</v>
      </c>
      <c r="C63" s="254" t="s">
        <v>606</v>
      </c>
      <c r="D63" s="258">
        <v>38200</v>
      </c>
      <c r="E63" s="258"/>
      <c r="F63" s="258"/>
      <c r="G63" s="242">
        <f t="shared" si="0"/>
        <v>38200</v>
      </c>
      <c r="H63" s="237"/>
    </row>
    <row r="64" spans="1:8" s="236" customFormat="1" ht="30" customHeight="1">
      <c r="A64" s="237"/>
      <c r="B64" s="243">
        <v>30112</v>
      </c>
      <c r="C64" s="254" t="s">
        <v>607</v>
      </c>
      <c r="D64" s="258">
        <v>1650</v>
      </c>
      <c r="E64" s="258"/>
      <c r="F64" s="258"/>
      <c r="G64" s="242">
        <f t="shared" si="0"/>
        <v>1650</v>
      </c>
      <c r="H64" s="237"/>
    </row>
    <row r="65" spans="1:8" s="236" customFormat="1" ht="30" customHeight="1">
      <c r="A65" s="237"/>
      <c r="B65" s="243">
        <v>30113</v>
      </c>
      <c r="C65" s="254" t="s">
        <v>608</v>
      </c>
      <c r="D65" s="258">
        <v>0</v>
      </c>
      <c r="E65" s="258"/>
      <c r="F65" s="258"/>
      <c r="G65" s="242">
        <f t="shared" si="0"/>
        <v>0</v>
      </c>
      <c r="H65" s="237"/>
    </row>
    <row r="66" spans="1:8" s="236" customFormat="1" ht="30" customHeight="1">
      <c r="A66" s="237"/>
      <c r="B66" s="243">
        <v>30114</v>
      </c>
      <c r="C66" s="254" t="s">
        <v>609</v>
      </c>
      <c r="D66" s="258">
        <v>54450</v>
      </c>
      <c r="E66" s="258"/>
      <c r="F66" s="258"/>
      <c r="G66" s="242">
        <f t="shared" si="0"/>
        <v>54450</v>
      </c>
      <c r="H66" s="237"/>
    </row>
    <row r="67" spans="1:8" s="236" customFormat="1" ht="30" customHeight="1">
      <c r="A67" s="237"/>
      <c r="B67" s="243">
        <v>30115</v>
      </c>
      <c r="C67" s="254" t="s">
        <v>610</v>
      </c>
      <c r="D67" s="258">
        <v>320</v>
      </c>
      <c r="E67" s="258"/>
      <c r="F67" s="258"/>
      <c r="G67" s="242">
        <f t="shared" si="0"/>
        <v>320</v>
      </c>
      <c r="H67" s="237"/>
    </row>
    <row r="68" spans="1:8" s="236" customFormat="1" ht="30" customHeight="1">
      <c r="A68" s="237"/>
      <c r="B68" s="243">
        <v>30116</v>
      </c>
      <c r="C68" s="254" t="s">
        <v>611</v>
      </c>
      <c r="D68" s="258">
        <v>3500</v>
      </c>
      <c r="E68" s="258"/>
      <c r="F68" s="258"/>
      <c r="G68" s="242">
        <f t="shared" si="0"/>
        <v>3500</v>
      </c>
      <c r="H68" s="237"/>
    </row>
    <row r="69" spans="1:8" s="236" customFormat="1" ht="30" customHeight="1">
      <c r="A69" s="237"/>
      <c r="B69" s="243">
        <v>30117</v>
      </c>
      <c r="C69" s="254" t="s">
        <v>612</v>
      </c>
      <c r="D69" s="258">
        <v>12850</v>
      </c>
      <c r="E69" s="258"/>
      <c r="F69" s="258"/>
      <c r="G69" s="242">
        <f t="shared" si="0"/>
        <v>12850</v>
      </c>
      <c r="H69" s="237"/>
    </row>
    <row r="70" spans="1:8" s="236" customFormat="1" ht="30" customHeight="1">
      <c r="A70" s="237"/>
      <c r="B70" s="245"/>
      <c r="C70" s="255" t="s">
        <v>260</v>
      </c>
      <c r="D70" s="78">
        <f>SUM(D53:D69)</f>
        <v>238270</v>
      </c>
      <c r="E70" s="78">
        <f>SUM(E53:E69)</f>
        <v>0</v>
      </c>
      <c r="F70" s="78">
        <f>SUM(F53:F69)</f>
        <v>0</v>
      </c>
      <c r="G70" s="78">
        <f>SUM(G53:G69)</f>
        <v>238270</v>
      </c>
      <c r="H70" s="237"/>
    </row>
    <row r="71" spans="1:8" s="236" customFormat="1" ht="30" customHeight="1">
      <c r="A71" s="237"/>
      <c r="B71" s="238">
        <v>30200</v>
      </c>
      <c r="C71" s="253" t="s">
        <v>789</v>
      </c>
      <c r="D71" s="240"/>
      <c r="E71" s="240"/>
      <c r="F71" s="240"/>
      <c r="G71" s="241"/>
      <c r="H71" s="237"/>
    </row>
    <row r="72" spans="1:8" s="236" customFormat="1" ht="30" customHeight="1">
      <c r="A72" s="237"/>
      <c r="B72" s="243">
        <v>30201</v>
      </c>
      <c r="C72" s="254" t="s">
        <v>613</v>
      </c>
      <c r="D72" s="258">
        <v>320600</v>
      </c>
      <c r="E72" s="258"/>
      <c r="F72" s="258"/>
      <c r="G72" s="242">
        <f t="shared" si="0"/>
        <v>320600</v>
      </c>
      <c r="H72" s="237"/>
    </row>
    <row r="73" spans="1:8" s="236" customFormat="1" ht="30" customHeight="1">
      <c r="A73" s="237"/>
      <c r="B73" s="243">
        <v>30202</v>
      </c>
      <c r="C73" s="254" t="s">
        <v>614</v>
      </c>
      <c r="D73" s="258">
        <v>6750</v>
      </c>
      <c r="E73" s="258"/>
      <c r="F73" s="258"/>
      <c r="G73" s="242">
        <f t="shared" si="0"/>
        <v>6750</v>
      </c>
      <c r="H73" s="237"/>
    </row>
    <row r="74" spans="1:8" s="236" customFormat="1" ht="30" customHeight="1">
      <c r="A74" s="237"/>
      <c r="B74" s="243">
        <v>30203</v>
      </c>
      <c r="C74" s="254" t="s">
        <v>615</v>
      </c>
      <c r="D74" s="258">
        <v>0</v>
      </c>
      <c r="E74" s="258"/>
      <c r="F74" s="258"/>
      <c r="G74" s="242">
        <f t="shared" si="0"/>
        <v>0</v>
      </c>
      <c r="H74" s="237"/>
    </row>
    <row r="75" spans="1:8" s="236" customFormat="1" ht="30" customHeight="1">
      <c r="A75" s="237"/>
      <c r="B75" s="243">
        <v>30204</v>
      </c>
      <c r="C75" s="254" t="s">
        <v>616</v>
      </c>
      <c r="D75" s="258">
        <v>0</v>
      </c>
      <c r="E75" s="258"/>
      <c r="F75" s="258"/>
      <c r="G75" s="242">
        <f t="shared" si="0"/>
        <v>0</v>
      </c>
      <c r="H75" s="237"/>
    </row>
    <row r="76" spans="1:8" s="236" customFormat="1" ht="30" customHeight="1">
      <c r="A76" s="237"/>
      <c r="B76" s="243">
        <v>30205</v>
      </c>
      <c r="C76" s="254" t="s">
        <v>617</v>
      </c>
      <c r="D76" s="258">
        <v>21310</v>
      </c>
      <c r="E76" s="258"/>
      <c r="F76" s="258"/>
      <c r="G76" s="242">
        <f t="shared" si="0"/>
        <v>21310</v>
      </c>
      <c r="H76" s="237"/>
    </row>
    <row r="77" spans="1:8" s="236" customFormat="1" ht="30" customHeight="1">
      <c r="A77" s="237"/>
      <c r="B77" s="243">
        <v>30206</v>
      </c>
      <c r="C77" s="254" t="s">
        <v>618</v>
      </c>
      <c r="D77" s="258">
        <v>920</v>
      </c>
      <c r="E77" s="258"/>
      <c r="F77" s="258"/>
      <c r="G77" s="242">
        <f t="shared" si="0"/>
        <v>920</v>
      </c>
      <c r="H77" s="237"/>
    </row>
    <row r="78" spans="1:8" s="236" customFormat="1" ht="30" customHeight="1">
      <c r="A78" s="237"/>
      <c r="B78" s="243">
        <v>30207</v>
      </c>
      <c r="C78" s="254" t="s">
        <v>619</v>
      </c>
      <c r="D78" s="258">
        <v>0</v>
      </c>
      <c r="E78" s="258"/>
      <c r="F78" s="258"/>
      <c r="G78" s="242">
        <f t="shared" si="0"/>
        <v>0</v>
      </c>
      <c r="H78" s="237"/>
    </row>
    <row r="79" spans="1:8" s="236" customFormat="1" ht="30" customHeight="1">
      <c r="A79" s="237"/>
      <c r="B79" s="243">
        <v>30208</v>
      </c>
      <c r="C79" s="254" t="s">
        <v>620</v>
      </c>
      <c r="D79" s="258">
        <v>0</v>
      </c>
      <c r="E79" s="258"/>
      <c r="F79" s="258"/>
      <c r="G79" s="242">
        <f t="shared" si="0"/>
        <v>0</v>
      </c>
      <c r="H79" s="237"/>
    </row>
    <row r="80" spans="1:8" s="236" customFormat="1" ht="30" customHeight="1">
      <c r="A80" s="237"/>
      <c r="B80" s="243">
        <v>30209</v>
      </c>
      <c r="C80" s="254" t="s">
        <v>621</v>
      </c>
      <c r="D80" s="258">
        <v>885</v>
      </c>
      <c r="E80" s="258"/>
      <c r="F80" s="258"/>
      <c r="G80" s="242">
        <f t="shared" si="0"/>
        <v>885</v>
      </c>
      <c r="H80" s="237"/>
    </row>
    <row r="81" spans="1:8" s="236" customFormat="1" ht="30" customHeight="1">
      <c r="A81" s="237"/>
      <c r="B81" s="243">
        <v>30210</v>
      </c>
      <c r="C81" s="254" t="s">
        <v>622</v>
      </c>
      <c r="D81" s="258"/>
      <c r="E81" s="258"/>
      <c r="F81" s="258"/>
      <c r="G81" s="242">
        <f t="shared" si="0"/>
        <v>0</v>
      </c>
      <c r="H81" s="237"/>
    </row>
    <row r="82" spans="1:8" s="236" customFormat="1" ht="30" customHeight="1">
      <c r="A82" s="237"/>
      <c r="B82" s="245"/>
      <c r="C82" s="255" t="s">
        <v>260</v>
      </c>
      <c r="D82" s="78">
        <f>SUM(D72:D81)</f>
        <v>350465</v>
      </c>
      <c r="E82" s="78">
        <f>SUM(E72:E81)</f>
        <v>0</v>
      </c>
      <c r="F82" s="78">
        <f>SUM(F72:F81)</f>
        <v>0</v>
      </c>
      <c r="G82" s="78">
        <f>SUM(G72:G81)</f>
        <v>350465</v>
      </c>
      <c r="H82" s="237"/>
    </row>
    <row r="83" spans="1:8" s="236" customFormat="1" ht="30" customHeight="1">
      <c r="A83" s="237"/>
      <c r="B83" s="238">
        <v>30300</v>
      </c>
      <c r="C83" s="253" t="s">
        <v>790</v>
      </c>
      <c r="D83" s="240"/>
      <c r="E83" s="240"/>
      <c r="F83" s="240"/>
      <c r="G83" s="241"/>
      <c r="H83" s="237"/>
    </row>
    <row r="84" spans="1:8" s="236" customFormat="1" ht="30" customHeight="1">
      <c r="A84" s="237"/>
      <c r="B84" s="243">
        <v>30301</v>
      </c>
      <c r="C84" s="254" t="s">
        <v>623</v>
      </c>
      <c r="D84" s="258">
        <v>1420</v>
      </c>
      <c r="E84" s="258"/>
      <c r="F84" s="258"/>
      <c r="G84" s="242">
        <f t="shared" si="0"/>
        <v>1420</v>
      </c>
      <c r="H84" s="237"/>
    </row>
    <row r="85" spans="1:8" s="236" customFormat="1" ht="30" customHeight="1">
      <c r="A85" s="237"/>
      <c r="B85" s="243">
        <v>30302</v>
      </c>
      <c r="C85" s="254" t="s">
        <v>624</v>
      </c>
      <c r="D85" s="258">
        <v>406</v>
      </c>
      <c r="E85" s="258"/>
      <c r="F85" s="258"/>
      <c r="G85" s="242">
        <f aca="true" t="shared" si="1" ref="G85:G155">SUM(D85:F85)</f>
        <v>406</v>
      </c>
      <c r="H85" s="237"/>
    </row>
    <row r="86" spans="1:8" s="236" customFormat="1" ht="30" customHeight="1">
      <c r="A86" s="237"/>
      <c r="B86" s="243">
        <v>30303</v>
      </c>
      <c r="C86" s="254" t="s">
        <v>625</v>
      </c>
      <c r="D86" s="258">
        <v>2701</v>
      </c>
      <c r="E86" s="258"/>
      <c r="F86" s="258"/>
      <c r="G86" s="242">
        <f t="shared" si="1"/>
        <v>2701</v>
      </c>
      <c r="H86" s="237"/>
    </row>
    <row r="87" spans="1:8" s="236" customFormat="1" ht="30" customHeight="1">
      <c r="A87" s="237"/>
      <c r="B87" s="243">
        <v>30304</v>
      </c>
      <c r="C87" s="254" t="s">
        <v>626</v>
      </c>
      <c r="D87" s="258">
        <v>0</v>
      </c>
      <c r="E87" s="258"/>
      <c r="F87" s="258"/>
      <c r="G87" s="242">
        <f t="shared" si="1"/>
        <v>0</v>
      </c>
      <c r="H87" s="237"/>
    </row>
    <row r="88" spans="1:8" s="236" customFormat="1" ht="30" customHeight="1">
      <c r="A88" s="237"/>
      <c r="B88" s="243">
        <v>30305</v>
      </c>
      <c r="C88" s="254" t="s">
        <v>627</v>
      </c>
      <c r="D88" s="258">
        <v>0</v>
      </c>
      <c r="E88" s="258"/>
      <c r="F88" s="258"/>
      <c r="G88" s="242">
        <f t="shared" si="1"/>
        <v>0</v>
      </c>
      <c r="H88" s="237"/>
    </row>
    <row r="89" spans="1:8" s="236" customFormat="1" ht="30" customHeight="1">
      <c r="A89" s="237"/>
      <c r="B89" s="243">
        <v>30306</v>
      </c>
      <c r="C89" s="254" t="s">
        <v>628</v>
      </c>
      <c r="D89" s="258">
        <v>2726</v>
      </c>
      <c r="E89" s="258"/>
      <c r="F89" s="258"/>
      <c r="G89" s="242">
        <f t="shared" si="1"/>
        <v>2726</v>
      </c>
      <c r="H89" s="237"/>
    </row>
    <row r="90" spans="1:8" s="236" customFormat="1" ht="30" customHeight="1">
      <c r="A90" s="237"/>
      <c r="B90" s="243">
        <v>30307</v>
      </c>
      <c r="C90" s="254" t="s">
        <v>629</v>
      </c>
      <c r="D90" s="258"/>
      <c r="E90" s="258"/>
      <c r="F90" s="258"/>
      <c r="G90" s="242">
        <f t="shared" si="1"/>
        <v>0</v>
      </c>
      <c r="H90" s="237"/>
    </row>
    <row r="91" spans="1:8" s="236" customFormat="1" ht="30" customHeight="1">
      <c r="A91" s="237"/>
      <c r="B91" s="243">
        <v>30308</v>
      </c>
      <c r="C91" s="254" t="s">
        <v>630</v>
      </c>
      <c r="D91" s="258">
        <v>0</v>
      </c>
      <c r="E91" s="258"/>
      <c r="F91" s="258"/>
      <c r="G91" s="242">
        <f t="shared" si="1"/>
        <v>0</v>
      </c>
      <c r="H91" s="237"/>
    </row>
    <row r="92" spans="1:8" s="236" customFormat="1" ht="30" customHeight="1">
      <c r="A92" s="237"/>
      <c r="B92" s="243">
        <v>30309</v>
      </c>
      <c r="C92" s="254" t="s">
        <v>631</v>
      </c>
      <c r="D92" s="258">
        <v>0</v>
      </c>
      <c r="E92" s="258"/>
      <c r="F92" s="258"/>
      <c r="G92" s="242">
        <f t="shared" si="1"/>
        <v>0</v>
      </c>
      <c r="H92" s="237"/>
    </row>
    <row r="93" spans="1:8" s="236" customFormat="1" ht="30" customHeight="1">
      <c r="A93" s="237"/>
      <c r="B93" s="243">
        <v>30310</v>
      </c>
      <c r="C93" s="254" t="s">
        <v>632</v>
      </c>
      <c r="D93" s="258">
        <v>0</v>
      </c>
      <c r="E93" s="258"/>
      <c r="F93" s="258"/>
      <c r="G93" s="242">
        <f t="shared" si="1"/>
        <v>0</v>
      </c>
      <c r="H93" s="237"/>
    </row>
    <row r="94" spans="1:8" s="236" customFormat="1" ht="30" customHeight="1">
      <c r="A94" s="237"/>
      <c r="B94" s="243">
        <v>30311</v>
      </c>
      <c r="C94" s="254" t="s">
        <v>633</v>
      </c>
      <c r="D94" s="258">
        <v>0</v>
      </c>
      <c r="E94" s="258"/>
      <c r="F94" s="258"/>
      <c r="G94" s="242">
        <f t="shared" si="1"/>
        <v>0</v>
      </c>
      <c r="H94" s="237"/>
    </row>
    <row r="95" spans="1:8" s="236" customFormat="1" ht="30" customHeight="1">
      <c r="A95" s="237"/>
      <c r="B95" s="243">
        <v>30312</v>
      </c>
      <c r="C95" s="254" t="s">
        <v>634</v>
      </c>
      <c r="D95" s="258">
        <v>0</v>
      </c>
      <c r="E95" s="258"/>
      <c r="F95" s="258"/>
      <c r="G95" s="242">
        <f t="shared" si="1"/>
        <v>0</v>
      </c>
      <c r="H95" s="237"/>
    </row>
    <row r="96" spans="1:8" s="236" customFormat="1" ht="30" customHeight="1">
      <c r="A96" s="237"/>
      <c r="B96" s="243">
        <v>30313</v>
      </c>
      <c r="C96" s="254" t="s">
        <v>611</v>
      </c>
      <c r="D96" s="258">
        <v>2810</v>
      </c>
      <c r="E96" s="258"/>
      <c r="F96" s="258"/>
      <c r="G96" s="242">
        <f t="shared" si="1"/>
        <v>2810</v>
      </c>
      <c r="H96" s="237"/>
    </row>
    <row r="97" spans="1:8" s="236" customFormat="1" ht="30" customHeight="1">
      <c r="A97" s="237"/>
      <c r="B97" s="245"/>
      <c r="C97" s="255" t="s">
        <v>260</v>
      </c>
      <c r="D97" s="78">
        <f>SUM(D84:D96)</f>
        <v>10063</v>
      </c>
      <c r="E97" s="78">
        <f>SUM(E84:E96)</f>
        <v>0</v>
      </c>
      <c r="F97" s="78">
        <f>SUM(F84:F96)</f>
        <v>0</v>
      </c>
      <c r="G97" s="78">
        <f>SUM(G84:G96)</f>
        <v>10063</v>
      </c>
      <c r="H97" s="237"/>
    </row>
    <row r="98" spans="1:8" s="236" customFormat="1" ht="30" customHeight="1">
      <c r="A98" s="237"/>
      <c r="B98" s="238">
        <v>30400</v>
      </c>
      <c r="C98" s="253" t="s">
        <v>791</v>
      </c>
      <c r="D98" s="257"/>
      <c r="E98" s="240"/>
      <c r="F98" s="240"/>
      <c r="G98" s="241"/>
      <c r="H98" s="237"/>
    </row>
    <row r="99" spans="1:8" s="236" customFormat="1" ht="30" customHeight="1">
      <c r="A99" s="237"/>
      <c r="B99" s="243">
        <v>30401</v>
      </c>
      <c r="C99" s="254" t="s">
        <v>635</v>
      </c>
      <c r="D99" s="258">
        <v>0</v>
      </c>
      <c r="E99" s="258"/>
      <c r="F99" s="258"/>
      <c r="G99" s="242">
        <f t="shared" si="1"/>
        <v>0</v>
      </c>
      <c r="H99" s="237"/>
    </row>
    <row r="100" spans="1:8" s="236" customFormat="1" ht="30" customHeight="1">
      <c r="A100" s="237"/>
      <c r="B100" s="243">
        <v>30402</v>
      </c>
      <c r="C100" s="254" t="s">
        <v>636</v>
      </c>
      <c r="D100" s="258">
        <v>0</v>
      </c>
      <c r="E100" s="258"/>
      <c r="F100" s="258"/>
      <c r="G100" s="242">
        <f t="shared" si="1"/>
        <v>0</v>
      </c>
      <c r="H100" s="237"/>
    </row>
    <row r="101" spans="1:8" s="236" customFormat="1" ht="30" customHeight="1">
      <c r="A101" s="237"/>
      <c r="B101" s="243">
        <v>30403</v>
      </c>
      <c r="C101" s="254" t="s">
        <v>637</v>
      </c>
      <c r="D101" s="258">
        <v>0</v>
      </c>
      <c r="E101" s="258"/>
      <c r="F101" s="258"/>
      <c r="G101" s="242">
        <f t="shared" si="1"/>
        <v>0</v>
      </c>
      <c r="H101" s="237"/>
    </row>
    <row r="102" spans="1:8" s="236" customFormat="1" ht="30" customHeight="1">
      <c r="A102" s="237"/>
      <c r="B102" s="243">
        <v>30404</v>
      </c>
      <c r="C102" s="254" t="s">
        <v>638</v>
      </c>
      <c r="D102" s="258">
        <v>0</v>
      </c>
      <c r="E102" s="258"/>
      <c r="F102" s="258"/>
      <c r="G102" s="242">
        <f t="shared" si="1"/>
        <v>0</v>
      </c>
      <c r="H102" s="237"/>
    </row>
    <row r="103" spans="1:8" s="236" customFormat="1" ht="30" customHeight="1">
      <c r="A103" s="237"/>
      <c r="B103" s="243">
        <v>30405</v>
      </c>
      <c r="C103" s="254" t="s">
        <v>639</v>
      </c>
      <c r="D103" s="258">
        <v>3550</v>
      </c>
      <c r="E103" s="258"/>
      <c r="F103" s="258"/>
      <c r="G103" s="242">
        <f t="shared" si="1"/>
        <v>3550</v>
      </c>
      <c r="H103" s="237"/>
    </row>
    <row r="104" spans="1:8" s="236" customFormat="1" ht="30" customHeight="1">
      <c r="A104" s="237"/>
      <c r="B104" s="243">
        <v>30406</v>
      </c>
      <c r="C104" s="254" t="s">
        <v>640</v>
      </c>
      <c r="D104" s="258">
        <v>21800</v>
      </c>
      <c r="E104" s="258"/>
      <c r="F104" s="258"/>
      <c r="G104" s="242">
        <f t="shared" si="1"/>
        <v>21800</v>
      </c>
      <c r="H104" s="237"/>
    </row>
    <row r="105" spans="1:8" s="236" customFormat="1" ht="30" customHeight="1">
      <c r="A105" s="237"/>
      <c r="B105" s="243">
        <v>30407</v>
      </c>
      <c r="C105" s="254" t="s">
        <v>641</v>
      </c>
      <c r="D105" s="258">
        <v>400</v>
      </c>
      <c r="E105" s="258"/>
      <c r="F105" s="258"/>
      <c r="G105" s="242">
        <f t="shared" si="1"/>
        <v>400</v>
      </c>
      <c r="H105" s="237"/>
    </row>
    <row r="106" spans="1:8" s="236" customFormat="1" ht="30" customHeight="1">
      <c r="A106" s="237"/>
      <c r="B106" s="243">
        <v>30408</v>
      </c>
      <c r="C106" s="254" t="s">
        <v>642</v>
      </c>
      <c r="D106" s="258">
        <v>0</v>
      </c>
      <c r="E106" s="258"/>
      <c r="F106" s="258"/>
      <c r="G106" s="242">
        <f t="shared" si="1"/>
        <v>0</v>
      </c>
      <c r="H106" s="237"/>
    </row>
    <row r="107" spans="1:8" s="236" customFormat="1" ht="30" customHeight="1">
      <c r="A107" s="237"/>
      <c r="B107" s="243">
        <v>30409</v>
      </c>
      <c r="C107" s="254" t="s">
        <v>643</v>
      </c>
      <c r="D107" s="258">
        <v>8950</v>
      </c>
      <c r="E107" s="258"/>
      <c r="F107" s="258"/>
      <c r="G107" s="242">
        <f t="shared" si="1"/>
        <v>8950</v>
      </c>
      <c r="H107" s="237"/>
    </row>
    <row r="108" spans="1:8" s="236" customFormat="1" ht="30" customHeight="1">
      <c r="A108" s="237"/>
      <c r="B108" s="243">
        <v>30410</v>
      </c>
      <c r="C108" s="254" t="s">
        <v>644</v>
      </c>
      <c r="D108" s="258">
        <v>0</v>
      </c>
      <c r="E108" s="258"/>
      <c r="F108" s="258"/>
      <c r="G108" s="242">
        <f t="shared" si="1"/>
        <v>0</v>
      </c>
      <c r="H108" s="237"/>
    </row>
    <row r="109" spans="1:8" s="236" customFormat="1" ht="30" customHeight="1">
      <c r="A109" s="237"/>
      <c r="B109" s="245"/>
      <c r="C109" s="255" t="s">
        <v>260</v>
      </c>
      <c r="D109" s="78">
        <f>SUM(D99:D108)</f>
        <v>34700</v>
      </c>
      <c r="E109" s="78">
        <f>SUM(E99:E108)</f>
        <v>0</v>
      </c>
      <c r="F109" s="78">
        <f>SUM(F99:F108)</f>
        <v>0</v>
      </c>
      <c r="G109" s="78">
        <f>SUM(G99:G108)</f>
        <v>34700</v>
      </c>
      <c r="H109" s="237"/>
    </row>
    <row r="110" spans="1:8" s="236" customFormat="1" ht="30" customHeight="1">
      <c r="A110" s="237"/>
      <c r="B110" s="238">
        <v>30500</v>
      </c>
      <c r="C110" s="253" t="s">
        <v>792</v>
      </c>
      <c r="D110" s="240"/>
      <c r="E110" s="240"/>
      <c r="F110" s="240"/>
      <c r="G110" s="241"/>
      <c r="H110" s="237"/>
    </row>
    <row r="111" spans="1:8" s="236" customFormat="1" ht="30" customHeight="1">
      <c r="A111" s="237"/>
      <c r="B111" s="243">
        <v>30501</v>
      </c>
      <c r="C111" s="254" t="s">
        <v>645</v>
      </c>
      <c r="D111" s="258">
        <v>370</v>
      </c>
      <c r="E111" s="258"/>
      <c r="F111" s="258"/>
      <c r="G111" s="242">
        <f t="shared" si="1"/>
        <v>370</v>
      </c>
      <c r="H111" s="237"/>
    </row>
    <row r="112" spans="1:8" s="236" customFormat="1" ht="30" customHeight="1">
      <c r="A112" s="237"/>
      <c r="B112" s="243">
        <v>30502</v>
      </c>
      <c r="C112" s="254" t="s">
        <v>646</v>
      </c>
      <c r="D112" s="258">
        <v>3560</v>
      </c>
      <c r="E112" s="258"/>
      <c r="F112" s="258"/>
      <c r="G112" s="242">
        <f t="shared" si="1"/>
        <v>3560</v>
      </c>
      <c r="H112" s="237"/>
    </row>
    <row r="113" spans="1:8" s="236" customFormat="1" ht="30" customHeight="1">
      <c r="A113" s="237"/>
      <c r="B113" s="243">
        <v>30503</v>
      </c>
      <c r="C113" s="254" t="s">
        <v>647</v>
      </c>
      <c r="D113" s="258">
        <v>0</v>
      </c>
      <c r="E113" s="258"/>
      <c r="F113" s="258"/>
      <c r="G113" s="242">
        <f t="shared" si="1"/>
        <v>0</v>
      </c>
      <c r="H113" s="237"/>
    </row>
    <row r="114" spans="1:8" s="236" customFormat="1" ht="30" customHeight="1">
      <c r="A114" s="237"/>
      <c r="B114" s="245"/>
      <c r="C114" s="255" t="s">
        <v>260</v>
      </c>
      <c r="D114" s="78">
        <f>SUM(D111:D113)</f>
        <v>3930</v>
      </c>
      <c r="E114" s="78">
        <f>SUM(E111:E113)</f>
        <v>0</v>
      </c>
      <c r="F114" s="78">
        <f>SUM(F111:F113)</f>
        <v>0</v>
      </c>
      <c r="G114" s="78">
        <f>SUM(G111:G113)</f>
        <v>3930</v>
      </c>
      <c r="H114" s="237"/>
    </row>
    <row r="115" spans="1:8" s="236" customFormat="1" ht="30" customHeight="1">
      <c r="A115" s="237"/>
      <c r="B115" s="238">
        <v>30600</v>
      </c>
      <c r="C115" s="253" t="s">
        <v>793</v>
      </c>
      <c r="D115" s="240"/>
      <c r="E115" s="240"/>
      <c r="F115" s="240"/>
      <c r="G115" s="241"/>
      <c r="H115" s="237"/>
    </row>
    <row r="116" spans="1:8" s="236" customFormat="1" ht="30" customHeight="1">
      <c r="A116" s="237"/>
      <c r="B116" s="243">
        <v>30601</v>
      </c>
      <c r="C116" s="254" t="s">
        <v>648</v>
      </c>
      <c r="D116" s="258">
        <v>11950</v>
      </c>
      <c r="E116" s="258"/>
      <c r="F116" s="258"/>
      <c r="G116" s="242">
        <f t="shared" si="1"/>
        <v>11950</v>
      </c>
      <c r="H116" s="237"/>
    </row>
    <row r="117" spans="1:8" s="236" customFormat="1" ht="30" customHeight="1">
      <c r="A117" s="237"/>
      <c r="B117" s="243">
        <v>30602</v>
      </c>
      <c r="C117" s="254" t="s">
        <v>649</v>
      </c>
      <c r="D117" s="258">
        <v>336</v>
      </c>
      <c r="E117" s="258"/>
      <c r="F117" s="258"/>
      <c r="G117" s="242">
        <f t="shared" si="1"/>
        <v>336</v>
      </c>
      <c r="H117" s="237"/>
    </row>
    <row r="118" spans="1:8" s="236" customFormat="1" ht="30" customHeight="1">
      <c r="A118" s="237"/>
      <c r="B118" s="243">
        <v>30603</v>
      </c>
      <c r="C118" s="254" t="s">
        <v>650</v>
      </c>
      <c r="D118" s="258">
        <v>0</v>
      </c>
      <c r="E118" s="258"/>
      <c r="F118" s="258"/>
      <c r="G118" s="242">
        <f t="shared" si="1"/>
        <v>0</v>
      </c>
      <c r="H118" s="237"/>
    </row>
    <row r="119" spans="1:8" s="236" customFormat="1" ht="30" customHeight="1">
      <c r="A119" s="237"/>
      <c r="B119" s="243">
        <v>30604</v>
      </c>
      <c r="C119" s="254" t="s">
        <v>651</v>
      </c>
      <c r="D119" s="258">
        <v>85</v>
      </c>
      <c r="E119" s="258"/>
      <c r="F119" s="258"/>
      <c r="G119" s="242">
        <f t="shared" si="1"/>
        <v>85</v>
      </c>
      <c r="H119" s="237"/>
    </row>
    <row r="120" spans="1:8" s="236" customFormat="1" ht="30" customHeight="1">
      <c r="A120" s="237"/>
      <c r="B120" s="245"/>
      <c r="C120" s="255" t="s">
        <v>260</v>
      </c>
      <c r="D120" s="78">
        <f>SUM(D116:D119)</f>
        <v>12371</v>
      </c>
      <c r="E120" s="78">
        <f>SUM(E116:E119)</f>
        <v>0</v>
      </c>
      <c r="F120" s="78">
        <f>SUM(F116:F119)</f>
        <v>0</v>
      </c>
      <c r="G120" s="78">
        <f>SUM(G116:G119)</f>
        <v>12371</v>
      </c>
      <c r="H120" s="237"/>
    </row>
    <row r="121" spans="1:8" s="236" customFormat="1" ht="30" customHeight="1">
      <c r="A121" s="237"/>
      <c r="B121" s="238">
        <v>30700</v>
      </c>
      <c r="C121" s="253" t="s">
        <v>794</v>
      </c>
      <c r="D121" s="240"/>
      <c r="E121" s="240"/>
      <c r="F121" s="240"/>
      <c r="G121" s="241"/>
      <c r="H121" s="237"/>
    </row>
    <row r="122" spans="1:8" s="236" customFormat="1" ht="30" customHeight="1">
      <c r="A122" s="237"/>
      <c r="B122" s="243">
        <v>30701</v>
      </c>
      <c r="C122" s="254" t="s">
        <v>652</v>
      </c>
      <c r="D122" s="258"/>
      <c r="E122" s="258"/>
      <c r="F122" s="258"/>
      <c r="G122" s="242">
        <f t="shared" si="1"/>
        <v>0</v>
      </c>
      <c r="H122" s="237"/>
    </row>
    <row r="123" spans="1:8" s="236" customFormat="1" ht="30" customHeight="1">
      <c r="A123" s="237"/>
      <c r="B123" s="243">
        <v>30702</v>
      </c>
      <c r="C123" s="254" t="s">
        <v>653</v>
      </c>
      <c r="D123" s="258"/>
      <c r="E123" s="258"/>
      <c r="F123" s="258"/>
      <c r="G123" s="242">
        <f t="shared" si="1"/>
        <v>0</v>
      </c>
      <c r="H123" s="237"/>
    </row>
    <row r="124" spans="1:8" s="236" customFormat="1" ht="30" customHeight="1">
      <c r="A124" s="237"/>
      <c r="B124" s="243">
        <v>30703</v>
      </c>
      <c r="C124" s="254" t="s">
        <v>654</v>
      </c>
      <c r="D124" s="258"/>
      <c r="E124" s="258"/>
      <c r="F124" s="258"/>
      <c r="G124" s="242">
        <f t="shared" si="1"/>
        <v>0</v>
      </c>
      <c r="H124" s="237"/>
    </row>
    <row r="125" spans="1:8" s="236" customFormat="1" ht="30" customHeight="1">
      <c r="A125" s="237"/>
      <c r="B125" s="243">
        <v>30704</v>
      </c>
      <c r="C125" s="254" t="s">
        <v>655</v>
      </c>
      <c r="D125" s="258"/>
      <c r="E125" s="258"/>
      <c r="F125" s="258"/>
      <c r="G125" s="242">
        <f t="shared" si="1"/>
        <v>0</v>
      </c>
      <c r="H125" s="237"/>
    </row>
    <row r="126" spans="1:8" s="236" customFormat="1" ht="30" customHeight="1">
      <c r="A126" s="237"/>
      <c r="B126" s="243">
        <v>30705</v>
      </c>
      <c r="C126" s="254" t="s">
        <v>656</v>
      </c>
      <c r="D126" s="258">
        <v>200</v>
      </c>
      <c r="E126" s="258"/>
      <c r="F126" s="258"/>
      <c r="G126" s="242">
        <f t="shared" si="1"/>
        <v>200</v>
      </c>
      <c r="H126" s="237"/>
    </row>
    <row r="127" spans="1:8" s="236" customFormat="1" ht="30" customHeight="1">
      <c r="A127" s="237"/>
      <c r="B127" s="243">
        <v>30706</v>
      </c>
      <c r="C127" s="254" t="s">
        <v>657</v>
      </c>
      <c r="D127" s="258">
        <v>500</v>
      </c>
      <c r="E127" s="258"/>
      <c r="F127" s="258"/>
      <c r="G127" s="242">
        <f t="shared" si="1"/>
        <v>500</v>
      </c>
      <c r="H127" s="237"/>
    </row>
    <row r="128" spans="1:8" s="236" customFormat="1" ht="30" customHeight="1">
      <c r="A128" s="237"/>
      <c r="B128" s="245"/>
      <c r="C128" s="255" t="s">
        <v>260</v>
      </c>
      <c r="D128" s="78">
        <f>SUM(D122:D127)</f>
        <v>700</v>
      </c>
      <c r="E128" s="78">
        <f>SUM(E122:E127)</f>
        <v>0</v>
      </c>
      <c r="F128" s="78">
        <f>SUM(F122:F127)</f>
        <v>0</v>
      </c>
      <c r="G128" s="78">
        <f>SUM(G122:G127)</f>
        <v>700</v>
      </c>
      <c r="H128" s="237"/>
    </row>
    <row r="129" spans="1:8" s="236" customFormat="1" ht="30" customHeight="1">
      <c r="A129" s="237"/>
      <c r="B129" s="238">
        <v>30800</v>
      </c>
      <c r="C129" s="253" t="s">
        <v>795</v>
      </c>
      <c r="D129" s="240"/>
      <c r="E129" s="240"/>
      <c r="F129" s="240"/>
      <c r="G129" s="241"/>
      <c r="H129" s="237"/>
    </row>
    <row r="130" spans="1:8" s="236" customFormat="1" ht="30" customHeight="1">
      <c r="A130" s="237"/>
      <c r="B130" s="243">
        <v>30801</v>
      </c>
      <c r="C130" s="254" t="s">
        <v>658</v>
      </c>
      <c r="D130" s="258">
        <f>3178660+262295</f>
        <v>3440955</v>
      </c>
      <c r="E130" s="258"/>
      <c r="F130" s="258"/>
      <c r="G130" s="242">
        <f t="shared" si="1"/>
        <v>3440955</v>
      </c>
      <c r="H130" s="237"/>
    </row>
    <row r="131" spans="1:8" s="236" customFormat="1" ht="30" customHeight="1">
      <c r="A131" s="237"/>
      <c r="B131" s="243">
        <v>30802</v>
      </c>
      <c r="C131" s="254" t="s">
        <v>659</v>
      </c>
      <c r="D131" s="258">
        <v>0</v>
      </c>
      <c r="E131" s="258"/>
      <c r="F131" s="258"/>
      <c r="G131" s="242">
        <f t="shared" si="1"/>
        <v>0</v>
      </c>
      <c r="H131" s="237"/>
    </row>
    <row r="132" spans="1:8" s="236" customFormat="1" ht="30" customHeight="1">
      <c r="A132" s="237"/>
      <c r="B132" s="243">
        <v>30803</v>
      </c>
      <c r="C132" s="254" t="s">
        <v>660</v>
      </c>
      <c r="D132" s="258">
        <v>215</v>
      </c>
      <c r="E132" s="258"/>
      <c r="F132" s="258"/>
      <c r="G132" s="242">
        <f t="shared" si="1"/>
        <v>215</v>
      </c>
      <c r="H132" s="237"/>
    </row>
    <row r="133" spans="1:8" s="236" customFormat="1" ht="30" customHeight="1">
      <c r="A133" s="237"/>
      <c r="B133" s="243">
        <v>30804</v>
      </c>
      <c r="C133" s="254" t="s">
        <v>661</v>
      </c>
      <c r="D133" s="258">
        <v>35</v>
      </c>
      <c r="E133" s="258"/>
      <c r="F133" s="258"/>
      <c r="G133" s="242">
        <f t="shared" si="1"/>
        <v>35</v>
      </c>
      <c r="H133" s="237"/>
    </row>
    <row r="134" spans="1:8" s="236" customFormat="1" ht="30" customHeight="1">
      <c r="A134" s="237"/>
      <c r="B134" s="243">
        <v>30805</v>
      </c>
      <c r="C134" s="254" t="s">
        <v>662</v>
      </c>
      <c r="D134" s="258">
        <v>0</v>
      </c>
      <c r="E134" s="258"/>
      <c r="F134" s="258"/>
      <c r="G134" s="242">
        <f t="shared" si="1"/>
        <v>0</v>
      </c>
      <c r="H134" s="237"/>
    </row>
    <row r="135" spans="1:8" s="236" customFormat="1" ht="30" customHeight="1">
      <c r="A135" s="237"/>
      <c r="B135" s="243">
        <v>30806</v>
      </c>
      <c r="C135" s="254" t="s">
        <v>663</v>
      </c>
      <c r="D135" s="258">
        <v>0</v>
      </c>
      <c r="E135" s="258"/>
      <c r="F135" s="258"/>
      <c r="G135" s="242">
        <f t="shared" si="1"/>
        <v>0</v>
      </c>
      <c r="H135" s="237"/>
    </row>
    <row r="136" spans="1:8" s="236" customFormat="1" ht="30" customHeight="1">
      <c r="A136" s="237"/>
      <c r="B136" s="243">
        <v>30807</v>
      </c>
      <c r="C136" s="254" t="s">
        <v>664</v>
      </c>
      <c r="D136" s="258">
        <v>686390</v>
      </c>
      <c r="E136" s="258"/>
      <c r="F136" s="258"/>
      <c r="G136" s="242">
        <f t="shared" si="1"/>
        <v>686390</v>
      </c>
      <c r="H136" s="237"/>
    </row>
    <row r="137" spans="1:8" s="236" customFormat="1" ht="30" customHeight="1">
      <c r="A137" s="237"/>
      <c r="B137" s="243">
        <v>30808</v>
      </c>
      <c r="C137" s="254" t="s">
        <v>665</v>
      </c>
      <c r="D137" s="258">
        <v>117830</v>
      </c>
      <c r="E137" s="258"/>
      <c r="F137" s="258"/>
      <c r="G137" s="242">
        <f t="shared" si="1"/>
        <v>117830</v>
      </c>
      <c r="H137" s="237"/>
    </row>
    <row r="138" spans="1:8" s="236" customFormat="1" ht="30" customHeight="1">
      <c r="A138" s="237"/>
      <c r="B138" s="243">
        <v>30809</v>
      </c>
      <c r="C138" s="254" t="s">
        <v>666</v>
      </c>
      <c r="D138" s="258">
        <v>200</v>
      </c>
      <c r="E138" s="258"/>
      <c r="F138" s="258"/>
      <c r="G138" s="242">
        <f t="shared" si="1"/>
        <v>200</v>
      </c>
      <c r="H138" s="237"/>
    </row>
    <row r="139" spans="1:8" s="236" customFormat="1" ht="30" customHeight="1">
      <c r="A139" s="237"/>
      <c r="B139" s="243">
        <v>30810</v>
      </c>
      <c r="C139" s="254" t="s">
        <v>667</v>
      </c>
      <c r="D139" s="258">
        <v>20200</v>
      </c>
      <c r="E139" s="258"/>
      <c r="F139" s="258"/>
      <c r="G139" s="242">
        <f t="shared" si="1"/>
        <v>20200</v>
      </c>
      <c r="H139" s="237"/>
    </row>
    <row r="140" spans="1:8" s="236" customFormat="1" ht="30" customHeight="1">
      <c r="A140" s="237"/>
      <c r="B140" s="245"/>
      <c r="C140" s="255" t="s">
        <v>260</v>
      </c>
      <c r="D140" s="78">
        <f>SUM(D130:D139)</f>
        <v>4265825</v>
      </c>
      <c r="E140" s="78">
        <f>SUM(E130:E139)</f>
        <v>0</v>
      </c>
      <c r="F140" s="78">
        <f>SUM(F130:F139)</f>
        <v>0</v>
      </c>
      <c r="G140" s="78">
        <f>SUM(G130:G139)</f>
        <v>4265825</v>
      </c>
      <c r="H140" s="237"/>
    </row>
    <row r="141" spans="1:8" s="236" customFormat="1" ht="30" customHeight="1">
      <c r="A141" s="237"/>
      <c r="B141" s="238">
        <v>30900</v>
      </c>
      <c r="C141" s="253" t="s">
        <v>796</v>
      </c>
      <c r="D141" s="240"/>
      <c r="E141" s="240"/>
      <c r="F141" s="240"/>
      <c r="G141" s="241"/>
      <c r="H141" s="237"/>
    </row>
    <row r="142" spans="1:8" s="236" customFormat="1" ht="30" customHeight="1">
      <c r="A142" s="237"/>
      <c r="B142" s="243">
        <v>30901</v>
      </c>
      <c r="C142" s="254" t="s">
        <v>668</v>
      </c>
      <c r="D142" s="258">
        <v>31090</v>
      </c>
      <c r="E142" s="258"/>
      <c r="F142" s="258"/>
      <c r="G142" s="242">
        <f t="shared" si="1"/>
        <v>31090</v>
      </c>
      <c r="H142" s="237"/>
    </row>
    <row r="143" spans="1:8" s="236" customFormat="1" ht="30" customHeight="1">
      <c r="A143" s="237"/>
      <c r="B143" s="243">
        <v>30902</v>
      </c>
      <c r="C143" s="254" t="s">
        <v>669</v>
      </c>
      <c r="D143" s="258">
        <v>150</v>
      </c>
      <c r="E143" s="258"/>
      <c r="F143" s="258"/>
      <c r="G143" s="242">
        <f t="shared" si="1"/>
        <v>150</v>
      </c>
      <c r="H143" s="237"/>
    </row>
    <row r="144" spans="1:8" s="236" customFormat="1" ht="30" customHeight="1">
      <c r="A144" s="237"/>
      <c r="B144" s="243">
        <v>30903</v>
      </c>
      <c r="C144" s="254" t="s">
        <v>670</v>
      </c>
      <c r="D144" s="258">
        <v>900</v>
      </c>
      <c r="E144" s="258"/>
      <c r="F144" s="258"/>
      <c r="G144" s="242">
        <f t="shared" si="1"/>
        <v>900</v>
      </c>
      <c r="H144" s="237"/>
    </row>
    <row r="145" spans="1:8" s="236" customFormat="1" ht="30" customHeight="1">
      <c r="A145" s="237"/>
      <c r="B145" s="243">
        <v>30904</v>
      </c>
      <c r="C145" s="254" t="s">
        <v>671</v>
      </c>
      <c r="D145" s="258">
        <v>0</v>
      </c>
      <c r="E145" s="258"/>
      <c r="F145" s="258"/>
      <c r="G145" s="242">
        <f t="shared" si="1"/>
        <v>0</v>
      </c>
      <c r="H145" s="237"/>
    </row>
    <row r="146" spans="1:8" s="236" customFormat="1" ht="30" customHeight="1">
      <c r="A146" s="237"/>
      <c r="B146" s="243">
        <v>30905</v>
      </c>
      <c r="C146" s="254" t="s">
        <v>672</v>
      </c>
      <c r="D146" s="258">
        <v>12482</v>
      </c>
      <c r="E146" s="258"/>
      <c r="F146" s="258"/>
      <c r="G146" s="242">
        <f t="shared" si="1"/>
        <v>12482</v>
      </c>
      <c r="H146" s="237"/>
    </row>
    <row r="147" spans="1:8" s="236" customFormat="1" ht="30" customHeight="1">
      <c r="A147" s="237"/>
      <c r="B147" s="243">
        <v>30906</v>
      </c>
      <c r="C147" s="254" t="s">
        <v>673</v>
      </c>
      <c r="D147" s="258">
        <v>97635</v>
      </c>
      <c r="E147" s="258"/>
      <c r="F147" s="258"/>
      <c r="G147" s="242">
        <f t="shared" si="1"/>
        <v>97635</v>
      </c>
      <c r="H147" s="237"/>
    </row>
    <row r="148" spans="1:8" s="236" customFormat="1" ht="30" customHeight="1">
      <c r="A148" s="237"/>
      <c r="B148" s="243">
        <v>30907</v>
      </c>
      <c r="C148" s="254" t="s">
        <v>674</v>
      </c>
      <c r="D148" s="258">
        <v>160462</v>
      </c>
      <c r="E148" s="258"/>
      <c r="F148" s="258"/>
      <c r="G148" s="242">
        <f t="shared" si="1"/>
        <v>160462</v>
      </c>
      <c r="H148" s="237"/>
    </row>
    <row r="149" spans="1:8" s="236" customFormat="1" ht="30" customHeight="1">
      <c r="A149" s="237"/>
      <c r="B149" s="243">
        <v>30908</v>
      </c>
      <c r="C149" s="254" t="s">
        <v>675</v>
      </c>
      <c r="D149" s="258">
        <v>187</v>
      </c>
      <c r="E149" s="258"/>
      <c r="F149" s="258"/>
      <c r="G149" s="242">
        <f t="shared" si="1"/>
        <v>187</v>
      </c>
      <c r="H149" s="237"/>
    </row>
    <row r="150" spans="1:8" s="236" customFormat="1" ht="30" customHeight="1">
      <c r="A150" s="237"/>
      <c r="B150" s="243">
        <v>30909</v>
      </c>
      <c r="C150" s="254" t="s">
        <v>676</v>
      </c>
      <c r="D150" s="258">
        <v>9711</v>
      </c>
      <c r="E150" s="258"/>
      <c r="F150" s="258"/>
      <c r="G150" s="242">
        <f t="shared" si="1"/>
        <v>9711</v>
      </c>
      <c r="H150" s="237"/>
    </row>
    <row r="151" spans="1:8" s="236" customFormat="1" ht="30" customHeight="1">
      <c r="A151" s="237"/>
      <c r="B151" s="245"/>
      <c r="C151" s="255" t="s">
        <v>260</v>
      </c>
      <c r="D151" s="78">
        <f>SUM(D142:D150)</f>
        <v>312617</v>
      </c>
      <c r="E151" s="78">
        <f>SUM(E142:E150)</f>
        <v>0</v>
      </c>
      <c r="F151" s="78">
        <f>SUM(F142:F150)</f>
        <v>0</v>
      </c>
      <c r="G151" s="78">
        <f>SUM(G142:G150)</f>
        <v>312617</v>
      </c>
      <c r="H151" s="237"/>
    </row>
    <row r="152" spans="1:8" s="236" customFormat="1" ht="30" customHeight="1">
      <c r="A152" s="237"/>
      <c r="B152" s="238">
        <v>31000</v>
      </c>
      <c r="C152" s="253" t="s">
        <v>797</v>
      </c>
      <c r="D152" s="240"/>
      <c r="E152" s="240"/>
      <c r="F152" s="240"/>
      <c r="G152" s="241"/>
      <c r="H152" s="237"/>
    </row>
    <row r="153" spans="1:8" s="236" customFormat="1" ht="30" customHeight="1">
      <c r="A153" s="237"/>
      <c r="B153" s="243">
        <v>31001</v>
      </c>
      <c r="C153" s="254" t="s">
        <v>677</v>
      </c>
      <c r="D153" s="258">
        <v>9840</v>
      </c>
      <c r="E153" s="258"/>
      <c r="F153" s="258"/>
      <c r="G153" s="242">
        <f t="shared" si="1"/>
        <v>9840</v>
      </c>
      <c r="H153" s="237"/>
    </row>
    <row r="154" spans="1:8" s="236" customFormat="1" ht="30" customHeight="1">
      <c r="A154" s="237"/>
      <c r="B154" s="243">
        <v>31002</v>
      </c>
      <c r="C154" s="254" t="s">
        <v>678</v>
      </c>
      <c r="D154" s="258">
        <v>10671</v>
      </c>
      <c r="E154" s="258"/>
      <c r="F154" s="258"/>
      <c r="G154" s="242">
        <f t="shared" si="1"/>
        <v>10671</v>
      </c>
      <c r="H154" s="237"/>
    </row>
    <row r="155" spans="1:8" s="236" customFormat="1" ht="30" customHeight="1">
      <c r="A155" s="237"/>
      <c r="B155" s="243">
        <v>31003</v>
      </c>
      <c r="C155" s="254" t="s">
        <v>679</v>
      </c>
      <c r="D155" s="258">
        <v>1950</v>
      </c>
      <c r="E155" s="258"/>
      <c r="F155" s="258"/>
      <c r="G155" s="242">
        <f t="shared" si="1"/>
        <v>1950</v>
      </c>
      <c r="H155" s="237"/>
    </row>
    <row r="156" spans="1:8" s="236" customFormat="1" ht="30" customHeight="1">
      <c r="A156" s="237"/>
      <c r="B156" s="245"/>
      <c r="C156" s="255" t="s">
        <v>260</v>
      </c>
      <c r="D156" s="78">
        <f>SUM(D153:D155)</f>
        <v>22461</v>
      </c>
      <c r="E156" s="78">
        <f>SUM(E153:E155)</f>
        <v>0</v>
      </c>
      <c r="F156" s="78">
        <f>SUM(F153:F155)</f>
        <v>0</v>
      </c>
      <c r="G156" s="78">
        <f>SUM(G153:G155)</f>
        <v>22461</v>
      </c>
      <c r="H156" s="237"/>
    </row>
    <row r="157" spans="1:8" s="236" customFormat="1" ht="30" customHeight="1">
      <c r="A157" s="237"/>
      <c r="B157" s="238">
        <v>31100</v>
      </c>
      <c r="C157" s="253" t="s">
        <v>798</v>
      </c>
      <c r="D157" s="240"/>
      <c r="E157" s="240"/>
      <c r="F157" s="240"/>
      <c r="G157" s="241"/>
      <c r="H157" s="237"/>
    </row>
    <row r="158" spans="1:8" s="236" customFormat="1" ht="30" customHeight="1">
      <c r="A158" s="237"/>
      <c r="B158" s="243">
        <v>31101</v>
      </c>
      <c r="C158" s="254" t="s">
        <v>680</v>
      </c>
      <c r="D158" s="258">
        <v>11099</v>
      </c>
      <c r="E158" s="258"/>
      <c r="F158" s="258"/>
      <c r="G158" s="242">
        <f aca="true" t="shared" si="2" ref="G158:G228">SUM(D158:F158)</f>
        <v>11099</v>
      </c>
      <c r="H158" s="237"/>
    </row>
    <row r="159" spans="1:8" s="236" customFormat="1" ht="30" customHeight="1">
      <c r="A159" s="237"/>
      <c r="B159" s="243">
        <v>31102</v>
      </c>
      <c r="C159" s="254" t="s">
        <v>681</v>
      </c>
      <c r="D159" s="258">
        <v>249187</v>
      </c>
      <c r="E159" s="258"/>
      <c r="F159" s="258"/>
      <c r="G159" s="242">
        <f t="shared" si="2"/>
        <v>249187</v>
      </c>
      <c r="H159" s="237"/>
    </row>
    <row r="160" spans="1:8" s="236" customFormat="1" ht="30" customHeight="1">
      <c r="A160" s="237"/>
      <c r="B160" s="243">
        <v>31103</v>
      </c>
      <c r="C160" s="254" t="s">
        <v>682</v>
      </c>
      <c r="D160" s="258">
        <v>5450</v>
      </c>
      <c r="E160" s="258"/>
      <c r="F160" s="258"/>
      <c r="G160" s="242">
        <f t="shared" si="2"/>
        <v>5450</v>
      </c>
      <c r="H160" s="237"/>
    </row>
    <row r="161" spans="1:8" s="236" customFormat="1" ht="30" customHeight="1">
      <c r="A161" s="237"/>
      <c r="B161" s="243">
        <v>31104</v>
      </c>
      <c r="C161" s="254" t="s">
        <v>683</v>
      </c>
      <c r="D161" s="258">
        <v>12720</v>
      </c>
      <c r="E161" s="258"/>
      <c r="F161" s="258"/>
      <c r="G161" s="242">
        <f t="shared" si="2"/>
        <v>12720</v>
      </c>
      <c r="H161" s="237"/>
    </row>
    <row r="162" spans="1:8" s="236" customFormat="1" ht="30" customHeight="1">
      <c r="A162" s="237"/>
      <c r="B162" s="243">
        <v>31105</v>
      </c>
      <c r="C162" s="254" t="s">
        <v>684</v>
      </c>
      <c r="D162" s="258">
        <v>82440</v>
      </c>
      <c r="E162" s="258"/>
      <c r="F162" s="258"/>
      <c r="G162" s="242">
        <f t="shared" si="2"/>
        <v>82440</v>
      </c>
      <c r="H162" s="237"/>
    </row>
    <row r="163" spans="1:8" s="236" customFormat="1" ht="30" customHeight="1">
      <c r="A163" s="237"/>
      <c r="B163" s="243">
        <v>31106</v>
      </c>
      <c r="C163" s="254" t="s">
        <v>685</v>
      </c>
      <c r="D163" s="258">
        <v>0</v>
      </c>
      <c r="E163" s="258"/>
      <c r="F163" s="258"/>
      <c r="G163" s="242">
        <f t="shared" si="2"/>
        <v>0</v>
      </c>
      <c r="H163" s="237"/>
    </row>
    <row r="164" spans="1:8" s="236" customFormat="1" ht="30" customHeight="1">
      <c r="A164" s="237"/>
      <c r="B164" s="243">
        <v>31107</v>
      </c>
      <c r="C164" s="254" t="s">
        <v>686</v>
      </c>
      <c r="D164" s="258">
        <v>0</v>
      </c>
      <c r="E164" s="258"/>
      <c r="F164" s="258"/>
      <c r="G164" s="242">
        <f t="shared" si="2"/>
        <v>0</v>
      </c>
      <c r="H164" s="237"/>
    </row>
    <row r="165" spans="1:8" s="236" customFormat="1" ht="30" customHeight="1">
      <c r="A165" s="237"/>
      <c r="B165" s="243">
        <v>31108</v>
      </c>
      <c r="C165" s="254" t="s">
        <v>687</v>
      </c>
      <c r="D165" s="258">
        <v>0</v>
      </c>
      <c r="E165" s="258"/>
      <c r="F165" s="258"/>
      <c r="G165" s="242">
        <f t="shared" si="2"/>
        <v>0</v>
      </c>
      <c r="H165" s="237"/>
    </row>
    <row r="166" spans="1:8" s="236" customFormat="1" ht="30" customHeight="1">
      <c r="A166" s="237"/>
      <c r="B166" s="243">
        <v>31109</v>
      </c>
      <c r="C166" s="254" t="s">
        <v>688</v>
      </c>
      <c r="D166" s="258">
        <v>0</v>
      </c>
      <c r="E166" s="258"/>
      <c r="F166" s="258"/>
      <c r="G166" s="242">
        <f t="shared" si="2"/>
        <v>0</v>
      </c>
      <c r="H166" s="237"/>
    </row>
    <row r="167" spans="1:8" s="236" customFormat="1" ht="30" customHeight="1">
      <c r="A167" s="237"/>
      <c r="B167" s="243">
        <v>31110</v>
      </c>
      <c r="C167" s="254" t="s">
        <v>689</v>
      </c>
      <c r="D167" s="258">
        <v>4075</v>
      </c>
      <c r="E167" s="258"/>
      <c r="F167" s="258"/>
      <c r="G167" s="242">
        <f t="shared" si="2"/>
        <v>4075</v>
      </c>
      <c r="H167" s="237"/>
    </row>
    <row r="168" spans="1:8" s="236" customFormat="1" ht="30" customHeight="1">
      <c r="A168" s="237"/>
      <c r="B168" s="243">
        <v>31111</v>
      </c>
      <c r="C168" s="254" t="s">
        <v>690</v>
      </c>
      <c r="D168" s="258">
        <v>0</v>
      </c>
      <c r="E168" s="258"/>
      <c r="F168" s="258"/>
      <c r="G168" s="242">
        <f t="shared" si="2"/>
        <v>0</v>
      </c>
      <c r="H168" s="237"/>
    </row>
    <row r="169" spans="1:8" s="236" customFormat="1" ht="30" customHeight="1">
      <c r="A169" s="237"/>
      <c r="B169" s="243">
        <v>31112</v>
      </c>
      <c r="C169" s="254" t="s">
        <v>691</v>
      </c>
      <c r="D169" s="258">
        <v>75080</v>
      </c>
      <c r="E169" s="258"/>
      <c r="F169" s="258"/>
      <c r="G169" s="242">
        <f t="shared" si="2"/>
        <v>75080</v>
      </c>
      <c r="H169" s="237"/>
    </row>
    <row r="170" spans="1:8" s="236" customFormat="1" ht="30" customHeight="1">
      <c r="A170" s="237"/>
      <c r="B170" s="243">
        <v>31113</v>
      </c>
      <c r="C170" s="254" t="s">
        <v>692</v>
      </c>
      <c r="D170" s="258">
        <v>2470</v>
      </c>
      <c r="E170" s="258"/>
      <c r="F170" s="258"/>
      <c r="G170" s="242">
        <f t="shared" si="2"/>
        <v>2470</v>
      </c>
      <c r="H170" s="237"/>
    </row>
    <row r="171" spans="1:8" s="236" customFormat="1" ht="30" customHeight="1">
      <c r="A171" s="237"/>
      <c r="B171" s="243">
        <v>31114</v>
      </c>
      <c r="C171" s="254" t="s">
        <v>693</v>
      </c>
      <c r="D171" s="258">
        <v>7420</v>
      </c>
      <c r="E171" s="258"/>
      <c r="F171" s="258"/>
      <c r="G171" s="242">
        <f t="shared" si="2"/>
        <v>7420</v>
      </c>
      <c r="H171" s="237"/>
    </row>
    <row r="172" spans="1:8" s="236" customFormat="1" ht="30" customHeight="1">
      <c r="A172" s="237"/>
      <c r="B172" s="245"/>
      <c r="C172" s="255" t="s">
        <v>260</v>
      </c>
      <c r="D172" s="78">
        <f>SUM(D158:D171)</f>
        <v>449941</v>
      </c>
      <c r="E172" s="78">
        <f>SUM(E158:E171)</f>
        <v>0</v>
      </c>
      <c r="F172" s="78">
        <f>SUM(F158:F171)</f>
        <v>0</v>
      </c>
      <c r="G172" s="78">
        <f>SUM(G158:G171)</f>
        <v>449941</v>
      </c>
      <c r="H172" s="237"/>
    </row>
    <row r="173" spans="1:8" s="236" customFormat="1" ht="30" customHeight="1">
      <c r="A173" s="237"/>
      <c r="B173" s="238">
        <v>31200</v>
      </c>
      <c r="C173" s="253" t="s">
        <v>799</v>
      </c>
      <c r="D173" s="240"/>
      <c r="E173" s="257"/>
      <c r="F173" s="240"/>
      <c r="G173" s="241"/>
      <c r="H173" s="237"/>
    </row>
    <row r="174" spans="1:8" s="236" customFormat="1" ht="30" customHeight="1">
      <c r="A174" s="237"/>
      <c r="B174" s="243">
        <v>31201</v>
      </c>
      <c r="C174" s="254" t="s">
        <v>694</v>
      </c>
      <c r="D174" s="258">
        <v>570</v>
      </c>
      <c r="E174" s="258"/>
      <c r="F174" s="258"/>
      <c r="G174" s="242">
        <f t="shared" si="2"/>
        <v>570</v>
      </c>
      <c r="H174" s="237"/>
    </row>
    <row r="175" spans="1:8" s="236" customFormat="1" ht="30" customHeight="1">
      <c r="A175" s="237"/>
      <c r="B175" s="243">
        <v>31202</v>
      </c>
      <c r="C175" s="254" t="s">
        <v>695</v>
      </c>
      <c r="D175" s="258">
        <v>66563</v>
      </c>
      <c r="E175" s="258"/>
      <c r="F175" s="258"/>
      <c r="G175" s="242">
        <f t="shared" si="2"/>
        <v>66563</v>
      </c>
      <c r="H175" s="237"/>
    </row>
    <row r="176" spans="1:8" s="236" customFormat="1" ht="30" customHeight="1">
      <c r="A176" s="237"/>
      <c r="B176" s="243">
        <v>31203</v>
      </c>
      <c r="C176" s="254" t="s">
        <v>696</v>
      </c>
      <c r="D176" s="258">
        <v>0</v>
      </c>
      <c r="E176" s="258"/>
      <c r="F176" s="258"/>
      <c r="G176" s="242">
        <f t="shared" si="2"/>
        <v>0</v>
      </c>
      <c r="H176" s="237"/>
    </row>
    <row r="177" spans="1:8" s="236" customFormat="1" ht="30" customHeight="1">
      <c r="A177" s="237"/>
      <c r="B177" s="243">
        <v>31204</v>
      </c>
      <c r="C177" s="254" t="s">
        <v>697</v>
      </c>
      <c r="D177" s="258">
        <v>9578</v>
      </c>
      <c r="E177" s="258"/>
      <c r="F177" s="258"/>
      <c r="G177" s="242">
        <f t="shared" si="2"/>
        <v>9578</v>
      </c>
      <c r="H177" s="237"/>
    </row>
    <row r="178" spans="1:8" s="236" customFormat="1" ht="30" customHeight="1">
      <c r="A178" s="237"/>
      <c r="B178" s="243">
        <v>31205</v>
      </c>
      <c r="C178" s="254" t="s">
        <v>698</v>
      </c>
      <c r="D178" s="258">
        <v>189578</v>
      </c>
      <c r="E178" s="258"/>
      <c r="F178" s="258"/>
      <c r="G178" s="242">
        <f t="shared" si="2"/>
        <v>189578</v>
      </c>
      <c r="H178" s="237"/>
    </row>
    <row r="179" spans="1:8" s="236" customFormat="1" ht="30" customHeight="1">
      <c r="A179" s="237"/>
      <c r="B179" s="243">
        <v>31206</v>
      </c>
      <c r="C179" s="254" t="s">
        <v>699</v>
      </c>
      <c r="D179" s="258">
        <v>8740</v>
      </c>
      <c r="E179" s="258"/>
      <c r="F179" s="258"/>
      <c r="G179" s="242">
        <f t="shared" si="2"/>
        <v>8740</v>
      </c>
      <c r="H179" s="237"/>
    </row>
    <row r="180" spans="1:8" s="236" customFormat="1" ht="30" customHeight="1">
      <c r="A180" s="237"/>
      <c r="B180" s="245"/>
      <c r="C180" s="255" t="s">
        <v>260</v>
      </c>
      <c r="D180" s="78">
        <f>SUM(D174:D179)</f>
        <v>275029</v>
      </c>
      <c r="E180" s="78">
        <f>SUM(E174:E179)</f>
        <v>0</v>
      </c>
      <c r="F180" s="78">
        <f>SUM(F174:F179)</f>
        <v>0</v>
      </c>
      <c r="G180" s="78">
        <f>SUM(G174:G179)</f>
        <v>275029</v>
      </c>
      <c r="H180" s="237"/>
    </row>
    <row r="181" spans="1:8" s="236" customFormat="1" ht="30" customHeight="1">
      <c r="A181" s="237"/>
      <c r="B181" s="238">
        <v>31300</v>
      </c>
      <c r="C181" s="253" t="s">
        <v>800</v>
      </c>
      <c r="D181" s="240"/>
      <c r="E181" s="240"/>
      <c r="F181" s="240"/>
      <c r="G181" s="241"/>
      <c r="H181" s="237"/>
    </row>
    <row r="182" spans="1:8" s="236" customFormat="1" ht="30" customHeight="1">
      <c r="A182" s="237"/>
      <c r="B182" s="243">
        <v>31301</v>
      </c>
      <c r="C182" s="254" t="s">
        <v>700</v>
      </c>
      <c r="D182" s="258">
        <v>20529</v>
      </c>
      <c r="E182" s="258"/>
      <c r="F182" s="258"/>
      <c r="G182" s="242">
        <f t="shared" si="2"/>
        <v>20529</v>
      </c>
      <c r="H182" s="237"/>
    </row>
    <row r="183" spans="1:8" s="236" customFormat="1" ht="30" customHeight="1">
      <c r="A183" s="237"/>
      <c r="B183" s="243">
        <v>31302</v>
      </c>
      <c r="C183" s="254" t="s">
        <v>701</v>
      </c>
      <c r="D183" s="258">
        <v>60574</v>
      </c>
      <c r="E183" s="258"/>
      <c r="F183" s="258"/>
      <c r="G183" s="242">
        <f t="shared" si="2"/>
        <v>60574</v>
      </c>
      <c r="H183" s="237"/>
    </row>
    <row r="184" spans="1:8" s="236" customFormat="1" ht="30" customHeight="1">
      <c r="A184" s="237"/>
      <c r="B184" s="243">
        <v>31303</v>
      </c>
      <c r="C184" s="254" t="s">
        <v>702</v>
      </c>
      <c r="D184" s="258">
        <v>0</v>
      </c>
      <c r="E184" s="258"/>
      <c r="F184" s="258"/>
      <c r="G184" s="242">
        <f t="shared" si="2"/>
        <v>0</v>
      </c>
      <c r="H184" s="237"/>
    </row>
    <row r="185" spans="1:8" s="236" customFormat="1" ht="30" customHeight="1">
      <c r="A185" s="237"/>
      <c r="B185" s="243">
        <v>31304</v>
      </c>
      <c r="C185" s="254" t="s">
        <v>703</v>
      </c>
      <c r="D185" s="258">
        <v>0</v>
      </c>
      <c r="E185" s="258"/>
      <c r="F185" s="258"/>
      <c r="G185" s="242">
        <f t="shared" si="2"/>
        <v>0</v>
      </c>
      <c r="H185" s="237"/>
    </row>
    <row r="186" spans="1:8" s="236" customFormat="1" ht="30" customHeight="1">
      <c r="A186" s="237"/>
      <c r="B186" s="245"/>
      <c r="C186" s="255" t="s">
        <v>260</v>
      </c>
      <c r="D186" s="78">
        <f>SUM(D182:D185)</f>
        <v>81103</v>
      </c>
      <c r="E186" s="78">
        <f>SUM(E182:E185)</f>
        <v>0</v>
      </c>
      <c r="F186" s="78">
        <f>SUM(F182:F185)</f>
        <v>0</v>
      </c>
      <c r="G186" s="78">
        <f>SUM(G182:G185)</f>
        <v>81103</v>
      </c>
      <c r="H186" s="237"/>
    </row>
    <row r="187" spans="1:8" s="236" customFormat="1" ht="30" customHeight="1">
      <c r="A187" s="237"/>
      <c r="B187" s="245"/>
      <c r="C187" s="255" t="s">
        <v>826</v>
      </c>
      <c r="D187" s="78">
        <f>D70+D82+D97+D109+D114+D120+D128+D140+D151+D156+D172+D180+D186</f>
        <v>6057475</v>
      </c>
      <c r="E187" s="78">
        <f>E70+E82+E97+E109+E114+E120+E128+E140+E151+E156+E172+E180+E186</f>
        <v>0</v>
      </c>
      <c r="F187" s="78">
        <f>F70+F82+F97+F109+F114+F120+F128+F140+F151+F156+F172+F180+F186</f>
        <v>0</v>
      </c>
      <c r="G187" s="78">
        <f>G70+G82+G97+G109+G114+G120+G128+G140+G151+G156+G172+G180+G186</f>
        <v>6057475</v>
      </c>
      <c r="H187" s="237"/>
    </row>
    <row r="188" spans="1:8" s="236" customFormat="1" ht="30" customHeight="1">
      <c r="A188" s="237"/>
      <c r="B188" s="238">
        <v>40000</v>
      </c>
      <c r="C188" s="253" t="s">
        <v>292</v>
      </c>
      <c r="D188" s="240"/>
      <c r="E188" s="240"/>
      <c r="F188" s="240"/>
      <c r="G188" s="241"/>
      <c r="H188" s="237"/>
    </row>
    <row r="189" spans="1:8" s="236" customFormat="1" ht="30" customHeight="1">
      <c r="A189" s="237"/>
      <c r="B189" s="238">
        <v>40100</v>
      </c>
      <c r="C189" s="253" t="s">
        <v>801</v>
      </c>
      <c r="D189" s="240"/>
      <c r="E189" s="257"/>
      <c r="F189" s="240"/>
      <c r="G189" s="241"/>
      <c r="H189" s="237"/>
    </row>
    <row r="190" spans="1:8" s="236" customFormat="1" ht="30" customHeight="1">
      <c r="A190" s="237"/>
      <c r="B190" s="243">
        <v>40101</v>
      </c>
      <c r="C190" s="254" t="s">
        <v>704</v>
      </c>
      <c r="D190" s="258"/>
      <c r="E190" s="258"/>
      <c r="F190" s="258"/>
      <c r="G190" s="242">
        <f t="shared" si="2"/>
        <v>0</v>
      </c>
      <c r="H190" s="237"/>
    </row>
    <row r="191" spans="1:8" s="236" customFormat="1" ht="30" customHeight="1">
      <c r="A191" s="237"/>
      <c r="B191" s="243">
        <v>40102</v>
      </c>
      <c r="C191" s="254" t="s">
        <v>705</v>
      </c>
      <c r="D191" s="258">
        <v>0</v>
      </c>
      <c r="E191" s="258"/>
      <c r="F191" s="258"/>
      <c r="G191" s="242">
        <f t="shared" si="2"/>
        <v>0</v>
      </c>
      <c r="H191" s="237"/>
    </row>
    <row r="192" spans="1:8" s="236" customFormat="1" ht="30" customHeight="1">
      <c r="A192" s="237"/>
      <c r="B192" s="243">
        <v>40103</v>
      </c>
      <c r="C192" s="254" t="s">
        <v>706</v>
      </c>
      <c r="D192" s="258">
        <v>28500</v>
      </c>
      <c r="E192" s="258"/>
      <c r="F192" s="258"/>
      <c r="G192" s="242">
        <f t="shared" si="2"/>
        <v>28500</v>
      </c>
      <c r="H192" s="237"/>
    </row>
    <row r="193" spans="1:8" s="236" customFormat="1" ht="30" customHeight="1">
      <c r="A193" s="237"/>
      <c r="B193" s="243">
        <v>40104</v>
      </c>
      <c r="C193" s="254" t="s">
        <v>707</v>
      </c>
      <c r="D193" s="258"/>
      <c r="E193" s="258"/>
      <c r="F193" s="258"/>
      <c r="G193" s="242">
        <f t="shared" si="2"/>
        <v>0</v>
      </c>
      <c r="H193" s="237"/>
    </row>
    <row r="194" spans="1:8" s="236" customFormat="1" ht="30" customHeight="1">
      <c r="A194" s="237"/>
      <c r="B194" s="243">
        <v>40105</v>
      </c>
      <c r="C194" s="254" t="s">
        <v>708</v>
      </c>
      <c r="D194" s="258"/>
      <c r="E194" s="258"/>
      <c r="F194" s="258"/>
      <c r="G194" s="242">
        <f t="shared" si="2"/>
        <v>0</v>
      </c>
      <c r="H194" s="237"/>
    </row>
    <row r="195" spans="1:8" s="236" customFormat="1" ht="30" customHeight="1">
      <c r="A195" s="237"/>
      <c r="B195" s="243">
        <v>40106</v>
      </c>
      <c r="C195" s="254" t="s">
        <v>709</v>
      </c>
      <c r="D195" s="258"/>
      <c r="E195" s="258"/>
      <c r="F195" s="258"/>
      <c r="G195" s="242">
        <f t="shared" si="2"/>
        <v>0</v>
      </c>
      <c r="H195" s="237"/>
    </row>
    <row r="196" spans="1:8" s="236" customFormat="1" ht="30" customHeight="1">
      <c r="A196" s="237"/>
      <c r="B196" s="243">
        <v>40107</v>
      </c>
      <c r="C196" s="254" t="s">
        <v>710</v>
      </c>
      <c r="D196" s="258">
        <v>1300</v>
      </c>
      <c r="E196" s="258"/>
      <c r="F196" s="258"/>
      <c r="G196" s="242">
        <f t="shared" si="2"/>
        <v>1300</v>
      </c>
      <c r="H196" s="237"/>
    </row>
    <row r="197" spans="1:8" s="236" customFormat="1" ht="30" customHeight="1">
      <c r="A197" s="237"/>
      <c r="B197" s="243">
        <v>40108</v>
      </c>
      <c r="C197" s="254" t="s">
        <v>711</v>
      </c>
      <c r="D197" s="258">
        <v>0</v>
      </c>
      <c r="E197" s="258"/>
      <c r="F197" s="258"/>
      <c r="G197" s="242">
        <f t="shared" si="2"/>
        <v>0</v>
      </c>
      <c r="H197" s="237"/>
    </row>
    <row r="198" spans="1:8" s="236" customFormat="1" ht="30" customHeight="1">
      <c r="A198" s="237"/>
      <c r="B198" s="243">
        <v>40109</v>
      </c>
      <c r="C198" s="254" t="s">
        <v>712</v>
      </c>
      <c r="D198" s="258">
        <v>35040</v>
      </c>
      <c r="E198" s="258"/>
      <c r="F198" s="258"/>
      <c r="G198" s="242">
        <f t="shared" si="2"/>
        <v>35040</v>
      </c>
      <c r="H198" s="237"/>
    </row>
    <row r="199" spans="1:8" s="236" customFormat="1" ht="30" customHeight="1">
      <c r="A199" s="237"/>
      <c r="B199" s="243">
        <v>40110</v>
      </c>
      <c r="C199" s="254" t="s">
        <v>713</v>
      </c>
      <c r="D199" s="258">
        <v>0</v>
      </c>
      <c r="E199" s="258"/>
      <c r="F199" s="258"/>
      <c r="G199" s="242">
        <f t="shared" si="2"/>
        <v>0</v>
      </c>
      <c r="H199" s="237"/>
    </row>
    <row r="200" spans="1:8" s="236" customFormat="1" ht="30" customHeight="1">
      <c r="A200" s="237"/>
      <c r="B200" s="245"/>
      <c r="C200" s="255" t="s">
        <v>260</v>
      </c>
      <c r="D200" s="78">
        <f>SUM(D190:D199)</f>
        <v>64840</v>
      </c>
      <c r="E200" s="78">
        <f>SUM(E190:E199)</f>
        <v>0</v>
      </c>
      <c r="F200" s="78">
        <f>SUM(F190:F199)</f>
        <v>0</v>
      </c>
      <c r="G200" s="78">
        <f>SUM(G190:G199)</f>
        <v>64840</v>
      </c>
      <c r="H200" s="237"/>
    </row>
    <row r="201" spans="1:8" s="236" customFormat="1" ht="30" customHeight="1">
      <c r="A201" s="237"/>
      <c r="B201" s="238">
        <v>40200</v>
      </c>
      <c r="C201" s="253" t="s">
        <v>802</v>
      </c>
      <c r="D201" s="240"/>
      <c r="E201" s="240"/>
      <c r="F201" s="240"/>
      <c r="G201" s="241"/>
      <c r="H201" s="237"/>
    </row>
    <row r="202" spans="1:8" s="236" customFormat="1" ht="30" customHeight="1">
      <c r="A202" s="237"/>
      <c r="B202" s="243">
        <v>40201</v>
      </c>
      <c r="C202" s="254" t="s">
        <v>714</v>
      </c>
      <c r="D202" s="258">
        <v>541066</v>
      </c>
      <c r="E202" s="258"/>
      <c r="F202" s="258"/>
      <c r="G202" s="242">
        <f t="shared" si="2"/>
        <v>541066</v>
      </c>
      <c r="H202" s="237"/>
    </row>
    <row r="203" spans="1:8" s="236" customFormat="1" ht="30" customHeight="1">
      <c r="A203" s="237"/>
      <c r="B203" s="243">
        <v>40202</v>
      </c>
      <c r="C203" s="254" t="s">
        <v>715</v>
      </c>
      <c r="D203" s="258"/>
      <c r="E203" s="258"/>
      <c r="F203" s="258"/>
      <c r="G203" s="242">
        <f t="shared" si="2"/>
        <v>0</v>
      </c>
      <c r="H203" s="237"/>
    </row>
    <row r="204" spans="1:8" s="236" customFormat="1" ht="30" customHeight="1">
      <c r="A204" s="237"/>
      <c r="B204" s="243">
        <v>40203</v>
      </c>
      <c r="C204" s="254" t="s">
        <v>716</v>
      </c>
      <c r="D204" s="258"/>
      <c r="E204" s="258"/>
      <c r="F204" s="258"/>
      <c r="G204" s="242">
        <f t="shared" si="2"/>
        <v>0</v>
      </c>
      <c r="H204" s="237"/>
    </row>
    <row r="205" spans="1:8" s="236" customFormat="1" ht="30" customHeight="1">
      <c r="A205" s="237"/>
      <c r="B205" s="243">
        <v>40204</v>
      </c>
      <c r="C205" s="254" t="s">
        <v>717</v>
      </c>
      <c r="D205" s="258">
        <v>0</v>
      </c>
      <c r="E205" s="258"/>
      <c r="F205" s="258"/>
      <c r="G205" s="242">
        <f t="shared" si="2"/>
        <v>0</v>
      </c>
      <c r="H205" s="237"/>
    </row>
    <row r="206" spans="1:8" s="236" customFormat="1" ht="30" customHeight="1">
      <c r="A206" s="237"/>
      <c r="B206" s="245"/>
      <c r="C206" s="255" t="s">
        <v>260</v>
      </c>
      <c r="D206" s="78">
        <f>SUM(D201:D205)</f>
        <v>541066</v>
      </c>
      <c r="E206" s="78">
        <f>SUM(E201:E205)</f>
        <v>0</v>
      </c>
      <c r="F206" s="78">
        <f>SUM(F201:F205)</f>
        <v>0</v>
      </c>
      <c r="G206" s="78">
        <f>SUM(G201:G205)</f>
        <v>541066</v>
      </c>
      <c r="H206" s="237"/>
    </row>
    <row r="207" spans="1:8" s="236" customFormat="1" ht="30" customHeight="1">
      <c r="A207" s="237"/>
      <c r="B207" s="238">
        <v>40300</v>
      </c>
      <c r="C207" s="253" t="s">
        <v>803</v>
      </c>
      <c r="D207" s="240"/>
      <c r="E207" s="240"/>
      <c r="F207" s="240"/>
      <c r="G207" s="241"/>
      <c r="H207" s="237"/>
    </row>
    <row r="208" spans="1:8" s="236" customFormat="1" ht="30" customHeight="1">
      <c r="A208" s="237"/>
      <c r="B208" s="243">
        <v>40301</v>
      </c>
      <c r="C208" s="254" t="s">
        <v>718</v>
      </c>
      <c r="D208" s="258">
        <v>3300</v>
      </c>
      <c r="E208" s="258"/>
      <c r="F208" s="258"/>
      <c r="G208" s="242">
        <f t="shared" si="2"/>
        <v>3300</v>
      </c>
      <c r="H208" s="237"/>
    </row>
    <row r="209" spans="1:8" s="236" customFormat="1" ht="30" customHeight="1">
      <c r="A209" s="237"/>
      <c r="B209" s="243">
        <v>40302</v>
      </c>
      <c r="C209" s="254" t="s">
        <v>719</v>
      </c>
      <c r="D209" s="258">
        <v>88490</v>
      </c>
      <c r="E209" s="258"/>
      <c r="F209" s="258"/>
      <c r="G209" s="242">
        <f t="shared" si="2"/>
        <v>88490</v>
      </c>
      <c r="H209" s="237"/>
    </row>
    <row r="210" spans="1:8" s="236" customFormat="1" ht="30" customHeight="1">
      <c r="A210" s="237"/>
      <c r="B210" s="243">
        <v>40303</v>
      </c>
      <c r="C210" s="254" t="s">
        <v>720</v>
      </c>
      <c r="D210" s="258">
        <v>33042</v>
      </c>
      <c r="E210" s="258"/>
      <c r="F210" s="258"/>
      <c r="G210" s="242">
        <f t="shared" si="2"/>
        <v>33042</v>
      </c>
      <c r="H210" s="237"/>
    </row>
    <row r="211" spans="1:8" s="236" customFormat="1" ht="30" customHeight="1">
      <c r="A211" s="237"/>
      <c r="B211" s="243">
        <v>40304</v>
      </c>
      <c r="C211" s="254" t="s">
        <v>721</v>
      </c>
      <c r="D211" s="258">
        <v>0</v>
      </c>
      <c r="E211" s="258"/>
      <c r="F211" s="258"/>
      <c r="G211" s="242">
        <f t="shared" si="2"/>
        <v>0</v>
      </c>
      <c r="H211" s="237"/>
    </row>
    <row r="212" spans="1:8" s="236" customFormat="1" ht="30" customHeight="1">
      <c r="A212" s="237"/>
      <c r="B212" s="243">
        <v>40305</v>
      </c>
      <c r="C212" s="254" t="s">
        <v>722</v>
      </c>
      <c r="D212" s="258">
        <v>0</v>
      </c>
      <c r="E212" s="258"/>
      <c r="F212" s="258"/>
      <c r="G212" s="242">
        <f t="shared" si="2"/>
        <v>0</v>
      </c>
      <c r="H212" s="237"/>
    </row>
    <row r="213" spans="1:8" s="236" customFormat="1" ht="30" customHeight="1">
      <c r="A213" s="237"/>
      <c r="B213" s="243">
        <v>40306</v>
      </c>
      <c r="C213" s="254" t="s">
        <v>723</v>
      </c>
      <c r="D213" s="258">
        <v>500</v>
      </c>
      <c r="E213" s="258"/>
      <c r="F213" s="258"/>
      <c r="G213" s="242">
        <f t="shared" si="2"/>
        <v>500</v>
      </c>
      <c r="H213" s="237"/>
    </row>
    <row r="214" spans="1:8" s="236" customFormat="1" ht="30" customHeight="1">
      <c r="A214" s="237"/>
      <c r="B214" s="243">
        <v>40307</v>
      </c>
      <c r="C214" s="254" t="s">
        <v>724</v>
      </c>
      <c r="D214" s="258">
        <v>0</v>
      </c>
      <c r="E214" s="258"/>
      <c r="F214" s="258"/>
      <c r="G214" s="242">
        <f t="shared" si="2"/>
        <v>0</v>
      </c>
      <c r="H214" s="237"/>
    </row>
    <row r="215" spans="1:8" s="236" customFormat="1" ht="30" customHeight="1">
      <c r="A215" s="237"/>
      <c r="B215" s="243">
        <v>40308</v>
      </c>
      <c r="C215" s="254" t="s">
        <v>725</v>
      </c>
      <c r="D215" s="258">
        <v>0</v>
      </c>
      <c r="E215" s="258"/>
      <c r="F215" s="258"/>
      <c r="G215" s="242">
        <f t="shared" si="2"/>
        <v>0</v>
      </c>
      <c r="H215" s="237"/>
    </row>
    <row r="216" spans="1:8" s="236" customFormat="1" ht="30" customHeight="1">
      <c r="A216" s="237"/>
      <c r="B216" s="243">
        <v>40309</v>
      </c>
      <c r="C216" s="254" t="s">
        <v>726</v>
      </c>
      <c r="D216" s="258">
        <v>0</v>
      </c>
      <c r="E216" s="258"/>
      <c r="F216" s="258"/>
      <c r="G216" s="242">
        <f t="shared" si="2"/>
        <v>0</v>
      </c>
      <c r="H216" s="237"/>
    </row>
    <row r="217" spans="1:8" s="236" customFormat="1" ht="30" customHeight="1">
      <c r="A217" s="237"/>
      <c r="B217" s="245"/>
      <c r="C217" s="255" t="s">
        <v>260</v>
      </c>
      <c r="D217" s="78">
        <f>SUM(D207:D216)</f>
        <v>125332</v>
      </c>
      <c r="E217" s="78">
        <f>SUM(E207:E216)</f>
        <v>0</v>
      </c>
      <c r="F217" s="78">
        <f>SUM(F207:F216)</f>
        <v>0</v>
      </c>
      <c r="G217" s="78">
        <f>SUM(G207:G216)</f>
        <v>125332</v>
      </c>
      <c r="H217" s="237"/>
    </row>
    <row r="218" spans="1:8" s="236" customFormat="1" ht="30" customHeight="1">
      <c r="A218" s="237"/>
      <c r="B218" s="238">
        <v>40400</v>
      </c>
      <c r="C218" s="253" t="s">
        <v>804</v>
      </c>
      <c r="D218" s="240"/>
      <c r="E218" s="240"/>
      <c r="F218" s="240"/>
      <c r="G218" s="241"/>
      <c r="H218" s="237"/>
    </row>
    <row r="219" spans="1:8" s="236" customFormat="1" ht="30" customHeight="1">
      <c r="A219" s="237"/>
      <c r="B219" s="243">
        <v>40401</v>
      </c>
      <c r="C219" s="254" t="s">
        <v>727</v>
      </c>
      <c r="D219" s="258"/>
      <c r="E219" s="258"/>
      <c r="F219" s="258"/>
      <c r="G219" s="242">
        <f t="shared" si="2"/>
        <v>0</v>
      </c>
      <c r="H219" s="237"/>
    </row>
    <row r="220" spans="1:8" s="236" customFormat="1" ht="30" customHeight="1">
      <c r="A220" s="237"/>
      <c r="B220" s="243">
        <v>40402</v>
      </c>
      <c r="C220" s="254" t="s">
        <v>728</v>
      </c>
      <c r="D220" s="258"/>
      <c r="E220" s="258"/>
      <c r="F220" s="258"/>
      <c r="G220" s="242">
        <f t="shared" si="2"/>
        <v>0</v>
      </c>
      <c r="H220" s="237"/>
    </row>
    <row r="221" spans="1:8" s="236" customFormat="1" ht="30" customHeight="1">
      <c r="A221" s="237"/>
      <c r="B221" s="245"/>
      <c r="C221" s="255" t="s">
        <v>260</v>
      </c>
      <c r="D221" s="78">
        <f>SUM(D218:D220)</f>
        <v>0</v>
      </c>
      <c r="E221" s="78">
        <f>SUM(E218:E220)</f>
        <v>0</v>
      </c>
      <c r="F221" s="78">
        <f>SUM(F218:F220)</f>
        <v>0</v>
      </c>
      <c r="G221" s="78">
        <f>SUM(G218:G220)</f>
        <v>0</v>
      </c>
      <c r="H221" s="237"/>
    </row>
    <row r="222" spans="1:8" s="236" customFormat="1" ht="30" customHeight="1">
      <c r="A222" s="237"/>
      <c r="B222" s="238">
        <v>40500</v>
      </c>
      <c r="C222" s="253" t="s">
        <v>805</v>
      </c>
      <c r="D222" s="240"/>
      <c r="E222" s="240"/>
      <c r="F222" s="240"/>
      <c r="G222" s="241"/>
      <c r="H222" s="237"/>
    </row>
    <row r="223" spans="1:8" s="236" customFormat="1" ht="30" customHeight="1">
      <c r="A223" s="237"/>
      <c r="B223" s="243">
        <v>40501</v>
      </c>
      <c r="C223" s="254" t="s">
        <v>729</v>
      </c>
      <c r="D223" s="258">
        <v>307234</v>
      </c>
      <c r="E223" s="258"/>
      <c r="F223" s="258"/>
      <c r="G223" s="242">
        <f t="shared" si="2"/>
        <v>307234</v>
      </c>
      <c r="H223" s="237"/>
    </row>
    <row r="224" spans="1:8" s="236" customFormat="1" ht="30" customHeight="1">
      <c r="A224" s="237"/>
      <c r="B224" s="243">
        <v>40502</v>
      </c>
      <c r="C224" s="254" t="s">
        <v>730</v>
      </c>
      <c r="D224" s="258"/>
      <c r="E224" s="258"/>
      <c r="F224" s="258"/>
      <c r="G224" s="242">
        <f t="shared" si="2"/>
        <v>0</v>
      </c>
      <c r="H224" s="237"/>
    </row>
    <row r="225" spans="1:8" s="236" customFormat="1" ht="30" customHeight="1">
      <c r="A225" s="237"/>
      <c r="B225" s="243">
        <v>40503</v>
      </c>
      <c r="C225" s="254" t="s">
        <v>731</v>
      </c>
      <c r="D225" s="258"/>
      <c r="E225" s="258"/>
      <c r="F225" s="258"/>
      <c r="G225" s="242">
        <f t="shared" si="2"/>
        <v>0</v>
      </c>
      <c r="H225" s="237"/>
    </row>
    <row r="226" spans="1:8" s="236" customFormat="1" ht="30" customHeight="1">
      <c r="A226" s="237"/>
      <c r="B226" s="243">
        <v>40504</v>
      </c>
      <c r="C226" s="254" t="s">
        <v>732</v>
      </c>
      <c r="D226" s="258">
        <v>0</v>
      </c>
      <c r="E226" s="258"/>
      <c r="F226" s="258"/>
      <c r="G226" s="242">
        <f t="shared" si="2"/>
        <v>0</v>
      </c>
      <c r="H226" s="237"/>
    </row>
    <row r="227" spans="1:8" s="236" customFormat="1" ht="30" customHeight="1">
      <c r="A227" s="237"/>
      <c r="B227" s="243">
        <v>40505</v>
      </c>
      <c r="C227" s="254" t="s">
        <v>733</v>
      </c>
      <c r="D227" s="258"/>
      <c r="E227" s="258"/>
      <c r="F227" s="258"/>
      <c r="G227" s="242">
        <f t="shared" si="2"/>
        <v>0</v>
      </c>
      <c r="H227" s="237"/>
    </row>
    <row r="228" spans="1:8" s="236" customFormat="1" ht="30" customHeight="1">
      <c r="A228" s="237"/>
      <c r="B228" s="243">
        <v>40506</v>
      </c>
      <c r="C228" s="254" t="s">
        <v>734</v>
      </c>
      <c r="D228" s="258"/>
      <c r="E228" s="258"/>
      <c r="F228" s="258"/>
      <c r="G228" s="242">
        <f t="shared" si="2"/>
        <v>0</v>
      </c>
      <c r="H228" s="237"/>
    </row>
    <row r="229" spans="1:8" s="236" customFormat="1" ht="30" customHeight="1">
      <c r="A229" s="237"/>
      <c r="B229" s="243">
        <v>40507</v>
      </c>
      <c r="C229" s="254" t="s">
        <v>735</v>
      </c>
      <c r="D229" s="258"/>
      <c r="E229" s="258"/>
      <c r="F229" s="258"/>
      <c r="G229" s="242">
        <f aca="true" t="shared" si="3" ref="G229:G309">SUM(D229:F229)</f>
        <v>0</v>
      </c>
      <c r="H229" s="237"/>
    </row>
    <row r="230" spans="1:8" s="236" customFormat="1" ht="30" customHeight="1">
      <c r="A230" s="237"/>
      <c r="B230" s="243">
        <v>40508</v>
      </c>
      <c r="C230" s="254" t="s">
        <v>736</v>
      </c>
      <c r="D230" s="258"/>
      <c r="E230" s="258"/>
      <c r="F230" s="258"/>
      <c r="G230" s="242">
        <f t="shared" si="3"/>
        <v>0</v>
      </c>
      <c r="H230" s="237"/>
    </row>
    <row r="231" spans="1:8" s="236" customFormat="1" ht="30" customHeight="1">
      <c r="A231" s="237"/>
      <c r="B231" s="243">
        <v>40509</v>
      </c>
      <c r="C231" s="254" t="s">
        <v>737</v>
      </c>
      <c r="D231" s="258">
        <v>0</v>
      </c>
      <c r="E231" s="258"/>
      <c r="F231" s="258"/>
      <c r="G231" s="242">
        <f t="shared" si="3"/>
        <v>0</v>
      </c>
      <c r="H231" s="237"/>
    </row>
    <row r="232" spans="1:8" s="236" customFormat="1" ht="30" customHeight="1">
      <c r="A232" s="237"/>
      <c r="B232" s="243">
        <v>40510</v>
      </c>
      <c r="C232" s="254" t="s">
        <v>738</v>
      </c>
      <c r="D232" s="258"/>
      <c r="E232" s="258"/>
      <c r="F232" s="258"/>
      <c r="G232" s="242">
        <f t="shared" si="3"/>
        <v>0</v>
      </c>
      <c r="H232" s="237"/>
    </row>
    <row r="233" spans="1:8" s="236" customFormat="1" ht="30" customHeight="1">
      <c r="A233" s="237"/>
      <c r="B233" s="243">
        <v>40511</v>
      </c>
      <c r="C233" s="254" t="s">
        <v>739</v>
      </c>
      <c r="D233" s="258"/>
      <c r="E233" s="258"/>
      <c r="F233" s="258"/>
      <c r="G233" s="242">
        <f t="shared" si="3"/>
        <v>0</v>
      </c>
      <c r="H233" s="237"/>
    </row>
    <row r="234" spans="1:8" s="236" customFormat="1" ht="30" customHeight="1">
      <c r="A234" s="237"/>
      <c r="B234" s="243">
        <v>40512</v>
      </c>
      <c r="C234" s="254" t="s">
        <v>740</v>
      </c>
      <c r="D234" s="258"/>
      <c r="E234" s="258"/>
      <c r="F234" s="258"/>
      <c r="G234" s="242">
        <f t="shared" si="3"/>
        <v>0</v>
      </c>
      <c r="H234" s="237"/>
    </row>
    <row r="235" spans="1:8" s="236" customFormat="1" ht="30" customHeight="1">
      <c r="A235" s="237"/>
      <c r="B235" s="243">
        <v>40513</v>
      </c>
      <c r="C235" s="254" t="s">
        <v>741</v>
      </c>
      <c r="D235" s="258"/>
      <c r="E235" s="258"/>
      <c r="F235" s="258"/>
      <c r="G235" s="242">
        <f t="shared" si="3"/>
        <v>0</v>
      </c>
      <c r="H235" s="237"/>
    </row>
    <row r="236" spans="1:8" s="236" customFormat="1" ht="30" customHeight="1">
      <c r="A236" s="237"/>
      <c r="B236" s="243">
        <v>40514</v>
      </c>
      <c r="C236" s="254" t="s">
        <v>742</v>
      </c>
      <c r="D236" s="258"/>
      <c r="E236" s="258"/>
      <c r="F236" s="258"/>
      <c r="G236" s="242">
        <f t="shared" si="3"/>
        <v>0</v>
      </c>
      <c r="H236" s="237"/>
    </row>
    <row r="237" spans="1:8" s="236" customFormat="1" ht="30" customHeight="1">
      <c r="A237" s="237"/>
      <c r="B237" s="243">
        <v>40515</v>
      </c>
      <c r="C237" s="254" t="s">
        <v>743</v>
      </c>
      <c r="D237" s="258"/>
      <c r="E237" s="258"/>
      <c r="F237" s="258"/>
      <c r="G237" s="242">
        <f t="shared" si="3"/>
        <v>0</v>
      </c>
      <c r="H237" s="237"/>
    </row>
    <row r="238" spans="1:8" s="236" customFormat="1" ht="30" customHeight="1">
      <c r="A238" s="237"/>
      <c r="B238" s="243">
        <v>40516</v>
      </c>
      <c r="C238" s="254" t="s">
        <v>744</v>
      </c>
      <c r="D238" s="258">
        <v>0</v>
      </c>
      <c r="E238" s="258"/>
      <c r="F238" s="258"/>
      <c r="G238" s="242">
        <f t="shared" si="3"/>
        <v>0</v>
      </c>
      <c r="H238" s="237"/>
    </row>
    <row r="239" spans="1:8" s="236" customFormat="1" ht="30" customHeight="1">
      <c r="A239" s="237"/>
      <c r="B239" s="245"/>
      <c r="C239" s="255" t="s">
        <v>260</v>
      </c>
      <c r="D239" s="78">
        <f>SUM(D222:D238)</f>
        <v>307234</v>
      </c>
      <c r="E239" s="78">
        <f>SUM(E222:E238)</f>
        <v>0</v>
      </c>
      <c r="F239" s="78">
        <f>SUM(F222:F238)</f>
        <v>0</v>
      </c>
      <c r="G239" s="78">
        <f>SUM(G222:G238)</f>
        <v>307234</v>
      </c>
      <c r="H239" s="237"/>
    </row>
    <row r="240" spans="1:8" s="236" customFormat="1" ht="30" customHeight="1">
      <c r="A240" s="237"/>
      <c r="B240" s="245"/>
      <c r="C240" s="255" t="s">
        <v>827</v>
      </c>
      <c r="D240" s="78">
        <f>D200+D206+D217+D221+D239</f>
        <v>1038472</v>
      </c>
      <c r="E240" s="78">
        <f>E200+E206+E217+E221+E239</f>
        <v>0</v>
      </c>
      <c r="F240" s="78">
        <f>F200+F206+F217+F221+F239</f>
        <v>0</v>
      </c>
      <c r="G240" s="78">
        <f>G200+G206+G217+G221+G239</f>
        <v>1038472</v>
      </c>
      <c r="H240" s="237"/>
    </row>
    <row r="241" spans="1:8" s="236" customFormat="1" ht="30" customHeight="1">
      <c r="A241" s="237"/>
      <c r="B241" s="238">
        <v>50000</v>
      </c>
      <c r="C241" s="253" t="s">
        <v>293</v>
      </c>
      <c r="D241" s="240"/>
      <c r="E241" s="240"/>
      <c r="F241" s="240"/>
      <c r="G241" s="241"/>
      <c r="H241" s="237"/>
    </row>
    <row r="242" spans="1:8" s="236" customFormat="1" ht="30" customHeight="1">
      <c r="A242" s="237"/>
      <c r="B242" s="238">
        <v>50100</v>
      </c>
      <c r="C242" s="253" t="s">
        <v>806</v>
      </c>
      <c r="D242" s="240"/>
      <c r="E242" s="240"/>
      <c r="F242" s="240"/>
      <c r="G242" s="241"/>
      <c r="H242" s="237"/>
    </row>
    <row r="243" spans="1:8" s="236" customFormat="1" ht="30" customHeight="1">
      <c r="A243" s="237"/>
      <c r="B243" s="243">
        <v>50101</v>
      </c>
      <c r="C243" s="254" t="s">
        <v>745</v>
      </c>
      <c r="D243" s="258">
        <v>118300</v>
      </c>
      <c r="E243" s="258"/>
      <c r="F243" s="258"/>
      <c r="G243" s="242">
        <f t="shared" si="3"/>
        <v>118300</v>
      </c>
      <c r="H243" s="237"/>
    </row>
    <row r="244" spans="1:8" s="236" customFormat="1" ht="30" customHeight="1">
      <c r="A244" s="237"/>
      <c r="B244" s="245"/>
      <c r="C244" s="255" t="s">
        <v>260</v>
      </c>
      <c r="D244" s="78">
        <f>SUM(D243)</f>
        <v>118300</v>
      </c>
      <c r="E244" s="78">
        <f>SUM(E243)</f>
        <v>0</v>
      </c>
      <c r="F244" s="78">
        <f>SUM(F243)</f>
        <v>0</v>
      </c>
      <c r="G244" s="78">
        <f>SUM(G243)</f>
        <v>118300</v>
      </c>
      <c r="H244" s="237"/>
    </row>
    <row r="245" spans="1:8" s="236" customFormat="1" ht="30" customHeight="1">
      <c r="A245" s="237"/>
      <c r="B245" s="238">
        <v>50200</v>
      </c>
      <c r="C245" s="253" t="s">
        <v>807</v>
      </c>
      <c r="D245" s="240"/>
      <c r="E245" s="240"/>
      <c r="F245" s="240"/>
      <c r="G245" s="241"/>
      <c r="H245" s="237"/>
    </row>
    <row r="246" spans="1:8" s="236" customFormat="1" ht="30" customHeight="1">
      <c r="A246" s="237"/>
      <c r="B246" s="243">
        <v>50201</v>
      </c>
      <c r="C246" s="254" t="s">
        <v>746</v>
      </c>
      <c r="D246" s="258">
        <v>25000</v>
      </c>
      <c r="E246" s="258"/>
      <c r="F246" s="258"/>
      <c r="G246" s="242">
        <f t="shared" si="3"/>
        <v>25000</v>
      </c>
      <c r="H246" s="237"/>
    </row>
    <row r="247" spans="1:8" s="236" customFormat="1" ht="30" customHeight="1">
      <c r="A247" s="237"/>
      <c r="B247" s="245"/>
      <c r="C247" s="255" t="s">
        <v>260</v>
      </c>
      <c r="D247" s="78">
        <f>SUM(D246)</f>
        <v>25000</v>
      </c>
      <c r="E247" s="78">
        <f>SUM(E246)</f>
        <v>0</v>
      </c>
      <c r="F247" s="78">
        <f>SUM(F246)</f>
        <v>0</v>
      </c>
      <c r="G247" s="78">
        <f>SUM(G246)</f>
        <v>25000</v>
      </c>
      <c r="H247" s="237"/>
    </row>
    <row r="248" spans="1:8" s="236" customFormat="1" ht="30" customHeight="1">
      <c r="A248" s="237"/>
      <c r="B248" s="238">
        <v>50300</v>
      </c>
      <c r="C248" s="253" t="s">
        <v>808</v>
      </c>
      <c r="D248" s="240"/>
      <c r="E248" s="240"/>
      <c r="F248" s="240"/>
      <c r="G248" s="241"/>
      <c r="H248" s="237"/>
    </row>
    <row r="249" spans="1:8" s="236" customFormat="1" ht="30" customHeight="1">
      <c r="A249" s="237"/>
      <c r="B249" s="243">
        <v>50301</v>
      </c>
      <c r="C249" s="254" t="s">
        <v>747</v>
      </c>
      <c r="D249" s="258">
        <v>8200</v>
      </c>
      <c r="E249" s="258"/>
      <c r="F249" s="258"/>
      <c r="G249" s="242">
        <f t="shared" si="3"/>
        <v>8200</v>
      </c>
      <c r="H249" s="237"/>
    </row>
    <row r="250" spans="1:8" s="236" customFormat="1" ht="30" customHeight="1">
      <c r="A250" s="237"/>
      <c r="B250" s="243">
        <v>50302</v>
      </c>
      <c r="C250" s="254" t="s">
        <v>748</v>
      </c>
      <c r="D250" s="258">
        <v>196950</v>
      </c>
      <c r="E250" s="258"/>
      <c r="F250" s="258"/>
      <c r="G250" s="242">
        <f t="shared" si="3"/>
        <v>196950</v>
      </c>
      <c r="H250" s="237"/>
    </row>
    <row r="251" spans="1:8" s="236" customFormat="1" ht="30" customHeight="1">
      <c r="A251" s="237"/>
      <c r="B251" s="243">
        <v>50303</v>
      </c>
      <c r="C251" s="254" t="s">
        <v>749</v>
      </c>
      <c r="D251" s="258">
        <v>560</v>
      </c>
      <c r="E251" s="258"/>
      <c r="F251" s="258"/>
      <c r="G251" s="242">
        <f t="shared" si="3"/>
        <v>560</v>
      </c>
      <c r="H251" s="237"/>
    </row>
    <row r="252" spans="1:8" s="236" customFormat="1" ht="30" customHeight="1">
      <c r="A252" s="237"/>
      <c r="B252" s="243">
        <v>50304</v>
      </c>
      <c r="C252" s="254" t="s">
        <v>750</v>
      </c>
      <c r="D252" s="258">
        <v>0</v>
      </c>
      <c r="E252" s="258"/>
      <c r="F252" s="258"/>
      <c r="G252" s="242">
        <f t="shared" si="3"/>
        <v>0</v>
      </c>
      <c r="H252" s="237"/>
    </row>
    <row r="253" spans="1:8" s="236" customFormat="1" ht="30" customHeight="1">
      <c r="A253" s="237"/>
      <c r="B253" s="243">
        <v>50305</v>
      </c>
      <c r="C253" s="254" t="s">
        <v>751</v>
      </c>
      <c r="D253" s="258">
        <v>111190</v>
      </c>
      <c r="E253" s="258"/>
      <c r="F253" s="258"/>
      <c r="G253" s="242">
        <f t="shared" si="3"/>
        <v>111190</v>
      </c>
      <c r="H253" s="237"/>
    </row>
    <row r="254" spans="1:8" s="236" customFormat="1" ht="30" customHeight="1">
      <c r="A254" s="237"/>
      <c r="B254" s="243">
        <v>50306</v>
      </c>
      <c r="C254" s="254" t="s">
        <v>752</v>
      </c>
      <c r="D254" s="258">
        <v>8386</v>
      </c>
      <c r="E254" s="258"/>
      <c r="F254" s="258"/>
      <c r="G254" s="242">
        <f t="shared" si="3"/>
        <v>8386</v>
      </c>
      <c r="H254" s="237"/>
    </row>
    <row r="255" spans="1:8" s="236" customFormat="1" ht="30" customHeight="1">
      <c r="A255" s="237"/>
      <c r="B255" s="243">
        <v>50307</v>
      </c>
      <c r="C255" s="254" t="s">
        <v>753</v>
      </c>
      <c r="D255" s="258">
        <v>0</v>
      </c>
      <c r="E255" s="258"/>
      <c r="F255" s="258"/>
      <c r="G255" s="242">
        <f t="shared" si="3"/>
        <v>0</v>
      </c>
      <c r="H255" s="237"/>
    </row>
    <row r="256" spans="1:8" s="236" customFormat="1" ht="30" customHeight="1">
      <c r="A256" s="237"/>
      <c r="B256" s="243">
        <v>50308</v>
      </c>
      <c r="C256" s="254" t="s">
        <v>754</v>
      </c>
      <c r="D256" s="258"/>
      <c r="E256" s="258"/>
      <c r="F256" s="258"/>
      <c r="G256" s="242">
        <f t="shared" si="3"/>
        <v>0</v>
      </c>
      <c r="H256" s="237"/>
    </row>
    <row r="257" spans="1:8" s="236" customFormat="1" ht="30" customHeight="1">
      <c r="A257" s="237"/>
      <c r="B257" s="243">
        <v>50309</v>
      </c>
      <c r="C257" s="254" t="s">
        <v>755</v>
      </c>
      <c r="D257" s="258"/>
      <c r="E257" s="258"/>
      <c r="F257" s="258"/>
      <c r="G257" s="242">
        <f t="shared" si="3"/>
        <v>0</v>
      </c>
      <c r="H257" s="237"/>
    </row>
    <row r="258" spans="1:8" s="236" customFormat="1" ht="30" customHeight="1">
      <c r="A258" s="237"/>
      <c r="B258" s="243">
        <v>50310</v>
      </c>
      <c r="C258" s="254" t="s">
        <v>756</v>
      </c>
      <c r="D258" s="258">
        <v>0</v>
      </c>
      <c r="E258" s="258"/>
      <c r="F258" s="258"/>
      <c r="G258" s="242">
        <f t="shared" si="3"/>
        <v>0</v>
      </c>
      <c r="H258" s="237"/>
    </row>
    <row r="259" spans="1:8" s="236" customFormat="1" ht="30" customHeight="1">
      <c r="A259" s="237"/>
      <c r="B259" s="245"/>
      <c r="C259" s="255" t="s">
        <v>260</v>
      </c>
      <c r="D259" s="78">
        <f>SUM(D249:D258)</f>
        <v>325286</v>
      </c>
      <c r="E259" s="78">
        <f>SUM(E249:E258)</f>
        <v>0</v>
      </c>
      <c r="F259" s="78">
        <f>SUM(F249:F258)</f>
        <v>0</v>
      </c>
      <c r="G259" s="78">
        <f>SUM(G249:G258)</f>
        <v>325286</v>
      </c>
      <c r="H259" s="237"/>
    </row>
    <row r="260" spans="1:8" s="236" customFormat="1" ht="30" customHeight="1">
      <c r="A260" s="237"/>
      <c r="B260" s="238">
        <v>50400</v>
      </c>
      <c r="C260" s="253" t="s">
        <v>809</v>
      </c>
      <c r="D260" s="240"/>
      <c r="E260" s="257"/>
      <c r="F260" s="240"/>
      <c r="G260" s="241"/>
      <c r="H260" s="237"/>
    </row>
    <row r="261" spans="1:8" s="236" customFormat="1" ht="30" customHeight="1">
      <c r="A261" s="237"/>
      <c r="B261" s="243">
        <v>50401</v>
      </c>
      <c r="C261" s="254" t="s">
        <v>757</v>
      </c>
      <c r="D261" s="258">
        <v>434636</v>
      </c>
      <c r="E261" s="258"/>
      <c r="F261" s="258"/>
      <c r="G261" s="242">
        <f t="shared" si="3"/>
        <v>434636</v>
      </c>
      <c r="H261" s="237"/>
    </row>
    <row r="262" spans="1:8" s="236" customFormat="1" ht="30" customHeight="1">
      <c r="A262" s="237"/>
      <c r="B262" s="243">
        <v>50402</v>
      </c>
      <c r="C262" s="254" t="s">
        <v>758</v>
      </c>
      <c r="D262" s="258"/>
      <c r="E262" s="258"/>
      <c r="F262" s="258"/>
      <c r="G262" s="242">
        <f t="shared" si="3"/>
        <v>0</v>
      </c>
      <c r="H262" s="237"/>
    </row>
    <row r="263" spans="1:8" s="236" customFormat="1" ht="30" customHeight="1">
      <c r="A263" s="237"/>
      <c r="B263" s="243">
        <v>50403</v>
      </c>
      <c r="C263" s="254" t="s">
        <v>759</v>
      </c>
      <c r="D263" s="258">
        <v>6000</v>
      </c>
      <c r="E263" s="258"/>
      <c r="F263" s="258"/>
      <c r="G263" s="242">
        <f t="shared" si="3"/>
        <v>6000</v>
      </c>
      <c r="H263" s="237"/>
    </row>
    <row r="264" spans="1:8" s="236" customFormat="1" ht="30" customHeight="1">
      <c r="A264" s="237"/>
      <c r="B264" s="245"/>
      <c r="C264" s="255" t="s">
        <v>260</v>
      </c>
      <c r="D264" s="78">
        <f>SUM(D261:D263)</f>
        <v>440636</v>
      </c>
      <c r="E264" s="78">
        <f>SUM(E261:E263)</f>
        <v>0</v>
      </c>
      <c r="F264" s="78">
        <f>SUM(F261:F263)</f>
        <v>0</v>
      </c>
      <c r="G264" s="78">
        <f>SUM(G261:G263)</f>
        <v>440636</v>
      </c>
      <c r="H264" s="237"/>
    </row>
    <row r="265" spans="1:8" s="236" customFormat="1" ht="30" customHeight="1">
      <c r="A265" s="237"/>
      <c r="B265" s="238">
        <v>50500</v>
      </c>
      <c r="C265" s="253" t="s">
        <v>810</v>
      </c>
      <c r="D265" s="240"/>
      <c r="E265" s="240"/>
      <c r="F265" s="240"/>
      <c r="G265" s="241"/>
      <c r="H265" s="237"/>
    </row>
    <row r="266" spans="1:8" s="236" customFormat="1" ht="30" customHeight="1">
      <c r="A266" s="237"/>
      <c r="B266" s="243">
        <v>50501</v>
      </c>
      <c r="C266" s="254" t="s">
        <v>297</v>
      </c>
      <c r="D266" s="258"/>
      <c r="E266" s="258"/>
      <c r="F266" s="258"/>
      <c r="G266" s="242">
        <f t="shared" si="3"/>
        <v>0</v>
      </c>
      <c r="H266" s="237"/>
    </row>
    <row r="267" spans="1:8" s="236" customFormat="1" ht="30" customHeight="1">
      <c r="A267" s="237"/>
      <c r="B267" s="245"/>
      <c r="C267" s="255" t="s">
        <v>260</v>
      </c>
      <c r="D267" s="78">
        <f>SUM(D266)</f>
        <v>0</v>
      </c>
      <c r="E267" s="78">
        <f>SUM(E266)</f>
        <v>0</v>
      </c>
      <c r="F267" s="78">
        <f>SUM(F266)</f>
        <v>0</v>
      </c>
      <c r="G267" s="78">
        <f>SUM(G266)</f>
        <v>0</v>
      </c>
      <c r="H267" s="237"/>
    </row>
    <row r="268" spans="1:8" s="236" customFormat="1" ht="30" customHeight="1">
      <c r="A268" s="237"/>
      <c r="B268" s="238">
        <v>50600</v>
      </c>
      <c r="C268" s="253" t="s">
        <v>811</v>
      </c>
      <c r="D268" s="240"/>
      <c r="E268" s="240"/>
      <c r="F268" s="240"/>
      <c r="G268" s="241"/>
      <c r="H268" s="237"/>
    </row>
    <row r="269" spans="1:8" s="236" customFormat="1" ht="30" customHeight="1">
      <c r="A269" s="237"/>
      <c r="B269" s="243">
        <v>50601</v>
      </c>
      <c r="C269" s="254" t="s">
        <v>760</v>
      </c>
      <c r="D269" s="258">
        <v>204</v>
      </c>
      <c r="E269" s="258"/>
      <c r="F269" s="258"/>
      <c r="G269" s="242">
        <f t="shared" si="3"/>
        <v>204</v>
      </c>
      <c r="H269" s="237"/>
    </row>
    <row r="270" spans="1:8" s="236" customFormat="1" ht="30" customHeight="1">
      <c r="A270" s="237"/>
      <c r="B270" s="243">
        <v>50602</v>
      </c>
      <c r="C270" s="254" t="s">
        <v>761</v>
      </c>
      <c r="D270" s="258"/>
      <c r="E270" s="258"/>
      <c r="F270" s="258"/>
      <c r="G270" s="242">
        <f t="shared" si="3"/>
        <v>0</v>
      </c>
      <c r="H270" s="237"/>
    </row>
    <row r="271" spans="1:8" s="236" customFormat="1" ht="30" customHeight="1">
      <c r="A271" s="237"/>
      <c r="B271" s="243">
        <v>50603</v>
      </c>
      <c r="C271" s="254" t="s">
        <v>762</v>
      </c>
      <c r="D271" s="258">
        <v>76500</v>
      </c>
      <c r="E271" s="258"/>
      <c r="F271" s="258"/>
      <c r="G271" s="242">
        <f t="shared" si="3"/>
        <v>76500</v>
      </c>
      <c r="H271" s="237"/>
    </row>
    <row r="272" spans="1:8" s="236" customFormat="1" ht="30" customHeight="1">
      <c r="A272" s="237"/>
      <c r="B272" s="245"/>
      <c r="C272" s="255" t="s">
        <v>260</v>
      </c>
      <c r="D272" s="78">
        <f>SUM(D269:D271)</f>
        <v>76704</v>
      </c>
      <c r="E272" s="78">
        <f>SUM(E269:E271)</f>
        <v>0</v>
      </c>
      <c r="F272" s="78">
        <f>SUM(F269:F271)</f>
        <v>0</v>
      </c>
      <c r="G272" s="78">
        <f>SUM(G269:G271)</f>
        <v>76704</v>
      </c>
      <c r="H272" s="237"/>
    </row>
    <row r="273" spans="1:8" s="236" customFormat="1" ht="30" customHeight="1">
      <c r="A273" s="237"/>
      <c r="B273" s="238">
        <v>50700</v>
      </c>
      <c r="C273" s="253" t="s">
        <v>812</v>
      </c>
      <c r="D273" s="240"/>
      <c r="E273" s="240"/>
      <c r="F273" s="240"/>
      <c r="G273" s="241"/>
      <c r="H273" s="237"/>
    </row>
    <row r="274" spans="1:8" s="236" customFormat="1" ht="30" customHeight="1">
      <c r="A274" s="237"/>
      <c r="B274" s="243">
        <v>50701</v>
      </c>
      <c r="C274" s="254" t="s">
        <v>763</v>
      </c>
      <c r="D274" s="258"/>
      <c r="E274" s="258"/>
      <c r="F274" s="258"/>
      <c r="G274" s="242">
        <f t="shared" si="3"/>
        <v>0</v>
      </c>
      <c r="H274" s="237"/>
    </row>
    <row r="275" spans="1:8" s="236" customFormat="1" ht="30" customHeight="1">
      <c r="A275" s="237"/>
      <c r="B275" s="243">
        <v>50702</v>
      </c>
      <c r="C275" s="254" t="s">
        <v>764</v>
      </c>
      <c r="D275" s="258">
        <v>11700</v>
      </c>
      <c r="E275" s="258"/>
      <c r="F275" s="258"/>
      <c r="G275" s="242">
        <f t="shared" si="3"/>
        <v>11700</v>
      </c>
      <c r="H275" s="237"/>
    </row>
    <row r="276" spans="1:8" s="236" customFormat="1" ht="30" customHeight="1">
      <c r="A276" s="237"/>
      <c r="B276" s="245"/>
      <c r="C276" s="255" t="s">
        <v>260</v>
      </c>
      <c r="D276" s="78">
        <f>SUM(D274:D275)</f>
        <v>11700</v>
      </c>
      <c r="E276" s="78">
        <f>SUM(E274:E275)</f>
        <v>0</v>
      </c>
      <c r="F276" s="78">
        <f>SUM(F274:F275)</f>
        <v>0</v>
      </c>
      <c r="G276" s="78">
        <f>SUM(G274:G275)</f>
        <v>11700</v>
      </c>
      <c r="H276" s="237"/>
    </row>
    <row r="277" spans="1:8" s="236" customFormat="1" ht="30" customHeight="1">
      <c r="A277" s="237"/>
      <c r="B277" s="238">
        <v>50800</v>
      </c>
      <c r="C277" s="253" t="s">
        <v>813</v>
      </c>
      <c r="D277" s="240"/>
      <c r="E277" s="257"/>
      <c r="F277" s="240"/>
      <c r="G277" s="241"/>
      <c r="H277" s="237"/>
    </row>
    <row r="278" spans="1:8" s="236" customFormat="1" ht="30" customHeight="1">
      <c r="A278" s="237"/>
      <c r="B278" s="243">
        <v>50801</v>
      </c>
      <c r="C278" s="254" t="s">
        <v>765</v>
      </c>
      <c r="D278" s="259"/>
      <c r="E278" s="258"/>
      <c r="F278" s="258"/>
      <c r="G278" s="242">
        <f t="shared" si="3"/>
        <v>0</v>
      </c>
      <c r="H278" s="237"/>
    </row>
    <row r="279" spans="1:8" s="236" customFormat="1" ht="30" customHeight="1">
      <c r="A279" s="237"/>
      <c r="B279" s="243">
        <v>50802</v>
      </c>
      <c r="C279" s="254" t="s">
        <v>766</v>
      </c>
      <c r="D279" s="258"/>
      <c r="E279" s="258"/>
      <c r="F279" s="258"/>
      <c r="G279" s="242">
        <f t="shared" si="3"/>
        <v>0</v>
      </c>
      <c r="H279" s="237"/>
    </row>
    <row r="280" spans="1:8" s="236" customFormat="1" ht="30" customHeight="1">
      <c r="A280" s="237"/>
      <c r="B280" s="245"/>
      <c r="C280" s="255" t="s">
        <v>260</v>
      </c>
      <c r="D280" s="78">
        <f>SUM(D278:D279)</f>
        <v>0</v>
      </c>
      <c r="E280" s="78">
        <f>SUM(E278:E279)</f>
        <v>0</v>
      </c>
      <c r="F280" s="78">
        <f>SUM(F278:F279)</f>
        <v>0</v>
      </c>
      <c r="G280" s="78">
        <f>SUM(G278:G279)</f>
        <v>0</v>
      </c>
      <c r="H280" s="237"/>
    </row>
    <row r="281" spans="1:8" s="236" customFormat="1" ht="30" customHeight="1">
      <c r="A281" s="237"/>
      <c r="B281" s="238">
        <v>50900</v>
      </c>
      <c r="C281" s="239" t="s">
        <v>814</v>
      </c>
      <c r="D281" s="240"/>
      <c r="E281" s="240"/>
      <c r="F281" s="240"/>
      <c r="G281" s="241"/>
      <c r="H281" s="237"/>
    </row>
    <row r="282" spans="1:8" s="236" customFormat="1" ht="30" customHeight="1">
      <c r="A282" s="237"/>
      <c r="B282" s="243">
        <v>50901</v>
      </c>
      <c r="C282" s="254" t="s">
        <v>767</v>
      </c>
      <c r="D282" s="258">
        <v>0</v>
      </c>
      <c r="E282" s="258"/>
      <c r="F282" s="258"/>
      <c r="G282" s="242">
        <f t="shared" si="3"/>
        <v>0</v>
      </c>
      <c r="H282" s="237"/>
    </row>
    <row r="283" spans="1:8" s="236" customFormat="1" ht="30" customHeight="1">
      <c r="A283" s="237"/>
      <c r="B283" s="243">
        <v>50902</v>
      </c>
      <c r="C283" s="254" t="s">
        <v>768</v>
      </c>
      <c r="D283" s="258">
        <v>3871570</v>
      </c>
      <c r="E283" s="258"/>
      <c r="F283" s="258"/>
      <c r="G283" s="242">
        <f t="shared" si="3"/>
        <v>3871570</v>
      </c>
      <c r="H283" s="237"/>
    </row>
    <row r="284" spans="1:8" s="236" customFormat="1" ht="30" customHeight="1">
      <c r="A284" s="237"/>
      <c r="B284" s="243">
        <v>50903</v>
      </c>
      <c r="C284" s="254" t="s">
        <v>769</v>
      </c>
      <c r="D284" s="258">
        <v>299429</v>
      </c>
      <c r="E284" s="258"/>
      <c r="F284" s="258"/>
      <c r="G284" s="242">
        <f t="shared" si="3"/>
        <v>299429</v>
      </c>
      <c r="H284" s="237"/>
    </row>
    <row r="285" spans="1:8" s="236" customFormat="1" ht="30" customHeight="1">
      <c r="A285" s="237"/>
      <c r="B285" s="245"/>
      <c r="C285" s="255" t="s">
        <v>260</v>
      </c>
      <c r="D285" s="78">
        <f>SUM(D282:D284)</f>
        <v>4170999</v>
      </c>
      <c r="E285" s="78">
        <f>SUM(E282:E284)</f>
        <v>0</v>
      </c>
      <c r="F285" s="78">
        <f>SUM(F282:F284)</f>
        <v>0</v>
      </c>
      <c r="G285" s="78">
        <f>SUM(G282:G284)</f>
        <v>4170999</v>
      </c>
      <c r="H285" s="237"/>
    </row>
    <row r="286" spans="1:8" s="236" customFormat="1" ht="30" customHeight="1">
      <c r="A286" s="237"/>
      <c r="B286" s="238">
        <v>51000</v>
      </c>
      <c r="C286" s="253" t="s">
        <v>815</v>
      </c>
      <c r="D286" s="240"/>
      <c r="E286" s="257"/>
      <c r="F286" s="240"/>
      <c r="G286" s="241"/>
      <c r="H286" s="237"/>
    </row>
    <row r="287" spans="1:8" s="236" customFormat="1" ht="30" customHeight="1">
      <c r="A287" s="237"/>
      <c r="B287" s="243">
        <v>51001</v>
      </c>
      <c r="C287" s="254" t="s">
        <v>770</v>
      </c>
      <c r="D287" s="258">
        <v>142</v>
      </c>
      <c r="E287" s="258"/>
      <c r="F287" s="258"/>
      <c r="G287" s="242">
        <f t="shared" si="3"/>
        <v>142</v>
      </c>
      <c r="H287" s="237"/>
    </row>
    <row r="288" spans="1:8" s="236" customFormat="1" ht="30" customHeight="1">
      <c r="A288" s="237"/>
      <c r="B288" s="243">
        <v>51002</v>
      </c>
      <c r="C288" s="254" t="s">
        <v>816</v>
      </c>
      <c r="D288" s="258"/>
      <c r="E288" s="258"/>
      <c r="F288" s="258"/>
      <c r="G288" s="242">
        <f t="shared" si="3"/>
        <v>0</v>
      </c>
      <c r="H288" s="237"/>
    </row>
    <row r="289" spans="1:8" s="236" customFormat="1" ht="30" customHeight="1">
      <c r="A289" s="237"/>
      <c r="B289" s="243">
        <v>51003</v>
      </c>
      <c r="C289" s="254" t="s">
        <v>771</v>
      </c>
      <c r="D289" s="258"/>
      <c r="E289" s="258"/>
      <c r="F289" s="258"/>
      <c r="G289" s="242">
        <f t="shared" si="3"/>
        <v>0</v>
      </c>
      <c r="H289" s="237"/>
    </row>
    <row r="290" spans="1:8" s="236" customFormat="1" ht="30" customHeight="1">
      <c r="A290" s="237"/>
      <c r="B290" s="243">
        <v>51004</v>
      </c>
      <c r="C290" s="254" t="s">
        <v>772</v>
      </c>
      <c r="D290" s="258"/>
      <c r="E290" s="258"/>
      <c r="F290" s="258"/>
      <c r="G290" s="242">
        <f t="shared" si="3"/>
        <v>0</v>
      </c>
      <c r="H290" s="237"/>
    </row>
    <row r="291" spans="1:8" s="236" customFormat="1" ht="30" customHeight="1">
      <c r="A291" s="237"/>
      <c r="B291" s="245"/>
      <c r="C291" s="255" t="s">
        <v>260</v>
      </c>
      <c r="D291" s="78">
        <f>SUM(D287:D290)</f>
        <v>142</v>
      </c>
      <c r="E291" s="78">
        <f>SUM(E287:E290)</f>
        <v>0</v>
      </c>
      <c r="F291" s="78">
        <f>SUM(F287:F290)</f>
        <v>0</v>
      </c>
      <c r="G291" s="78">
        <f>SUM(G287:G290)</f>
        <v>142</v>
      </c>
      <c r="H291" s="237"/>
    </row>
    <row r="292" spans="1:8" s="236" customFormat="1" ht="30" customHeight="1">
      <c r="A292" s="237"/>
      <c r="B292" s="238">
        <v>51100</v>
      </c>
      <c r="C292" s="253" t="s">
        <v>817</v>
      </c>
      <c r="D292" s="240"/>
      <c r="E292" s="240"/>
      <c r="F292" s="240"/>
      <c r="G292" s="241"/>
      <c r="H292" s="237"/>
    </row>
    <row r="293" spans="1:8" s="236" customFormat="1" ht="30" customHeight="1">
      <c r="A293" s="237"/>
      <c r="B293" s="243">
        <v>51101</v>
      </c>
      <c r="C293" s="254" t="s">
        <v>295</v>
      </c>
      <c r="D293" s="258">
        <v>2184</v>
      </c>
      <c r="E293" s="258"/>
      <c r="F293" s="258"/>
      <c r="G293" s="242">
        <f t="shared" si="3"/>
        <v>2184</v>
      </c>
      <c r="H293" s="237"/>
    </row>
    <row r="294" spans="1:8" s="236" customFormat="1" ht="30" customHeight="1">
      <c r="A294" s="237"/>
      <c r="B294" s="245"/>
      <c r="C294" s="255" t="s">
        <v>260</v>
      </c>
      <c r="D294" s="78">
        <f>SUM(D293)</f>
        <v>2184</v>
      </c>
      <c r="E294" s="78">
        <f>SUM(E293)</f>
        <v>0</v>
      </c>
      <c r="F294" s="78">
        <f>SUM(F293)</f>
        <v>0</v>
      </c>
      <c r="G294" s="78">
        <f>SUM(G293)</f>
        <v>2184</v>
      </c>
      <c r="H294" s="237"/>
    </row>
    <row r="295" spans="1:8" s="236" customFormat="1" ht="30" customHeight="1">
      <c r="A295" s="237"/>
      <c r="B295" s="238">
        <v>51200</v>
      </c>
      <c r="C295" s="253" t="s">
        <v>818</v>
      </c>
      <c r="D295" s="240"/>
      <c r="E295" s="240"/>
      <c r="F295" s="240"/>
      <c r="G295" s="241"/>
      <c r="H295" s="237"/>
    </row>
    <row r="296" spans="1:8" s="236" customFormat="1" ht="30" customHeight="1">
      <c r="A296" s="237"/>
      <c r="B296" s="243">
        <v>51201</v>
      </c>
      <c r="C296" s="254" t="s">
        <v>773</v>
      </c>
      <c r="D296" s="258">
        <v>104231</v>
      </c>
      <c r="E296" s="258"/>
      <c r="F296" s="258"/>
      <c r="G296" s="242">
        <f t="shared" si="3"/>
        <v>104231</v>
      </c>
      <c r="H296" s="237"/>
    </row>
    <row r="297" spans="1:8" s="236" customFormat="1" ht="30" customHeight="1">
      <c r="A297" s="237"/>
      <c r="B297" s="243">
        <v>51202</v>
      </c>
      <c r="C297" s="254" t="s">
        <v>774</v>
      </c>
      <c r="D297" s="258"/>
      <c r="E297" s="258"/>
      <c r="F297" s="258"/>
      <c r="G297" s="242">
        <f t="shared" si="3"/>
        <v>0</v>
      </c>
      <c r="H297" s="237"/>
    </row>
    <row r="298" spans="1:8" s="236" customFormat="1" ht="30" customHeight="1">
      <c r="A298" s="237"/>
      <c r="B298" s="243">
        <v>51203</v>
      </c>
      <c r="C298" s="254" t="s">
        <v>775</v>
      </c>
      <c r="D298" s="258"/>
      <c r="E298" s="258"/>
      <c r="F298" s="258"/>
      <c r="G298" s="242">
        <f t="shared" si="3"/>
        <v>0</v>
      </c>
      <c r="H298" s="237"/>
    </row>
    <row r="299" spans="1:8" s="236" customFormat="1" ht="30" customHeight="1">
      <c r="A299" s="237"/>
      <c r="B299" s="245"/>
      <c r="C299" s="255" t="s">
        <v>260</v>
      </c>
      <c r="D299" s="78">
        <f>SUM(D296:D298)</f>
        <v>104231</v>
      </c>
      <c r="E299" s="78">
        <f>SUM(E296:E298)</f>
        <v>0</v>
      </c>
      <c r="F299" s="78">
        <f>SUM(F296:F298)</f>
        <v>0</v>
      </c>
      <c r="G299" s="78">
        <f>SUM(G296:G298)</f>
        <v>104231</v>
      </c>
      <c r="H299" s="237"/>
    </row>
    <row r="300" spans="1:8" s="236" customFormat="1" ht="30" customHeight="1">
      <c r="A300" s="237"/>
      <c r="B300" s="238">
        <v>51300</v>
      </c>
      <c r="C300" s="253" t="s">
        <v>819</v>
      </c>
      <c r="D300" s="240"/>
      <c r="E300" s="240"/>
      <c r="F300" s="240"/>
      <c r="G300" s="241"/>
      <c r="H300" s="237"/>
    </row>
    <row r="301" spans="1:8" s="236" customFormat="1" ht="30" customHeight="1">
      <c r="A301" s="237"/>
      <c r="B301" s="243">
        <v>51301</v>
      </c>
      <c r="C301" s="254" t="s">
        <v>776</v>
      </c>
      <c r="D301" s="258">
        <v>55371</v>
      </c>
      <c r="E301" s="258"/>
      <c r="F301" s="258"/>
      <c r="G301" s="242">
        <f t="shared" si="3"/>
        <v>55371</v>
      </c>
      <c r="H301" s="237"/>
    </row>
    <row r="302" spans="1:8" s="236" customFormat="1" ht="30" customHeight="1">
      <c r="A302" s="237"/>
      <c r="B302" s="245"/>
      <c r="C302" s="255" t="s">
        <v>260</v>
      </c>
      <c r="D302" s="78">
        <f>SUM(D301)</f>
        <v>55371</v>
      </c>
      <c r="E302" s="78">
        <f>SUM(E301)</f>
        <v>0</v>
      </c>
      <c r="F302" s="78">
        <f>SUM(F301)</f>
        <v>0</v>
      </c>
      <c r="G302" s="78">
        <f>SUM(G301)</f>
        <v>55371</v>
      </c>
      <c r="H302" s="237"/>
    </row>
    <row r="303" spans="1:8" s="236" customFormat="1" ht="30" customHeight="1">
      <c r="A303" s="237"/>
      <c r="B303" s="245"/>
      <c r="C303" s="255" t="s">
        <v>828</v>
      </c>
      <c r="D303" s="78">
        <f>D244+D247+D259+D264+D267+D272+D276+D280+D285+D291+D294+D299+D302</f>
        <v>5330553</v>
      </c>
      <c r="E303" s="78">
        <f>E244+E247+E259+E264+E267+E272+E276+E280+E285+E291+E294+E299+E302</f>
        <v>0</v>
      </c>
      <c r="F303" s="78">
        <f>F244+F247+F259+F264+F267+F272+F276+F280+F285+F291+F294+F299+F302</f>
        <v>0</v>
      </c>
      <c r="G303" s="78">
        <f>G244+G247+G259+G264+G267+G272+G276+G280+G285+G291+G294+G299+G302</f>
        <v>5330553</v>
      </c>
      <c r="H303" s="237"/>
    </row>
    <row r="304" spans="1:8" s="236" customFormat="1" ht="30" customHeight="1">
      <c r="A304" s="237"/>
      <c r="B304" s="238">
        <v>60000</v>
      </c>
      <c r="C304" s="253" t="s">
        <v>296</v>
      </c>
      <c r="D304" s="240"/>
      <c r="E304" s="240"/>
      <c r="F304" s="240"/>
      <c r="G304" s="241"/>
      <c r="H304" s="237"/>
    </row>
    <row r="305" spans="1:8" s="236" customFormat="1" ht="30" customHeight="1">
      <c r="A305" s="237"/>
      <c r="B305" s="238">
        <v>60100</v>
      </c>
      <c r="C305" s="253" t="s">
        <v>820</v>
      </c>
      <c r="D305" s="240"/>
      <c r="E305" s="240"/>
      <c r="F305" s="240"/>
      <c r="G305" s="241"/>
      <c r="H305" s="237"/>
    </row>
    <row r="306" spans="1:8" s="236" customFormat="1" ht="30" customHeight="1">
      <c r="A306" s="237"/>
      <c r="B306" s="243">
        <v>60101</v>
      </c>
      <c r="C306" s="254" t="s">
        <v>320</v>
      </c>
      <c r="D306" s="258">
        <v>27923362</v>
      </c>
      <c r="E306" s="258"/>
      <c r="F306" s="258"/>
      <c r="G306" s="242">
        <f t="shared" si="3"/>
        <v>27923362</v>
      </c>
      <c r="H306" s="237"/>
    </row>
    <row r="307" spans="1:8" s="236" customFormat="1" ht="30" customHeight="1">
      <c r="A307" s="237"/>
      <c r="B307" s="245"/>
      <c r="C307" s="255" t="s">
        <v>260</v>
      </c>
      <c r="D307" s="78">
        <f>SUM(D306)</f>
        <v>27923362</v>
      </c>
      <c r="E307" s="78">
        <f>SUM(E306)</f>
        <v>0</v>
      </c>
      <c r="F307" s="78">
        <f>SUM(F306)</f>
        <v>0</v>
      </c>
      <c r="G307" s="78">
        <f>SUM(G306)</f>
        <v>27923362</v>
      </c>
      <c r="H307" s="237"/>
    </row>
    <row r="308" spans="1:8" s="236" customFormat="1" ht="30" customHeight="1">
      <c r="A308" s="237"/>
      <c r="B308" s="238">
        <v>60200</v>
      </c>
      <c r="C308" s="253" t="s">
        <v>821</v>
      </c>
      <c r="D308" s="240"/>
      <c r="E308" s="240"/>
      <c r="F308" s="240"/>
      <c r="G308" s="241"/>
      <c r="H308" s="237"/>
    </row>
    <row r="309" spans="1:8" s="236" customFormat="1" ht="30" customHeight="1">
      <c r="A309" s="237"/>
      <c r="B309" s="243">
        <v>60201</v>
      </c>
      <c r="C309" s="254" t="s">
        <v>321</v>
      </c>
      <c r="D309" s="258">
        <v>100180</v>
      </c>
      <c r="E309" s="258"/>
      <c r="F309" s="258"/>
      <c r="G309" s="242">
        <f t="shared" si="3"/>
        <v>100180</v>
      </c>
      <c r="H309" s="237"/>
    </row>
    <row r="310" spans="1:8" s="236" customFormat="1" ht="30" customHeight="1">
      <c r="A310" s="237"/>
      <c r="B310" s="245"/>
      <c r="C310" s="255" t="s">
        <v>260</v>
      </c>
      <c r="D310" s="78">
        <f>SUM(D309)</f>
        <v>100180</v>
      </c>
      <c r="E310" s="78">
        <f>SUM(E309)</f>
        <v>0</v>
      </c>
      <c r="F310" s="78">
        <f>SUM(F309)</f>
        <v>0</v>
      </c>
      <c r="G310" s="78">
        <f>SUM(G309)</f>
        <v>100180</v>
      </c>
      <c r="H310" s="237"/>
    </row>
    <row r="311" spans="1:8" s="236" customFormat="1" ht="30" customHeight="1">
      <c r="A311" s="237"/>
      <c r="B311" s="245"/>
      <c r="C311" s="255" t="s">
        <v>829</v>
      </c>
      <c r="D311" s="78">
        <f>D307+D310</f>
        <v>28023542</v>
      </c>
      <c r="E311" s="78">
        <f>E307+E310</f>
        <v>0</v>
      </c>
      <c r="F311" s="78">
        <f>F307+F310</f>
        <v>0</v>
      </c>
      <c r="G311" s="78">
        <f>G307+G310</f>
        <v>28023542</v>
      </c>
      <c r="H311" s="237"/>
    </row>
    <row r="312" spans="1:8" s="236" customFormat="1" ht="30" customHeight="1">
      <c r="A312" s="237"/>
      <c r="B312" s="238">
        <v>70000</v>
      </c>
      <c r="C312" s="253" t="s">
        <v>783</v>
      </c>
      <c r="D312" s="240"/>
      <c r="E312" s="240"/>
      <c r="F312" s="240"/>
      <c r="G312" s="241"/>
      <c r="H312" s="237"/>
    </row>
    <row r="313" spans="1:8" s="236" customFormat="1" ht="30" customHeight="1">
      <c r="A313" s="237"/>
      <c r="B313" s="238">
        <v>70100</v>
      </c>
      <c r="C313" s="239" t="s">
        <v>822</v>
      </c>
      <c r="D313" s="240"/>
      <c r="E313" s="257"/>
      <c r="F313" s="240"/>
      <c r="G313" s="241"/>
      <c r="H313" s="237"/>
    </row>
    <row r="314" spans="1:8" s="236" customFormat="1" ht="30" customHeight="1">
      <c r="A314" s="237"/>
      <c r="B314" s="243">
        <v>70101</v>
      </c>
      <c r="C314" s="254" t="s">
        <v>777</v>
      </c>
      <c r="D314" s="258"/>
      <c r="E314" s="258">
        <v>7184368</v>
      </c>
      <c r="F314" s="258"/>
      <c r="G314" s="242">
        <f aca="true" t="shared" si="4" ref="G314:G321">SUM(D314:F314)</f>
        <v>7184368</v>
      </c>
      <c r="H314" s="237"/>
    </row>
    <row r="315" spans="1:8" s="236" customFormat="1" ht="30" customHeight="1">
      <c r="A315" s="237"/>
      <c r="B315" s="243">
        <v>70102</v>
      </c>
      <c r="C315" s="254" t="s">
        <v>778</v>
      </c>
      <c r="D315" s="258"/>
      <c r="E315" s="258">
        <v>11028</v>
      </c>
      <c r="F315" s="258"/>
      <c r="G315" s="242">
        <f t="shared" si="4"/>
        <v>11028</v>
      </c>
      <c r="H315" s="237"/>
    </row>
    <row r="316" spans="1:8" s="236" customFormat="1" ht="30" customHeight="1">
      <c r="A316" s="237"/>
      <c r="B316" s="243">
        <v>70103</v>
      </c>
      <c r="C316" s="254" t="s">
        <v>769</v>
      </c>
      <c r="D316" s="258"/>
      <c r="E316" s="258">
        <v>18943</v>
      </c>
      <c r="F316" s="258"/>
      <c r="G316" s="242">
        <f t="shared" si="4"/>
        <v>18943</v>
      </c>
      <c r="H316" s="237"/>
    </row>
    <row r="317" spans="1:8" s="236" customFormat="1" ht="30" customHeight="1">
      <c r="A317" s="237"/>
      <c r="B317" s="245"/>
      <c r="C317" s="255" t="s">
        <v>260</v>
      </c>
      <c r="D317" s="78">
        <f>SUM(D314:D316)</f>
        <v>0</v>
      </c>
      <c r="E317" s="78">
        <f>SUM(E314:E316)</f>
        <v>7214339</v>
      </c>
      <c r="F317" s="78">
        <f>SUM(F314:F316)</f>
        <v>0</v>
      </c>
      <c r="G317" s="78">
        <f>SUM(G314:G316)</f>
        <v>7214339</v>
      </c>
      <c r="H317" s="237"/>
    </row>
    <row r="318" spans="1:8" s="236" customFormat="1" ht="30" customHeight="1">
      <c r="A318" s="237"/>
      <c r="B318" s="238">
        <v>70200</v>
      </c>
      <c r="C318" s="239" t="s">
        <v>823</v>
      </c>
      <c r="D318" s="240"/>
      <c r="E318" s="240"/>
      <c r="F318" s="257"/>
      <c r="G318" s="241"/>
      <c r="H318" s="237"/>
    </row>
    <row r="319" spans="1:8" s="236" customFormat="1" ht="30" customHeight="1">
      <c r="A319" s="237"/>
      <c r="B319" s="243">
        <v>70201</v>
      </c>
      <c r="C319" s="254" t="s">
        <v>779</v>
      </c>
      <c r="D319" s="258"/>
      <c r="E319" s="258"/>
      <c r="F319" s="258">
        <v>7435655</v>
      </c>
      <c r="G319" s="242">
        <f t="shared" si="4"/>
        <v>7435655</v>
      </c>
      <c r="H319" s="237"/>
    </row>
    <row r="320" spans="1:8" s="236" customFormat="1" ht="30" customHeight="1">
      <c r="A320" s="237"/>
      <c r="B320" s="243">
        <v>70202</v>
      </c>
      <c r="C320" s="254" t="s">
        <v>780</v>
      </c>
      <c r="D320" s="258"/>
      <c r="E320" s="258"/>
      <c r="F320" s="258">
        <v>4777</v>
      </c>
      <c r="G320" s="242">
        <f t="shared" si="4"/>
        <v>4777</v>
      </c>
      <c r="H320" s="237"/>
    </row>
    <row r="321" spans="1:8" s="236" customFormat="1" ht="30" customHeight="1">
      <c r="A321" s="237"/>
      <c r="B321" s="244">
        <v>70203</v>
      </c>
      <c r="C321" s="254" t="s">
        <v>769</v>
      </c>
      <c r="D321" s="258"/>
      <c r="E321" s="258"/>
      <c r="F321" s="258"/>
      <c r="G321" s="242">
        <f t="shared" si="4"/>
        <v>0</v>
      </c>
      <c r="H321" s="237"/>
    </row>
    <row r="322" spans="2:7" ht="30" customHeight="1">
      <c r="B322" s="245"/>
      <c r="C322" s="255" t="s">
        <v>260</v>
      </c>
      <c r="D322" s="78">
        <f>SUM(D319:D321)</f>
        <v>0</v>
      </c>
      <c r="E322" s="78">
        <f>SUM(E319:E321)</f>
        <v>0</v>
      </c>
      <c r="F322" s="78">
        <f>SUM(F319:F321)</f>
        <v>7440432</v>
      </c>
      <c r="G322" s="78">
        <f>SUM(G319:G321)</f>
        <v>7440432</v>
      </c>
    </row>
    <row r="323" spans="2:7" ht="30" customHeight="1">
      <c r="B323" s="245"/>
      <c r="C323" s="255" t="s">
        <v>830</v>
      </c>
      <c r="D323" s="78">
        <f>D317+D322</f>
        <v>0</v>
      </c>
      <c r="E323" s="78">
        <f>E317+E322</f>
        <v>7214339</v>
      </c>
      <c r="F323" s="78">
        <f>F317+F322</f>
        <v>7440432</v>
      </c>
      <c r="G323" s="78">
        <f>G317+G322</f>
        <v>14654771</v>
      </c>
    </row>
    <row r="324" spans="2:7" ht="30" customHeight="1">
      <c r="B324" s="245"/>
      <c r="C324" s="255" t="s">
        <v>309</v>
      </c>
      <c r="D324" s="78">
        <f>D44+D50+D187+D240+D303+D311+D323</f>
        <v>43533517</v>
      </c>
      <c r="E324" s="78">
        <f>E44+E50+E187+E240+E303+E311+E323</f>
        <v>7214339</v>
      </c>
      <c r="F324" s="78">
        <f>F44+F50+F187+F240+F303+F311+F323</f>
        <v>7440432</v>
      </c>
      <c r="G324" s="78">
        <f>G44+G50+G187+G240+G303+G311+G323</f>
        <v>58188288</v>
      </c>
    </row>
    <row r="325" spans="2:7" s="67" customFormat="1" ht="15">
      <c r="B325" s="66"/>
      <c r="C325" s="246"/>
      <c r="D325" s="69"/>
      <c r="E325" s="69"/>
      <c r="F325" s="69"/>
      <c r="G325" s="69"/>
    </row>
  </sheetData>
  <sheetProtection password="CAC9" sheet="1" objects="1" scenarios="1"/>
  <dataValidations count="32">
    <dataValidation type="decimal" allowBlank="1" showInputMessage="1" showErrorMessage="1" errorTitle="Error en el número introducido" error="El presupuesto no permite cantidades negativas." sqref="D322:D65536 G1:G65536 E1:F9 D1:D313 E322:E65536 E312:E318 F312:F313 F317:F65536">
      <formula1>0</formula1>
      <formula2>10000000000</formula2>
    </dataValidation>
    <dataValidation type="decimal" operator="notBetween" allowBlank="1" showInputMessage="1" showErrorMessage="1" errorTitle="Error de celda" error="No es posible presupuestar en este rubro con el fondo de fortalecimiento." sqref="F10:F311">
      <formula1>-10000000000</formula1>
      <formula2>10000000000</formula2>
    </dataValidation>
    <dataValidation type="decimal" operator="notBetween" allowBlank="1" showInputMessage="1" showErrorMessage="1" errorTitle="Error de celda" error="No es posible presupuestar en este rubro con el fondo de infraestructura." sqref="E10:E311">
      <formula1>-10000000000</formula1>
      <formula2>10000000000</formula2>
    </dataValidation>
    <dataValidation type="decimal" operator="notBetween" allowBlank="1" showInputMessage="1" showErrorMessage="1" errorTitle="Error de celda" error="No es posible presupuestar en este rubro con el tipo de recurso propios." sqref="D314:D321">
      <formula1>-10000000000</formula1>
      <formula2>10000000000</formula2>
    </dataValidation>
    <dataValidation type="decimal" operator="notBetween" allowBlank="1" showInputMessage="1" showErrorMessage="1" errorTitle="Error de celda" error="No es posible presupuestar en este rubro con el fondo de infraestructura." sqref="E319:E321">
      <formula1>-10000000000</formula1>
      <formula2>10000000000</formula2>
    </dataValidation>
    <dataValidation type="decimal" operator="notBetween" allowBlank="1" showInputMessage="1" showErrorMessage="1" errorTitle="Error de celda" error="No es posible presupuestar en este rubro con el fondo de fortalecimiento." sqref="F314:F316">
      <formula1>-10000000000</formula1>
      <formula2>10000000000</formula2>
    </dataValidation>
    <dataValidation allowBlank="1" showInputMessage="1" showErrorMessage="1" prompt="Son objeto de este impuesto, los ingresos que se obtengan por concepto de cobro por la admisión a lugares de diversiones públicas de cualquier naturaleza." sqref="C27"/>
    <dataValidation allowBlank="1" showInputMessage="1" showErrorMessage="1" prompt="Es objeto del impuesto predial, según el caso, la propiedad, la copropiedad, el condominio, la posesión, el usufructo y el derecho de superficie de predios, así como de las construcciones edificadas sobre los mismos." sqref="C9"/>
    <dataValidation allowBlank="1" showInputMessage="1" showErrorMessage="1" prompt="Es objeto de este impuesto, el traslado del dominio, de la propiedad o de los derechos de copropiedad sobre bienes inmuebles, por cualquier hecho, acto o contrato, ya sea que comprendan el suelo, o el suelo y las construcciones adheridas a él." sqref="C13"/>
    <dataValidation allowBlank="1" showInputMessage="1" showErrorMessage="1" prompt="Los municipios podrán promover ante la Legislatura del Estado, la creación de un impuesto extraordinario para la realización de obras materiales de utilidad general, cuando la ejecución de éstas sea inaplazable y no se disponga de recursos." sqref="C19"/>
    <dataValidation allowBlank="1" showInputMessage="1" showErrorMessage="1" prompt="Es objeto de este impuesto la realización, celebración o expedición de los actos o contratos relativos a construcción, reconstrucción o ampliación de inmuebles." sqref="C22"/>
    <dataValidation allowBlank="1" showInputMessage="1" showErrorMessage="1" prompt="Son impuestos, las prestaciones en dinero o en especie que fije la ley, con carácter general y obligatorio, a cargo de personas físicas, morales y unidades económicas, para  cubrir los gastos públicos  y demás obligaciones a cargo de los ayuntamientos." sqref="C8"/>
    <dataValidation allowBlank="1" showInputMessage="1" showErrorMessage="1" prompt="Son contribuciones especiales, las prestaciones que fije la ley a quienes, independientemente de la utilidad general, obtienen beneficios diferenciales particulares, derivados de la ejecución de una obra o de un servicio público." sqref="C45"/>
    <dataValidation allowBlank="1" showInputMessage="1" showErrorMessage="1" prompt="Son  derechos,  las  contraprestaciones establecidas en la ley, por los servicios que presten los municipios en sus funciones de Derecho Público." sqref="C51"/>
    <dataValidation allowBlank="1" showInputMessage="1" showErrorMessage="1" prompt="Son productos, los ingresos que perciben los municipios por actividades que  no correspondan a sus funciones propias de Derecho Público; así como por la explotación o venta de sus bienes patrimoniales, de dominio privado." sqref="C188"/>
    <dataValidation allowBlank="1" showInputMessage="1" showErrorMessage="1" prompt="Son aprovechamientos, los recargos, las multas y los demás ingresos de Derecho Público que perciban los  municipios, no clasificables como impuestos, contribuciones especiales, derechos, productos y participaciones." sqref="C241"/>
    <dataValidation allowBlank="1" showInputMessage="1" showErrorMessage="1" prompt="Son participaciones, las cantidades que los municipios del Estado de Jalisco tienen derecho a percibir, de los ingresos federales y estatales, conforme a las leyes respectivas y a los convenios de coordinación que se hayan subscrito." sqref="C304"/>
    <dataValidation allowBlank="1" showInputMessage="1" showErrorMessage="1" prompt="Las aportaciones federales para fines específicos que a través de los diferentes fondos establezcan el Presupuesto de Egresos de la Federación, la Ley de Coordinación Fiscal y los convenios respectivos." sqref="C312"/>
    <dataValidation allowBlank="1" showInputMessage="1" showErrorMessage="1" prompt="Ingresos que obtenga el Municipio por concepto de participaciones federales, de conformidad a lo dispuesto en las leyes que las concedan y en los convenios que, en su caso, se celebren o se hayan celebrado." sqref="C305"/>
    <dataValidation allowBlank="1" showInputMessage="1" showErrorMessage="1" prompt="Ingresos que obtenga el Municipio por concepto de participaciones estatales, de conformidad a lo dispuesto en las leyes que las concedan y en los convenios que, en su caso, se celebren o se hayan celebrado." sqref="C308"/>
    <dataValidation allowBlank="1" showInputMessage="1" showErrorMessage="1" prompt="Las aportaciones federales para fines específicos que a través de los diferentes fondos le corresponden al Municipio, se percibirán en los términos que establezcan el Presupuesto de Egresos de la Federación, la Ley de Coordinación Fiscal y los convenios." sqref="C313 C318"/>
    <dataValidation allowBlank="1" showInputMessage="1" showErrorMessage="1" prompt="Los ingresos que obtenga el erario municipal por la explotación, enajenación o arrendamiento de bienes propiedad del Municipio, distintos a los señalados o por la realización de actividades que no correspondan al desarrollo de sus funciones." sqref="C222"/>
    <dataValidation allowBlank="1" showInputMessage="1" showErrorMessage="1" prompt="Pagarán productos por este concepto las personas que hagan uso con fines especulativos de plazas, portales, calles y demás lugares públicos, para la instalación de puestos fijos o ambulantes; para la realización de actividades comerciales o industriales." sqref="C207"/>
    <dataValidation allowBlank="1" showInputMessage="1" showErrorMessage="1" prompt="Arrendamiento o enajenación de bienes muebles e inmuebles de propiedad municipal." sqref="C189"/>
    <dataValidation allowBlank="1" showInputMessage="1" showErrorMessage="1" prompt="Prestación de servicios de cementerios y enajenación o concesión del uso de los mismos." sqref="C201"/>
    <dataValidation allowBlank="1" showInputMessage="1" showErrorMessage="1" prompt="Causarán los derechos a que se refiere este capítulo, aquellos otros servicios que preste la autoridad municipal y que no estén previstos en este título, de conformidad con lo que al efecto señalen las leyes de ingresos municipales." sqref="C181"/>
    <dataValidation allowBlank="1" showInputMessage="1" showErrorMessage="1" prompt="La expedición por parte de servidores públicos de los ayuntamientos, de toda clase de certificados, certificaciones o copias de documentos existentes en los archivos de las oficinas municipales, a solicitud de los interesados." sqref="C157"/>
    <dataValidation allowBlank="1" showInputMessage="1" showErrorMessage="1" prompt="Los servicios que se presten por este concepto no causarán los derechos a que se refiere este capítulo, siempre que se realicen en las oficinas del Registro Civil, y dentro del horario normal de labores." sqref="C152"/>
    <dataValidation allowBlank="1" showInputMessage="1" showErrorMessage="1" prompt="El sacrificio de ganado, aves y otras especies, deberá efectuarse en los rastros municipales o en los lugares que para este efecto autorice el Presidente Municipal." sqref="C141"/>
    <dataValidation allowBlank="1" showInputMessage="1" showErrorMessage="1" prompt="Son responsables objetivos del pago de este derecho los adquirentes de predios en que se haya instalado el servicio, en relación con los créditos insolutos a la fecha de la adquisición" sqref="C129"/>
    <dataValidation allowBlank="1" showInputMessage="1" showErrorMessage="1" prompt="Sólo se causará el pago de derechos por concepto de aseo público, cuando el servicio que se preste sea en forma especial, a solicitud o en rebeldía del usuario." sqref="C121"/>
    <dataValidation allowBlank="1" showInputMessage="1" showErrorMessage="1" prompt="Previo estudio que al efecto practiquen las autoridades municipales, las licencias se otorgarán por cada giro y no por domicilio o propietario. Se entiende por giro toda actividad concreta, ya sea comercial, industrial o de prestación de servicios." sqref="C52"/>
  </dataValidations>
  <printOptions horizontalCentered="1" verticalCentered="1"/>
  <pageMargins left="0.5905511811023623" right="0.5905511811023623" top="0.5905511811023623" bottom="0.87" header="0" footer="0"/>
  <pageSetup fitToHeight="8" fitToWidth="1" horizontalDpi="300" verticalDpi="300" orientation="portrait" scale="56" r:id="rId2"/>
  <headerFooter alignWithMargins="0">
    <oddFooter>&amp;RPágina &amp;P de &amp;N</oddFooter>
  </headerFooter>
  <drawing r:id="rId1"/>
</worksheet>
</file>

<file path=xl/worksheets/sheet18.xml><?xml version="1.0" encoding="utf-8"?>
<worksheet xmlns="http://schemas.openxmlformats.org/spreadsheetml/2006/main" xmlns:r="http://schemas.openxmlformats.org/officeDocument/2006/relationships">
  <sheetPr codeName="Hoja14">
    <tabColor indexed="10"/>
    <pageSetUpPr fitToPage="1"/>
  </sheetPr>
  <dimension ref="A1:H326"/>
  <sheetViews>
    <sheetView zoomScale="80" zoomScaleNormal="80" zoomScalePageLayoutView="0" workbookViewId="0" topLeftCell="A1">
      <pane ySplit="7" topLeftCell="A309" activePane="bottomLeft" state="frozen"/>
      <selection pane="topLeft" activeCell="A1" sqref="A1"/>
      <selection pane="bottomLeft" activeCell="F325" sqref="F325"/>
    </sheetView>
  </sheetViews>
  <sheetFormatPr defaultColWidth="0" defaultRowHeight="12.75" zeroHeight="1"/>
  <cols>
    <col min="1" max="1" width="1.7109375" style="2" customWidth="1"/>
    <col min="2" max="2" width="8.57421875" style="2" customWidth="1"/>
    <col min="3" max="3" width="67.421875" style="71" customWidth="1"/>
    <col min="4" max="7" width="18.7109375" style="72" customWidth="1"/>
    <col min="8" max="8" width="1.7109375" style="2" customWidth="1"/>
    <col min="9" max="16384" width="11.421875" style="2" hidden="1" customWidth="1"/>
  </cols>
  <sheetData>
    <row r="1" spans="1:8" ht="10.5" customHeight="1">
      <c r="A1" s="67"/>
      <c r="B1" s="67"/>
      <c r="C1" s="68"/>
      <c r="D1" s="69"/>
      <c r="E1" s="69"/>
      <c r="F1" s="69"/>
      <c r="G1" s="69"/>
      <c r="H1" s="67"/>
    </row>
    <row r="2" spans="1:8" ht="7.5" customHeight="1">
      <c r="A2" s="67"/>
      <c r="B2" s="193"/>
      <c r="C2" s="49"/>
      <c r="D2" s="117"/>
      <c r="E2" s="117"/>
      <c r="F2" s="117"/>
      <c r="G2" s="50"/>
      <c r="H2" s="67"/>
    </row>
    <row r="3" spans="1:8" ht="18">
      <c r="A3" s="67"/>
      <c r="B3" s="194"/>
      <c r="C3" s="52"/>
      <c r="D3" s="118"/>
      <c r="E3" s="118"/>
      <c r="F3" s="118"/>
      <c r="G3" s="53" t="s">
        <v>322</v>
      </c>
      <c r="H3" s="67"/>
    </row>
    <row r="4" spans="1:8" ht="23.25">
      <c r="A4" s="67"/>
      <c r="B4" s="195"/>
      <c r="C4" s="54" t="s">
        <v>547</v>
      </c>
      <c r="D4" s="206"/>
      <c r="E4" s="119"/>
      <c r="F4" s="119"/>
      <c r="G4" s="55"/>
      <c r="H4" s="67"/>
    </row>
    <row r="5" spans="1:8" ht="20.25">
      <c r="A5" s="67"/>
      <c r="B5" s="196"/>
      <c r="C5" s="56" t="str">
        <f>"Municipio de: "&amp;'13'!C5</f>
        <v>Municipio de: Ixtlahuacàn del Rìo, Jalisco</v>
      </c>
      <c r="D5" s="119"/>
      <c r="E5" s="119"/>
      <c r="F5" s="119"/>
      <c r="G5" s="55"/>
      <c r="H5" s="67"/>
    </row>
    <row r="6" spans="1:8" ht="15">
      <c r="A6" s="67"/>
      <c r="B6" s="197"/>
      <c r="C6" s="58"/>
      <c r="D6" s="207"/>
      <c r="E6" s="120"/>
      <c r="F6" s="120"/>
      <c r="G6" s="59"/>
      <c r="H6" s="67"/>
    </row>
    <row r="7" spans="1:8" ht="31.5">
      <c r="A7" s="67"/>
      <c r="B7" s="121" t="s">
        <v>323</v>
      </c>
      <c r="C7" s="122" t="s">
        <v>319</v>
      </c>
      <c r="D7" s="208" t="s">
        <v>514</v>
      </c>
      <c r="E7" s="123" t="s">
        <v>515</v>
      </c>
      <c r="F7" s="123" t="s">
        <v>510</v>
      </c>
      <c r="G7" s="123" t="s">
        <v>511</v>
      </c>
      <c r="H7" s="67"/>
    </row>
    <row r="8" spans="1:8" ht="30" customHeight="1">
      <c r="A8" s="67"/>
      <c r="B8" s="60">
        <v>1000</v>
      </c>
      <c r="C8" s="74" t="s">
        <v>324</v>
      </c>
      <c r="D8" s="209"/>
      <c r="E8" s="125"/>
      <c r="F8" s="125"/>
      <c r="G8" s="75"/>
      <c r="H8" s="67"/>
    </row>
    <row r="9" spans="1:8" ht="30" customHeight="1">
      <c r="A9" s="67"/>
      <c r="B9" s="60">
        <v>1100</v>
      </c>
      <c r="C9" s="76" t="s">
        <v>325</v>
      </c>
      <c r="D9" s="209"/>
      <c r="E9" s="125"/>
      <c r="F9" s="125"/>
      <c r="G9" s="75"/>
      <c r="H9" s="67"/>
    </row>
    <row r="10" spans="1:8" ht="30" customHeight="1">
      <c r="A10" s="67"/>
      <c r="B10" s="62">
        <v>1101</v>
      </c>
      <c r="C10" s="63" t="s">
        <v>326</v>
      </c>
      <c r="D10" s="210">
        <v>14828615</v>
      </c>
      <c r="E10" s="80"/>
      <c r="F10" s="80">
        <f>4790225+207094</f>
        <v>4997319</v>
      </c>
      <c r="G10" s="77">
        <f>SUM(D10:F10)</f>
        <v>19825934</v>
      </c>
      <c r="H10" s="67"/>
    </row>
    <row r="11" spans="1:8" ht="30" customHeight="1">
      <c r="A11" s="67"/>
      <c r="B11" s="64"/>
      <c r="C11" s="65" t="s">
        <v>260</v>
      </c>
      <c r="D11" s="211">
        <f>SUM(D10)</f>
        <v>14828615</v>
      </c>
      <c r="E11" s="78">
        <f>SUM(E10)</f>
        <v>0</v>
      </c>
      <c r="F11" s="78">
        <f>SUM(F10)</f>
        <v>4997319</v>
      </c>
      <c r="G11" s="78">
        <f>SUM(G10)</f>
        <v>19825934</v>
      </c>
      <c r="H11" s="67"/>
    </row>
    <row r="12" spans="1:8" ht="30" customHeight="1">
      <c r="A12" s="67"/>
      <c r="B12" s="60">
        <v>1200</v>
      </c>
      <c r="C12" s="79" t="s">
        <v>327</v>
      </c>
      <c r="D12" s="212"/>
      <c r="E12" s="125"/>
      <c r="F12" s="125"/>
      <c r="G12" s="75"/>
      <c r="H12" s="67"/>
    </row>
    <row r="13" spans="1:8" ht="30" customHeight="1">
      <c r="A13" s="67"/>
      <c r="B13" s="62">
        <v>1201</v>
      </c>
      <c r="C13" s="63" t="s">
        <v>328</v>
      </c>
      <c r="D13" s="210">
        <v>2947969</v>
      </c>
      <c r="E13" s="80"/>
      <c r="F13" s="80">
        <v>188506</v>
      </c>
      <c r="G13" s="77">
        <f>SUM(D13:F13)</f>
        <v>3136475</v>
      </c>
      <c r="H13" s="67"/>
    </row>
    <row r="14" spans="1:8" ht="30" customHeight="1">
      <c r="A14" s="67"/>
      <c r="B14" s="62">
        <v>1202</v>
      </c>
      <c r="C14" s="63" t="s">
        <v>329</v>
      </c>
      <c r="D14" s="210"/>
      <c r="E14" s="80"/>
      <c r="F14" s="80"/>
      <c r="G14" s="77">
        <f>SUM(D14:F14)</f>
        <v>0</v>
      </c>
      <c r="H14" s="67"/>
    </row>
    <row r="15" spans="1:8" ht="30" customHeight="1">
      <c r="A15" s="67"/>
      <c r="B15" s="62">
        <v>1203</v>
      </c>
      <c r="C15" s="63" t="s">
        <v>330</v>
      </c>
      <c r="D15" s="210"/>
      <c r="E15" s="80"/>
      <c r="F15" s="80"/>
      <c r="G15" s="77">
        <f>SUM(D15:F15)</f>
        <v>0</v>
      </c>
      <c r="H15" s="67"/>
    </row>
    <row r="16" spans="1:8" ht="30" customHeight="1">
      <c r="A16" s="67"/>
      <c r="B16" s="64"/>
      <c r="C16" s="65" t="s">
        <v>260</v>
      </c>
      <c r="D16" s="211">
        <f>SUM(D13:D15)</f>
        <v>2947969</v>
      </c>
      <c r="E16" s="78">
        <f>SUM(E13:E15)</f>
        <v>0</v>
      </c>
      <c r="F16" s="78">
        <f>SUM(F13:F15)</f>
        <v>188506</v>
      </c>
      <c r="G16" s="78">
        <f>SUM(G13:G15)</f>
        <v>3136475</v>
      </c>
      <c r="H16" s="67"/>
    </row>
    <row r="17" spans="1:8" ht="30" customHeight="1">
      <c r="A17" s="67"/>
      <c r="B17" s="60">
        <v>1300</v>
      </c>
      <c r="C17" s="74" t="s">
        <v>331</v>
      </c>
      <c r="D17" s="209"/>
      <c r="E17" s="125"/>
      <c r="F17" s="125"/>
      <c r="G17" s="75"/>
      <c r="H17" s="67"/>
    </row>
    <row r="18" spans="1:8" ht="30" customHeight="1">
      <c r="A18" s="67"/>
      <c r="B18" s="62">
        <v>1301</v>
      </c>
      <c r="C18" s="63" t="s">
        <v>332</v>
      </c>
      <c r="D18" s="210"/>
      <c r="E18" s="80"/>
      <c r="F18" s="80"/>
      <c r="G18" s="77">
        <f aca="true" t="shared" si="0" ref="G18:G29">SUM(D18:F18)</f>
        <v>0</v>
      </c>
      <c r="H18" s="67"/>
    </row>
    <row r="19" spans="1:8" ht="30" customHeight="1">
      <c r="A19" s="67"/>
      <c r="B19" s="62">
        <v>1302</v>
      </c>
      <c r="C19" s="63" t="s">
        <v>333</v>
      </c>
      <c r="D19" s="210">
        <v>163051</v>
      </c>
      <c r="E19" s="80"/>
      <c r="F19" s="80">
        <v>63355</v>
      </c>
      <c r="G19" s="77">
        <f t="shared" si="0"/>
        <v>226406</v>
      </c>
      <c r="H19" s="67"/>
    </row>
    <row r="20" spans="1:8" ht="30" customHeight="1">
      <c r="A20" s="67"/>
      <c r="B20" s="62">
        <v>1303</v>
      </c>
      <c r="C20" s="63" t="s">
        <v>241</v>
      </c>
      <c r="D20" s="210"/>
      <c r="E20" s="80"/>
      <c r="F20" s="80"/>
      <c r="G20" s="77">
        <f t="shared" si="0"/>
        <v>0</v>
      </c>
      <c r="H20" s="67"/>
    </row>
    <row r="21" spans="1:8" ht="30" customHeight="1">
      <c r="A21" s="67"/>
      <c r="B21" s="62">
        <v>1304</v>
      </c>
      <c r="C21" s="63" t="s">
        <v>334</v>
      </c>
      <c r="D21" s="210">
        <v>2306581</v>
      </c>
      <c r="E21" s="80"/>
      <c r="F21" s="80">
        <v>653935</v>
      </c>
      <c r="G21" s="77">
        <f t="shared" si="0"/>
        <v>2960516</v>
      </c>
      <c r="H21" s="67"/>
    </row>
    <row r="22" spans="1:8" ht="30" customHeight="1">
      <c r="A22" s="67"/>
      <c r="B22" s="62">
        <v>1305</v>
      </c>
      <c r="C22" s="63" t="s">
        <v>335</v>
      </c>
      <c r="D22" s="210"/>
      <c r="E22" s="80"/>
      <c r="F22" s="80"/>
      <c r="G22" s="77">
        <f t="shared" si="0"/>
        <v>0</v>
      </c>
      <c r="H22" s="67"/>
    </row>
    <row r="23" spans="1:8" ht="30" customHeight="1">
      <c r="A23" s="67"/>
      <c r="B23" s="62">
        <v>1306</v>
      </c>
      <c r="C23" s="63" t="s">
        <v>336</v>
      </c>
      <c r="D23" s="210">
        <v>364419</v>
      </c>
      <c r="E23" s="80"/>
      <c r="F23" s="80">
        <v>0</v>
      </c>
      <c r="G23" s="77">
        <f t="shared" si="0"/>
        <v>364419</v>
      </c>
      <c r="H23" s="67"/>
    </row>
    <row r="24" spans="1:8" ht="30" customHeight="1">
      <c r="A24" s="67"/>
      <c r="B24" s="62">
        <v>1307</v>
      </c>
      <c r="C24" s="63" t="s">
        <v>337</v>
      </c>
      <c r="D24" s="210"/>
      <c r="E24" s="80"/>
      <c r="F24" s="80"/>
      <c r="G24" s="77">
        <f t="shared" si="0"/>
        <v>0</v>
      </c>
      <c r="H24" s="67"/>
    </row>
    <row r="25" spans="1:8" ht="30" customHeight="1">
      <c r="A25" s="67"/>
      <c r="B25" s="62">
        <v>1308</v>
      </c>
      <c r="C25" s="63" t="s">
        <v>338</v>
      </c>
      <c r="D25" s="210">
        <v>6132</v>
      </c>
      <c r="E25" s="80"/>
      <c r="F25" s="80"/>
      <c r="G25" s="77">
        <f t="shared" si="0"/>
        <v>6132</v>
      </c>
      <c r="H25" s="67"/>
    </row>
    <row r="26" spans="1:8" ht="30" customHeight="1">
      <c r="A26" s="67"/>
      <c r="B26" s="62">
        <v>1309</v>
      </c>
      <c r="C26" s="63" t="s">
        <v>339</v>
      </c>
      <c r="D26" s="210"/>
      <c r="E26" s="80"/>
      <c r="F26" s="80"/>
      <c r="G26" s="77">
        <f t="shared" si="0"/>
        <v>0</v>
      </c>
      <c r="H26" s="67"/>
    </row>
    <row r="27" spans="1:8" ht="30" customHeight="1">
      <c r="A27" s="67"/>
      <c r="B27" s="62">
        <v>1310</v>
      </c>
      <c r="C27" s="63" t="s">
        <v>289</v>
      </c>
      <c r="D27" s="210">
        <v>864808</v>
      </c>
      <c r="E27" s="80"/>
      <c r="F27" s="80"/>
      <c r="G27" s="77">
        <f t="shared" si="0"/>
        <v>864808</v>
      </c>
      <c r="H27" s="67"/>
    </row>
    <row r="28" spans="1:8" ht="30" customHeight="1">
      <c r="A28" s="67"/>
      <c r="B28" s="62">
        <v>1311</v>
      </c>
      <c r="C28" s="63" t="s">
        <v>340</v>
      </c>
      <c r="D28" s="210"/>
      <c r="E28" s="80"/>
      <c r="F28" s="80"/>
      <c r="G28" s="77">
        <f t="shared" si="0"/>
        <v>0</v>
      </c>
      <c r="H28" s="67"/>
    </row>
    <row r="29" spans="1:8" ht="30" customHeight="1">
      <c r="A29" s="67"/>
      <c r="B29" s="62">
        <v>1312</v>
      </c>
      <c r="C29" s="63" t="s">
        <v>341</v>
      </c>
      <c r="D29" s="210">
        <v>177000</v>
      </c>
      <c r="E29" s="80"/>
      <c r="F29" s="80"/>
      <c r="G29" s="77">
        <f t="shared" si="0"/>
        <v>177000</v>
      </c>
      <c r="H29" s="67"/>
    </row>
    <row r="30" spans="1:8" ht="30" customHeight="1">
      <c r="A30" s="67"/>
      <c r="B30" s="64"/>
      <c r="C30" s="65" t="s">
        <v>260</v>
      </c>
      <c r="D30" s="211">
        <f>SUM(D18:D29)</f>
        <v>3881991</v>
      </c>
      <c r="E30" s="78">
        <f>SUM(E18:E29)</f>
        <v>0</v>
      </c>
      <c r="F30" s="78">
        <f>SUM(F18:F29)</f>
        <v>717290</v>
      </c>
      <c r="G30" s="78">
        <f>SUM(G18:G29)</f>
        <v>4599281</v>
      </c>
      <c r="H30" s="67"/>
    </row>
    <row r="31" spans="1:8" ht="30" customHeight="1">
      <c r="A31" s="67"/>
      <c r="B31" s="60">
        <v>1400</v>
      </c>
      <c r="C31" s="76" t="s">
        <v>342</v>
      </c>
      <c r="D31" s="209"/>
      <c r="E31" s="125"/>
      <c r="F31" s="125"/>
      <c r="G31" s="75"/>
      <c r="H31" s="67"/>
    </row>
    <row r="32" spans="1:8" ht="30" customHeight="1">
      <c r="A32" s="67"/>
      <c r="B32" s="62">
        <v>1401</v>
      </c>
      <c r="C32" s="63" t="s">
        <v>548</v>
      </c>
      <c r="D32" s="210">
        <v>765804</v>
      </c>
      <c r="E32" s="80"/>
      <c r="F32" s="80"/>
      <c r="G32" s="77">
        <f>SUM(D32:F32)</f>
        <v>765804</v>
      </c>
      <c r="H32" s="67"/>
    </row>
    <row r="33" spans="1:8" ht="30" customHeight="1">
      <c r="A33" s="67"/>
      <c r="B33" s="62">
        <v>1402</v>
      </c>
      <c r="C33" s="63" t="s">
        <v>343</v>
      </c>
      <c r="D33" s="210"/>
      <c r="E33" s="80"/>
      <c r="F33" s="80"/>
      <c r="G33" s="77">
        <f>SUM(D33:F33)</f>
        <v>0</v>
      </c>
      <c r="H33" s="67"/>
    </row>
    <row r="34" spans="1:8" ht="30" customHeight="1">
      <c r="A34" s="67"/>
      <c r="B34" s="62">
        <v>1403</v>
      </c>
      <c r="C34" s="63" t="s">
        <v>344</v>
      </c>
      <c r="D34" s="210"/>
      <c r="E34" s="80"/>
      <c r="F34" s="80"/>
      <c r="G34" s="77">
        <f>SUM(D34:F34)</f>
        <v>0</v>
      </c>
      <c r="H34" s="67"/>
    </row>
    <row r="35" spans="1:8" ht="30" customHeight="1">
      <c r="A35" s="67"/>
      <c r="B35" s="62">
        <v>1404</v>
      </c>
      <c r="C35" s="63" t="s">
        <v>345</v>
      </c>
      <c r="D35" s="210">
        <v>0</v>
      </c>
      <c r="E35" s="80"/>
      <c r="F35" s="80"/>
      <c r="G35" s="77">
        <f>SUM(D35:F35)</f>
        <v>0</v>
      </c>
      <c r="H35" s="67"/>
    </row>
    <row r="36" spans="1:8" ht="30" customHeight="1">
      <c r="A36" s="67"/>
      <c r="B36" s="62">
        <v>1405</v>
      </c>
      <c r="C36" s="63" t="s">
        <v>346</v>
      </c>
      <c r="D36" s="210">
        <v>66323</v>
      </c>
      <c r="E36" s="80"/>
      <c r="F36" s="80">
        <v>2844</v>
      </c>
      <c r="G36" s="77">
        <f>SUM(D36:F36)</f>
        <v>69167</v>
      </c>
      <c r="H36" s="67"/>
    </row>
    <row r="37" spans="1:8" ht="30" customHeight="1">
      <c r="A37" s="67"/>
      <c r="B37" s="64"/>
      <c r="C37" s="65" t="s">
        <v>260</v>
      </c>
      <c r="D37" s="211">
        <f>SUM(D32:D36)</f>
        <v>832127</v>
      </c>
      <c r="E37" s="78">
        <f>SUM(E32:E36)</f>
        <v>0</v>
      </c>
      <c r="F37" s="78">
        <f>SUM(F32:F36)</f>
        <v>2844</v>
      </c>
      <c r="G37" s="78">
        <f>SUM(G32:G36)</f>
        <v>834971</v>
      </c>
      <c r="H37" s="67"/>
    </row>
    <row r="38" spans="1:8" ht="30" customHeight="1">
      <c r="A38" s="67"/>
      <c r="B38" s="60">
        <v>1500</v>
      </c>
      <c r="C38" s="81" t="s">
        <v>347</v>
      </c>
      <c r="D38" s="209"/>
      <c r="E38" s="125"/>
      <c r="F38" s="125"/>
      <c r="G38" s="75"/>
      <c r="H38" s="67"/>
    </row>
    <row r="39" spans="1:8" ht="30" customHeight="1">
      <c r="A39" s="67"/>
      <c r="B39" s="62">
        <v>1501</v>
      </c>
      <c r="C39" s="63" t="s">
        <v>348</v>
      </c>
      <c r="D39" s="210"/>
      <c r="E39" s="80"/>
      <c r="F39" s="80"/>
      <c r="G39" s="77">
        <f>SUM(D39:F39)</f>
        <v>0</v>
      </c>
      <c r="H39" s="67"/>
    </row>
    <row r="40" spans="1:8" ht="30" customHeight="1">
      <c r="A40" s="67"/>
      <c r="B40" s="62">
        <v>1502</v>
      </c>
      <c r="C40" s="63" t="s">
        <v>349</v>
      </c>
      <c r="D40" s="210">
        <v>0</v>
      </c>
      <c r="E40" s="80"/>
      <c r="F40" s="80"/>
      <c r="G40" s="77">
        <f>SUM(D40:F40)</f>
        <v>0</v>
      </c>
      <c r="H40" s="67"/>
    </row>
    <row r="41" spans="1:8" ht="30" customHeight="1">
      <c r="A41" s="67"/>
      <c r="B41" s="62">
        <v>1503</v>
      </c>
      <c r="C41" s="63" t="s">
        <v>350</v>
      </c>
      <c r="D41" s="210"/>
      <c r="E41" s="80"/>
      <c r="F41" s="80"/>
      <c r="G41" s="77">
        <f>SUM(D41:F41)</f>
        <v>0</v>
      </c>
      <c r="H41" s="67"/>
    </row>
    <row r="42" spans="1:8" ht="30" customHeight="1">
      <c r="A42" s="67"/>
      <c r="B42" s="62">
        <v>1504</v>
      </c>
      <c r="C42" s="63" t="s">
        <v>351</v>
      </c>
      <c r="D42" s="210">
        <v>0</v>
      </c>
      <c r="E42" s="80"/>
      <c r="F42" s="80"/>
      <c r="G42" s="77">
        <f>SUM(D42:F42)</f>
        <v>0</v>
      </c>
      <c r="H42" s="67"/>
    </row>
    <row r="43" spans="1:8" ht="30" customHeight="1">
      <c r="A43" s="67"/>
      <c r="B43" s="62">
        <v>1505</v>
      </c>
      <c r="C43" s="63" t="s">
        <v>352</v>
      </c>
      <c r="D43" s="210"/>
      <c r="E43" s="80"/>
      <c r="F43" s="80"/>
      <c r="G43" s="77">
        <f>SUM(D43:F43)</f>
        <v>0</v>
      </c>
      <c r="H43" s="67"/>
    </row>
    <row r="44" spans="1:8" ht="30" customHeight="1">
      <c r="A44" s="67"/>
      <c r="B44" s="64"/>
      <c r="C44" s="65" t="s">
        <v>260</v>
      </c>
      <c r="D44" s="211">
        <f>SUM(D39:D43)</f>
        <v>0</v>
      </c>
      <c r="E44" s="78">
        <f>SUM(E39:E43)</f>
        <v>0</v>
      </c>
      <c r="F44" s="78">
        <f>SUM(F39:F43)</f>
        <v>0</v>
      </c>
      <c r="G44" s="78">
        <f>SUM(G39:G43)</f>
        <v>0</v>
      </c>
      <c r="H44" s="67"/>
    </row>
    <row r="45" spans="1:8" ht="30" customHeight="1">
      <c r="A45" s="67"/>
      <c r="B45" s="60">
        <v>1600</v>
      </c>
      <c r="C45" s="74" t="s">
        <v>353</v>
      </c>
      <c r="D45" s="209"/>
      <c r="E45" s="125"/>
      <c r="F45" s="125"/>
      <c r="G45" s="75"/>
      <c r="H45" s="67"/>
    </row>
    <row r="46" spans="1:8" ht="30" customHeight="1">
      <c r="A46" s="67"/>
      <c r="B46" s="62">
        <v>1601</v>
      </c>
      <c r="C46" s="63" t="s">
        <v>354</v>
      </c>
      <c r="D46" s="210"/>
      <c r="E46" s="80"/>
      <c r="F46" s="80"/>
      <c r="G46" s="77">
        <f>SUM(D46:F46)</f>
        <v>0</v>
      </c>
      <c r="H46" s="67"/>
    </row>
    <row r="47" spans="1:8" ht="30" customHeight="1">
      <c r="A47" s="67"/>
      <c r="B47" s="64"/>
      <c r="C47" s="65" t="s">
        <v>260</v>
      </c>
      <c r="D47" s="211">
        <f>SUM(D46)</f>
        <v>0</v>
      </c>
      <c r="E47" s="78">
        <f>SUM(E46)</f>
        <v>0</v>
      </c>
      <c r="F47" s="78">
        <f>SUM(F46)</f>
        <v>0</v>
      </c>
      <c r="G47" s="78">
        <f>SUM(G46)</f>
        <v>0</v>
      </c>
      <c r="H47" s="67"/>
    </row>
    <row r="48" spans="1:8" ht="30" customHeight="1">
      <c r="A48" s="67"/>
      <c r="B48" s="64"/>
      <c r="C48" s="65" t="s">
        <v>355</v>
      </c>
      <c r="D48" s="211">
        <f>D11+D16+D30+D37+D44+D47</f>
        <v>22490702</v>
      </c>
      <c r="E48" s="211">
        <f>E11+E16+E30+E37+E44+E47</f>
        <v>0</v>
      </c>
      <c r="F48" s="211">
        <f>F11+F16+F30+F37+F44+F47</f>
        <v>5905959</v>
      </c>
      <c r="G48" s="211">
        <f>G11+G16+G30+G37+G44+G47</f>
        <v>28396661</v>
      </c>
      <c r="H48" s="67"/>
    </row>
    <row r="49" spans="1:8" ht="30" customHeight="1">
      <c r="A49" s="67"/>
      <c r="B49" s="60">
        <v>2000</v>
      </c>
      <c r="C49" s="74" t="s">
        <v>356</v>
      </c>
      <c r="D49" s="209"/>
      <c r="E49" s="125"/>
      <c r="F49" s="125"/>
      <c r="G49" s="75"/>
      <c r="H49" s="67"/>
    </row>
    <row r="50" spans="1:8" ht="30" customHeight="1">
      <c r="A50" s="67"/>
      <c r="B50" s="60">
        <v>2100</v>
      </c>
      <c r="C50" s="81" t="s">
        <v>357</v>
      </c>
      <c r="D50" s="209"/>
      <c r="E50" s="125"/>
      <c r="F50" s="125"/>
      <c r="G50" s="82"/>
      <c r="H50" s="67"/>
    </row>
    <row r="51" spans="1:8" ht="30" customHeight="1">
      <c r="A51" s="67"/>
      <c r="B51" s="62">
        <v>2101</v>
      </c>
      <c r="C51" s="63" t="s">
        <v>358</v>
      </c>
      <c r="D51" s="210">
        <v>120197</v>
      </c>
      <c r="E51" s="80"/>
      <c r="F51" s="80"/>
      <c r="G51" s="77">
        <f aca="true" t="shared" si="1" ref="G51:G60">SUM(D51:F51)</f>
        <v>120197</v>
      </c>
      <c r="H51" s="67"/>
    </row>
    <row r="52" spans="1:8" ht="30" customHeight="1">
      <c r="A52" s="67"/>
      <c r="B52" s="62">
        <v>2102</v>
      </c>
      <c r="C52" s="63" t="s">
        <v>359</v>
      </c>
      <c r="D52" s="210">
        <v>47238</v>
      </c>
      <c r="E52" s="80"/>
      <c r="F52" s="80"/>
      <c r="G52" s="77">
        <f t="shared" si="1"/>
        <v>47238</v>
      </c>
      <c r="H52" s="67"/>
    </row>
    <row r="53" spans="1:8" ht="30" customHeight="1">
      <c r="A53" s="67"/>
      <c r="B53" s="62">
        <v>2103</v>
      </c>
      <c r="C53" s="63" t="s">
        <v>360</v>
      </c>
      <c r="D53" s="210">
        <v>18299</v>
      </c>
      <c r="E53" s="80"/>
      <c r="F53" s="80"/>
      <c r="G53" s="77">
        <f t="shared" si="1"/>
        <v>18299</v>
      </c>
      <c r="H53" s="67"/>
    </row>
    <row r="54" spans="1:8" ht="30" customHeight="1">
      <c r="A54" s="67"/>
      <c r="B54" s="62">
        <v>2104</v>
      </c>
      <c r="C54" s="63" t="s">
        <v>361</v>
      </c>
      <c r="D54" s="210">
        <v>32189</v>
      </c>
      <c r="E54" s="80"/>
      <c r="F54" s="80"/>
      <c r="G54" s="77">
        <f t="shared" si="1"/>
        <v>32189</v>
      </c>
      <c r="H54" s="67"/>
    </row>
    <row r="55" spans="1:8" ht="30" customHeight="1">
      <c r="A55" s="67"/>
      <c r="B55" s="62">
        <v>2105</v>
      </c>
      <c r="C55" s="63" t="s">
        <v>362</v>
      </c>
      <c r="D55" s="210">
        <v>1624</v>
      </c>
      <c r="E55" s="80"/>
      <c r="F55" s="80"/>
      <c r="G55" s="77">
        <f t="shared" si="1"/>
        <v>1624</v>
      </c>
      <c r="H55" s="67"/>
    </row>
    <row r="56" spans="1:8" ht="30" customHeight="1">
      <c r="A56" s="67"/>
      <c r="B56" s="62">
        <v>2106</v>
      </c>
      <c r="C56" s="63" t="s">
        <v>265</v>
      </c>
      <c r="D56" s="210">
        <v>126</v>
      </c>
      <c r="E56" s="80"/>
      <c r="F56" s="80"/>
      <c r="G56" s="77">
        <f t="shared" si="1"/>
        <v>126</v>
      </c>
      <c r="H56" s="67"/>
    </row>
    <row r="57" spans="1:8" ht="30" customHeight="1">
      <c r="A57" s="67"/>
      <c r="B57" s="62">
        <v>2107</v>
      </c>
      <c r="C57" s="63" t="s">
        <v>266</v>
      </c>
      <c r="D57" s="210"/>
      <c r="E57" s="80"/>
      <c r="F57" s="80"/>
      <c r="G57" s="77">
        <f t="shared" si="1"/>
        <v>0</v>
      </c>
      <c r="H57" s="67"/>
    </row>
    <row r="58" spans="1:8" ht="30" customHeight="1">
      <c r="A58" s="67"/>
      <c r="B58" s="62">
        <v>2108</v>
      </c>
      <c r="C58" s="63" t="s">
        <v>363</v>
      </c>
      <c r="D58" s="210"/>
      <c r="E58" s="80"/>
      <c r="F58" s="80"/>
      <c r="G58" s="77">
        <f t="shared" si="1"/>
        <v>0</v>
      </c>
      <c r="H58" s="67"/>
    </row>
    <row r="59" spans="1:8" ht="30" customHeight="1">
      <c r="A59" s="67"/>
      <c r="B59" s="62">
        <v>2109</v>
      </c>
      <c r="C59" s="63" t="s">
        <v>364</v>
      </c>
      <c r="D59" s="210">
        <v>1410</v>
      </c>
      <c r="E59" s="80"/>
      <c r="F59" s="80"/>
      <c r="G59" s="77">
        <f t="shared" si="1"/>
        <v>1410</v>
      </c>
      <c r="H59" s="67"/>
    </row>
    <row r="60" spans="1:8" ht="30" customHeight="1">
      <c r="A60" s="67"/>
      <c r="B60" s="62">
        <v>2110</v>
      </c>
      <c r="C60" s="63" t="s">
        <v>365</v>
      </c>
      <c r="D60" s="210">
        <v>162261</v>
      </c>
      <c r="E60" s="80"/>
      <c r="F60" s="80"/>
      <c r="G60" s="77">
        <f t="shared" si="1"/>
        <v>162261</v>
      </c>
      <c r="H60" s="67"/>
    </row>
    <row r="61" spans="1:8" ht="30" customHeight="1">
      <c r="A61" s="67"/>
      <c r="B61" s="64"/>
      <c r="C61" s="65" t="s">
        <v>260</v>
      </c>
      <c r="D61" s="211">
        <f>SUM(D51:D60)</f>
        <v>383344</v>
      </c>
      <c r="E61" s="78">
        <f>SUM(E51:E60)</f>
        <v>0</v>
      </c>
      <c r="F61" s="78">
        <f>SUM(F51:F60)</f>
        <v>0</v>
      </c>
      <c r="G61" s="78">
        <f>SUM(G51:G60)</f>
        <v>383344</v>
      </c>
      <c r="H61" s="67"/>
    </row>
    <row r="62" spans="1:8" ht="30" customHeight="1">
      <c r="A62" s="67"/>
      <c r="B62" s="60">
        <v>2200</v>
      </c>
      <c r="C62" s="74" t="s">
        <v>366</v>
      </c>
      <c r="D62" s="209"/>
      <c r="E62" s="125"/>
      <c r="F62" s="125"/>
      <c r="G62" s="82"/>
      <c r="H62" s="67"/>
    </row>
    <row r="63" spans="1:8" ht="30" customHeight="1">
      <c r="A63" s="67"/>
      <c r="B63" s="62">
        <v>2201</v>
      </c>
      <c r="C63" s="63" t="s">
        <v>367</v>
      </c>
      <c r="D63" s="210">
        <v>28104</v>
      </c>
      <c r="E63" s="80"/>
      <c r="F63" s="80"/>
      <c r="G63" s="77">
        <f>SUM(D63:F63)</f>
        <v>28104</v>
      </c>
      <c r="H63" s="67"/>
    </row>
    <row r="64" spans="1:8" ht="30" customHeight="1">
      <c r="A64" s="67"/>
      <c r="B64" s="62">
        <v>2202</v>
      </c>
      <c r="C64" s="63" t="s">
        <v>368</v>
      </c>
      <c r="D64" s="210">
        <v>26893</v>
      </c>
      <c r="E64" s="80"/>
      <c r="F64" s="80"/>
      <c r="G64" s="77">
        <f>SUM(D64:F64)</f>
        <v>26893</v>
      </c>
      <c r="H64" s="67"/>
    </row>
    <row r="65" spans="1:8" ht="30" customHeight="1">
      <c r="A65" s="67"/>
      <c r="B65" s="62">
        <v>2203</v>
      </c>
      <c r="C65" s="63" t="s">
        <v>369</v>
      </c>
      <c r="D65" s="210">
        <v>333</v>
      </c>
      <c r="E65" s="80"/>
      <c r="F65" s="80"/>
      <c r="G65" s="77">
        <f>SUM(D65:F65)</f>
        <v>333</v>
      </c>
      <c r="H65" s="67"/>
    </row>
    <row r="66" spans="1:8" ht="30" customHeight="1">
      <c r="A66" s="67"/>
      <c r="B66" s="62">
        <v>2204</v>
      </c>
      <c r="C66" s="63" t="s">
        <v>370</v>
      </c>
      <c r="D66" s="210"/>
      <c r="E66" s="80"/>
      <c r="F66" s="80"/>
      <c r="G66" s="77">
        <f>SUM(D66:F66)</f>
        <v>0</v>
      </c>
      <c r="H66" s="67"/>
    </row>
    <row r="67" spans="1:8" ht="30" customHeight="1">
      <c r="A67" s="67"/>
      <c r="B67" s="62">
        <v>2205</v>
      </c>
      <c r="C67" s="63" t="s">
        <v>371</v>
      </c>
      <c r="D67" s="210"/>
      <c r="E67" s="80"/>
      <c r="F67" s="80"/>
      <c r="G67" s="77">
        <f>SUM(D67:F67)</f>
        <v>0</v>
      </c>
      <c r="H67" s="67"/>
    </row>
    <row r="68" spans="1:8" ht="30" customHeight="1">
      <c r="A68" s="67"/>
      <c r="B68" s="64"/>
      <c r="C68" s="65" t="s">
        <v>260</v>
      </c>
      <c r="D68" s="211">
        <f>SUM(D63:D67)</f>
        <v>55330</v>
      </c>
      <c r="E68" s="78">
        <f>SUM(E63:E67)</f>
        <v>0</v>
      </c>
      <c r="F68" s="78">
        <f>SUM(F63:F67)</f>
        <v>0</v>
      </c>
      <c r="G68" s="78">
        <f>SUM(G63:G67)</f>
        <v>55330</v>
      </c>
      <c r="H68" s="67"/>
    </row>
    <row r="69" spans="1:8" ht="30" customHeight="1">
      <c r="A69" s="67"/>
      <c r="B69" s="60">
        <v>2300</v>
      </c>
      <c r="C69" s="61" t="s">
        <v>372</v>
      </c>
      <c r="D69" s="209"/>
      <c r="E69" s="125"/>
      <c r="F69" s="125"/>
      <c r="G69" s="82"/>
      <c r="H69" s="67"/>
    </row>
    <row r="70" spans="1:8" ht="30" customHeight="1">
      <c r="A70" s="67"/>
      <c r="B70" s="62">
        <v>2301</v>
      </c>
      <c r="C70" s="63" t="s">
        <v>373</v>
      </c>
      <c r="D70" s="210">
        <v>4294</v>
      </c>
      <c r="E70" s="80"/>
      <c r="F70" s="80"/>
      <c r="G70" s="77">
        <f aca="true" t="shared" si="2" ref="G70:G75">SUM(D70:F70)</f>
        <v>4294</v>
      </c>
      <c r="H70" s="67"/>
    </row>
    <row r="71" spans="1:8" ht="30" customHeight="1">
      <c r="A71" s="67"/>
      <c r="B71" s="62">
        <v>2302</v>
      </c>
      <c r="C71" s="63" t="s">
        <v>374</v>
      </c>
      <c r="D71" s="210">
        <v>912953</v>
      </c>
      <c r="E71" s="80"/>
      <c r="F71" s="80"/>
      <c r="G71" s="77">
        <f t="shared" si="2"/>
        <v>912953</v>
      </c>
      <c r="H71" s="67"/>
    </row>
    <row r="72" spans="1:8" ht="30" customHeight="1">
      <c r="A72" s="67"/>
      <c r="B72" s="62">
        <v>2303</v>
      </c>
      <c r="C72" s="63" t="s">
        <v>375</v>
      </c>
      <c r="D72" s="210">
        <v>1102000</v>
      </c>
      <c r="E72" s="80"/>
      <c r="F72" s="80"/>
      <c r="G72" s="77">
        <f t="shared" si="2"/>
        <v>1102000</v>
      </c>
      <c r="H72" s="67"/>
    </row>
    <row r="73" spans="1:8" ht="30" customHeight="1">
      <c r="A73" s="67"/>
      <c r="B73" s="62">
        <v>2304</v>
      </c>
      <c r="C73" s="63" t="s">
        <v>376</v>
      </c>
      <c r="D73" s="210">
        <v>3471</v>
      </c>
      <c r="E73" s="80"/>
      <c r="F73" s="80"/>
      <c r="G73" s="77">
        <f t="shared" si="2"/>
        <v>3471</v>
      </c>
      <c r="H73" s="67"/>
    </row>
    <row r="74" spans="1:8" ht="30" customHeight="1">
      <c r="A74" s="67"/>
      <c r="B74" s="62">
        <v>2305</v>
      </c>
      <c r="C74" s="63" t="s">
        <v>377</v>
      </c>
      <c r="D74" s="210">
        <v>32636</v>
      </c>
      <c r="E74" s="80"/>
      <c r="F74" s="80"/>
      <c r="G74" s="77">
        <f t="shared" si="2"/>
        <v>32636</v>
      </c>
      <c r="H74" s="67"/>
    </row>
    <row r="75" spans="1:8" ht="30" customHeight="1">
      <c r="A75" s="67"/>
      <c r="B75" s="62">
        <v>2306</v>
      </c>
      <c r="C75" s="63" t="s">
        <v>378</v>
      </c>
      <c r="D75" s="210">
        <v>879</v>
      </c>
      <c r="E75" s="80"/>
      <c r="F75" s="80"/>
      <c r="G75" s="77">
        <f t="shared" si="2"/>
        <v>879</v>
      </c>
      <c r="H75" s="67"/>
    </row>
    <row r="76" spans="1:8" s="83" customFormat="1" ht="30" customHeight="1">
      <c r="A76" s="124"/>
      <c r="B76" s="64"/>
      <c r="C76" s="65" t="s">
        <v>260</v>
      </c>
      <c r="D76" s="211">
        <f>SUM(D70:D75)</f>
        <v>2056233</v>
      </c>
      <c r="E76" s="78">
        <f>SUM(E70:E75)</f>
        <v>0</v>
      </c>
      <c r="F76" s="78">
        <f>SUM(F70:F75)</f>
        <v>0</v>
      </c>
      <c r="G76" s="78">
        <f>SUM(G70:G75)</f>
        <v>2056233</v>
      </c>
      <c r="H76" s="124"/>
    </row>
    <row r="77" spans="1:8" ht="30" customHeight="1">
      <c r="A77" s="67"/>
      <c r="B77" s="60">
        <v>2400</v>
      </c>
      <c r="C77" s="76" t="s">
        <v>379</v>
      </c>
      <c r="D77" s="209"/>
      <c r="E77" s="125"/>
      <c r="F77" s="125"/>
      <c r="G77" s="82"/>
      <c r="H77" s="67"/>
    </row>
    <row r="78" spans="1:8" ht="30" customHeight="1">
      <c r="A78" s="67"/>
      <c r="B78" s="62">
        <v>2401</v>
      </c>
      <c r="C78" s="63" t="s">
        <v>549</v>
      </c>
      <c r="D78" s="210">
        <v>1685460</v>
      </c>
      <c r="E78" s="80"/>
      <c r="F78" s="80"/>
      <c r="G78" s="77">
        <f>SUM(D78:F78)</f>
        <v>1685460</v>
      </c>
      <c r="H78" s="67"/>
    </row>
    <row r="79" spans="1:8" ht="30" customHeight="1">
      <c r="A79" s="67"/>
      <c r="B79" s="62">
        <v>2402</v>
      </c>
      <c r="C79" s="63" t="s">
        <v>550</v>
      </c>
      <c r="D79" s="210">
        <v>139308</v>
      </c>
      <c r="E79" s="80"/>
      <c r="F79" s="80"/>
      <c r="G79" s="77">
        <f>SUM(D79:F79)</f>
        <v>139308</v>
      </c>
      <c r="H79" s="67"/>
    </row>
    <row r="80" spans="1:8" ht="30" customHeight="1">
      <c r="A80" s="67"/>
      <c r="B80" s="62">
        <v>2403</v>
      </c>
      <c r="C80" s="63" t="s">
        <v>551</v>
      </c>
      <c r="D80" s="210">
        <v>0</v>
      </c>
      <c r="E80" s="80"/>
      <c r="F80" s="80"/>
      <c r="G80" s="77">
        <f>SUM(D80:F80)</f>
        <v>0</v>
      </c>
      <c r="H80" s="67"/>
    </row>
    <row r="81" spans="1:8" ht="30" customHeight="1">
      <c r="A81" s="67"/>
      <c r="B81" s="62">
        <v>2404</v>
      </c>
      <c r="C81" s="63" t="s">
        <v>552</v>
      </c>
      <c r="D81" s="210">
        <v>24028</v>
      </c>
      <c r="E81" s="80"/>
      <c r="F81" s="80"/>
      <c r="G81" s="77">
        <f>SUM(D81:F81)</f>
        <v>24028</v>
      </c>
      <c r="H81" s="67"/>
    </row>
    <row r="82" spans="1:8" ht="30" customHeight="1">
      <c r="A82" s="67"/>
      <c r="B82" s="64"/>
      <c r="C82" s="65" t="s">
        <v>260</v>
      </c>
      <c r="D82" s="211">
        <f>SUM(D78:D81)</f>
        <v>1848796</v>
      </c>
      <c r="E82" s="78">
        <f>SUM(E78:E81)</f>
        <v>0</v>
      </c>
      <c r="F82" s="78">
        <f>SUM(F78:F81)</f>
        <v>0</v>
      </c>
      <c r="G82" s="78">
        <f>SUM(G78:G81)</f>
        <v>1848796</v>
      </c>
      <c r="H82" s="67"/>
    </row>
    <row r="83" spans="1:8" ht="30" customHeight="1">
      <c r="A83" s="67"/>
      <c r="B83" s="60">
        <v>2500</v>
      </c>
      <c r="C83" s="81" t="s">
        <v>380</v>
      </c>
      <c r="D83" s="209"/>
      <c r="E83" s="125"/>
      <c r="F83" s="125"/>
      <c r="G83" s="82"/>
      <c r="H83" s="67"/>
    </row>
    <row r="84" spans="1:8" ht="30" customHeight="1">
      <c r="A84" s="67"/>
      <c r="B84" s="62">
        <v>2501</v>
      </c>
      <c r="C84" s="63" t="s">
        <v>381</v>
      </c>
      <c r="D84" s="210">
        <v>39387</v>
      </c>
      <c r="E84" s="80"/>
      <c r="F84" s="80"/>
      <c r="G84" s="77">
        <f aca="true" t="shared" si="3" ref="G84:G90">SUM(D84:F84)</f>
        <v>39387</v>
      </c>
      <c r="H84" s="67"/>
    </row>
    <row r="85" spans="1:8" ht="30" customHeight="1">
      <c r="A85" s="67"/>
      <c r="B85" s="62">
        <v>2502</v>
      </c>
      <c r="C85" s="63" t="s">
        <v>382</v>
      </c>
      <c r="D85" s="210"/>
      <c r="E85" s="80"/>
      <c r="F85" s="80"/>
      <c r="G85" s="77">
        <f t="shared" si="3"/>
        <v>0</v>
      </c>
      <c r="H85" s="67"/>
    </row>
    <row r="86" spans="1:8" ht="30" customHeight="1">
      <c r="A86" s="67"/>
      <c r="B86" s="62">
        <v>2503</v>
      </c>
      <c r="C86" s="63" t="s">
        <v>383</v>
      </c>
      <c r="D86" s="210">
        <v>12228</v>
      </c>
      <c r="E86" s="80"/>
      <c r="F86" s="80"/>
      <c r="G86" s="77">
        <f t="shared" si="3"/>
        <v>12228</v>
      </c>
      <c r="H86" s="67"/>
    </row>
    <row r="87" spans="1:8" ht="30" customHeight="1">
      <c r="A87" s="67"/>
      <c r="B87" s="62">
        <v>2504</v>
      </c>
      <c r="C87" s="63" t="s">
        <v>384</v>
      </c>
      <c r="D87" s="210">
        <v>14526</v>
      </c>
      <c r="E87" s="80"/>
      <c r="F87" s="80"/>
      <c r="G87" s="77">
        <f t="shared" si="3"/>
        <v>14526</v>
      </c>
      <c r="H87" s="67"/>
    </row>
    <row r="88" spans="1:8" ht="30" customHeight="1">
      <c r="A88" s="67"/>
      <c r="B88" s="62">
        <v>2505</v>
      </c>
      <c r="C88" s="63" t="s">
        <v>385</v>
      </c>
      <c r="D88" s="210">
        <v>37422</v>
      </c>
      <c r="E88" s="80"/>
      <c r="F88" s="80"/>
      <c r="G88" s="77">
        <f t="shared" si="3"/>
        <v>37422</v>
      </c>
      <c r="H88" s="67"/>
    </row>
    <row r="89" spans="1:8" ht="30" customHeight="1">
      <c r="A89" s="67"/>
      <c r="B89" s="62">
        <v>2506</v>
      </c>
      <c r="C89" s="63" t="s">
        <v>386</v>
      </c>
      <c r="D89" s="210"/>
      <c r="E89" s="80"/>
      <c r="F89" s="80"/>
      <c r="G89" s="77">
        <f t="shared" si="3"/>
        <v>0</v>
      </c>
      <c r="H89" s="67"/>
    </row>
    <row r="90" spans="1:8" ht="30" customHeight="1">
      <c r="A90" s="67"/>
      <c r="B90" s="62">
        <v>2507</v>
      </c>
      <c r="C90" s="63" t="s">
        <v>387</v>
      </c>
      <c r="D90" s="210"/>
      <c r="E90" s="80"/>
      <c r="F90" s="80"/>
      <c r="G90" s="77">
        <f t="shared" si="3"/>
        <v>0</v>
      </c>
      <c r="H90" s="67"/>
    </row>
    <row r="91" spans="1:8" ht="30" customHeight="1">
      <c r="A91" s="67"/>
      <c r="B91" s="64"/>
      <c r="C91" s="65" t="s">
        <v>260</v>
      </c>
      <c r="D91" s="211">
        <f>SUM(D84:D90)</f>
        <v>103563</v>
      </c>
      <c r="E91" s="78">
        <f>SUM(E84:E90)</f>
        <v>0</v>
      </c>
      <c r="F91" s="78">
        <f>SUM(F84:F90)</f>
        <v>0</v>
      </c>
      <c r="G91" s="78">
        <f>SUM(G84:G90)</f>
        <v>103563</v>
      </c>
      <c r="H91" s="67"/>
    </row>
    <row r="92" spans="1:8" ht="30" customHeight="1">
      <c r="A92" s="67"/>
      <c r="B92" s="60">
        <v>2600</v>
      </c>
      <c r="C92" s="81" t="s">
        <v>388</v>
      </c>
      <c r="D92" s="209"/>
      <c r="E92" s="125"/>
      <c r="F92" s="125"/>
      <c r="G92" s="82"/>
      <c r="H92" s="67"/>
    </row>
    <row r="93" spans="1:8" ht="30" customHeight="1">
      <c r="A93" s="67"/>
      <c r="B93" s="62">
        <v>2601</v>
      </c>
      <c r="C93" s="84" t="s">
        <v>553</v>
      </c>
      <c r="D93" s="210">
        <v>3095978</v>
      </c>
      <c r="E93" s="80"/>
      <c r="F93" s="80">
        <f>761795-761795</f>
        <v>0</v>
      </c>
      <c r="G93" s="77">
        <f>SUM(D93:F93)</f>
        <v>3095978</v>
      </c>
      <c r="H93" s="67"/>
    </row>
    <row r="94" spans="1:8" ht="30" customHeight="1">
      <c r="A94" s="67"/>
      <c r="B94" s="62">
        <v>2602</v>
      </c>
      <c r="C94" s="84" t="s">
        <v>554</v>
      </c>
      <c r="D94" s="210">
        <v>1643514</v>
      </c>
      <c r="E94" s="80"/>
      <c r="F94" s="80"/>
      <c r="G94" s="77">
        <f>SUM(D94:F94)</f>
        <v>1643514</v>
      </c>
      <c r="H94" s="67"/>
    </row>
    <row r="95" spans="1:8" ht="30" customHeight="1">
      <c r="A95" s="67"/>
      <c r="B95" s="64"/>
      <c r="C95" s="65" t="s">
        <v>260</v>
      </c>
      <c r="D95" s="211">
        <f>SUM(D93:D94)</f>
        <v>4739492</v>
      </c>
      <c r="E95" s="78">
        <f>SUM(E93:E94)</f>
        <v>0</v>
      </c>
      <c r="F95" s="78">
        <f>SUM(F93:F94)</f>
        <v>0</v>
      </c>
      <c r="G95" s="78">
        <f>SUM(G93:G94)</f>
        <v>4739492</v>
      </c>
      <c r="H95" s="67"/>
    </row>
    <row r="96" spans="1:8" ht="30" customHeight="1">
      <c r="A96" s="67"/>
      <c r="B96" s="60">
        <v>2700</v>
      </c>
      <c r="C96" s="81" t="s">
        <v>240</v>
      </c>
      <c r="D96" s="209"/>
      <c r="E96" s="125"/>
      <c r="F96" s="125"/>
      <c r="G96" s="82"/>
      <c r="H96" s="67"/>
    </row>
    <row r="97" spans="1:8" ht="30" customHeight="1">
      <c r="A97" s="67"/>
      <c r="B97" s="62">
        <v>2701</v>
      </c>
      <c r="C97" s="63" t="s">
        <v>389</v>
      </c>
      <c r="D97" s="210">
        <v>54139</v>
      </c>
      <c r="E97" s="80"/>
      <c r="F97" s="80">
        <f>100000-100000</f>
        <v>0</v>
      </c>
      <c r="G97" s="77">
        <f>SUM(D97:F97)</f>
        <v>54139</v>
      </c>
      <c r="H97" s="67"/>
    </row>
    <row r="98" spans="1:8" ht="30" customHeight="1">
      <c r="A98" s="67"/>
      <c r="B98" s="62">
        <v>2702</v>
      </c>
      <c r="C98" s="63" t="s">
        <v>390</v>
      </c>
      <c r="D98" s="210">
        <v>9518</v>
      </c>
      <c r="E98" s="80"/>
      <c r="F98" s="80"/>
      <c r="G98" s="77">
        <f>SUM(D98:F98)</f>
        <v>9518</v>
      </c>
      <c r="H98" s="67"/>
    </row>
    <row r="99" spans="1:8" ht="30" customHeight="1">
      <c r="A99" s="67"/>
      <c r="B99" s="62">
        <v>2703</v>
      </c>
      <c r="C99" s="63" t="s">
        <v>391</v>
      </c>
      <c r="D99" s="210">
        <v>42949</v>
      </c>
      <c r="E99" s="80"/>
      <c r="F99" s="80"/>
      <c r="G99" s="77">
        <f>SUM(D99:F99)</f>
        <v>42949</v>
      </c>
      <c r="H99" s="67"/>
    </row>
    <row r="100" spans="1:8" ht="30" customHeight="1">
      <c r="A100" s="67"/>
      <c r="B100" s="64"/>
      <c r="C100" s="65" t="s">
        <v>260</v>
      </c>
      <c r="D100" s="211">
        <f>SUM(D97:D99)</f>
        <v>106606</v>
      </c>
      <c r="E100" s="78">
        <f>SUM(E97:E99)</f>
        <v>0</v>
      </c>
      <c r="F100" s="78">
        <f>SUM(F97:F99)</f>
        <v>0</v>
      </c>
      <c r="G100" s="78">
        <f>SUM(G97:G99)</f>
        <v>106606</v>
      </c>
      <c r="H100" s="67"/>
    </row>
    <row r="101" spans="1:8" ht="30" customHeight="1">
      <c r="A101" s="67"/>
      <c r="B101" s="60">
        <v>2800</v>
      </c>
      <c r="C101" s="81" t="s">
        <v>392</v>
      </c>
      <c r="D101" s="209"/>
      <c r="E101" s="125"/>
      <c r="F101" s="125"/>
      <c r="G101" s="82"/>
      <c r="H101" s="67"/>
    </row>
    <row r="102" spans="1:8" ht="30" customHeight="1">
      <c r="A102" s="67"/>
      <c r="B102" s="62">
        <v>2801</v>
      </c>
      <c r="C102" s="63" t="s">
        <v>393</v>
      </c>
      <c r="D102" s="210"/>
      <c r="E102" s="80"/>
      <c r="F102" s="80">
        <v>11341</v>
      </c>
      <c r="G102" s="77">
        <f>SUM(D102:F102)</f>
        <v>11341</v>
      </c>
      <c r="H102" s="67"/>
    </row>
    <row r="103" spans="1:8" ht="30" customHeight="1">
      <c r="A103" s="67"/>
      <c r="B103" s="62">
        <v>2802</v>
      </c>
      <c r="C103" s="63" t="s">
        <v>394</v>
      </c>
      <c r="D103" s="210"/>
      <c r="E103" s="80"/>
      <c r="F103" s="80">
        <v>57042</v>
      </c>
      <c r="G103" s="77">
        <f>SUM(D103:F103)</f>
        <v>57042</v>
      </c>
      <c r="H103" s="67"/>
    </row>
    <row r="104" spans="1:8" ht="30" customHeight="1">
      <c r="A104" s="67"/>
      <c r="B104" s="64"/>
      <c r="C104" s="65" t="s">
        <v>260</v>
      </c>
      <c r="D104" s="211">
        <f>SUM(D102:D103)</f>
        <v>0</v>
      </c>
      <c r="E104" s="78">
        <f>SUM(E102:E103)</f>
        <v>0</v>
      </c>
      <c r="F104" s="78">
        <f>SUM(F102:F103)</f>
        <v>68383</v>
      </c>
      <c r="G104" s="78">
        <f>SUM(G102:G103)</f>
        <v>68383</v>
      </c>
      <c r="H104" s="67"/>
    </row>
    <row r="105" spans="1:8" ht="30" customHeight="1">
      <c r="A105" s="67"/>
      <c r="B105" s="60">
        <v>2900</v>
      </c>
      <c r="C105" s="61" t="s">
        <v>395</v>
      </c>
      <c r="D105" s="209"/>
      <c r="E105" s="125"/>
      <c r="F105" s="125"/>
      <c r="G105" s="82"/>
      <c r="H105" s="67"/>
    </row>
    <row r="106" spans="1:8" ht="30" customHeight="1">
      <c r="A106" s="67"/>
      <c r="B106" s="62">
        <v>2901</v>
      </c>
      <c r="C106" s="63" t="s">
        <v>396</v>
      </c>
      <c r="D106" s="210"/>
      <c r="E106" s="80"/>
      <c r="F106" s="80"/>
      <c r="G106" s="77">
        <f>SUM(D106:F106)</f>
        <v>0</v>
      </c>
      <c r="H106" s="67"/>
    </row>
    <row r="107" spans="1:8" ht="30" customHeight="1">
      <c r="A107" s="67"/>
      <c r="B107" s="64"/>
      <c r="C107" s="65" t="s">
        <v>260</v>
      </c>
      <c r="D107" s="211">
        <f>SUM(D106)</f>
        <v>0</v>
      </c>
      <c r="E107" s="78">
        <f>SUM(E106)</f>
        <v>0</v>
      </c>
      <c r="F107" s="78">
        <f>SUM(F106)</f>
        <v>0</v>
      </c>
      <c r="G107" s="78">
        <f>SUM(G106)</f>
        <v>0</v>
      </c>
      <c r="H107" s="67"/>
    </row>
    <row r="108" spans="1:8" ht="30" customHeight="1">
      <c r="A108" s="67"/>
      <c r="B108" s="64"/>
      <c r="C108" s="65" t="s">
        <v>397</v>
      </c>
      <c r="D108" s="211">
        <f>D61+D68+D76+D82+D91+D95+D100+D104+D107</f>
        <v>9293364</v>
      </c>
      <c r="E108" s="78">
        <f>E61+E68+E76+E82+E91+E95+E100+E104+E107</f>
        <v>0</v>
      </c>
      <c r="F108" s="78">
        <f>F61+F68+F76+F82+F91+F95+F100+F104+F107</f>
        <v>68383</v>
      </c>
      <c r="G108" s="78">
        <f>G61+G68+G76+G82+G91+G95+G100+G104+G107</f>
        <v>9361747</v>
      </c>
      <c r="H108" s="67"/>
    </row>
    <row r="109" spans="1:8" ht="30" customHeight="1">
      <c r="A109" s="67"/>
      <c r="B109" s="60">
        <v>3000</v>
      </c>
      <c r="C109" s="74" t="s">
        <v>398</v>
      </c>
      <c r="D109" s="209"/>
      <c r="E109" s="125"/>
      <c r="F109" s="125"/>
      <c r="G109" s="82"/>
      <c r="H109" s="67"/>
    </row>
    <row r="110" spans="1:8" ht="30" customHeight="1">
      <c r="A110" s="67"/>
      <c r="B110" s="85">
        <v>3100</v>
      </c>
      <c r="C110" s="74" t="s">
        <v>399</v>
      </c>
      <c r="D110" s="209"/>
      <c r="E110" s="125"/>
      <c r="F110" s="125"/>
      <c r="G110" s="82"/>
      <c r="H110" s="67"/>
    </row>
    <row r="111" spans="1:8" ht="30" customHeight="1">
      <c r="A111" s="67"/>
      <c r="B111" s="62">
        <v>3101</v>
      </c>
      <c r="C111" s="63" t="s">
        <v>400</v>
      </c>
      <c r="D111" s="210">
        <v>1274</v>
      </c>
      <c r="E111" s="80"/>
      <c r="F111" s="80"/>
      <c r="G111" s="77">
        <f aca="true" t="shared" si="4" ref="G111:G121">SUM(D111:F111)</f>
        <v>1274</v>
      </c>
      <c r="H111" s="67"/>
    </row>
    <row r="112" spans="1:8" ht="30" customHeight="1">
      <c r="A112" s="67"/>
      <c r="B112" s="62">
        <v>3102</v>
      </c>
      <c r="C112" s="63" t="s">
        <v>267</v>
      </c>
      <c r="D112" s="210"/>
      <c r="E112" s="80"/>
      <c r="F112" s="80"/>
      <c r="G112" s="77">
        <f t="shared" si="4"/>
        <v>0</v>
      </c>
      <c r="H112" s="67"/>
    </row>
    <row r="113" spans="1:8" ht="30" customHeight="1">
      <c r="A113" s="67"/>
      <c r="B113" s="62">
        <v>3103</v>
      </c>
      <c r="C113" s="63" t="s">
        <v>401</v>
      </c>
      <c r="D113" s="210">
        <v>311546</v>
      </c>
      <c r="E113" s="80"/>
      <c r="F113" s="80"/>
      <c r="G113" s="77">
        <f t="shared" si="4"/>
        <v>311546</v>
      </c>
      <c r="H113" s="67"/>
    </row>
    <row r="114" spans="1:8" ht="30" customHeight="1">
      <c r="A114" s="67"/>
      <c r="B114" s="62">
        <v>3104</v>
      </c>
      <c r="C114" s="63" t="s">
        <v>402</v>
      </c>
      <c r="D114" s="210">
        <v>45369</v>
      </c>
      <c r="E114" s="80"/>
      <c r="F114" s="80"/>
      <c r="G114" s="77">
        <f t="shared" si="4"/>
        <v>45369</v>
      </c>
      <c r="H114" s="67"/>
    </row>
    <row r="115" spans="1:8" ht="30" customHeight="1">
      <c r="A115" s="67"/>
      <c r="B115" s="62">
        <v>3105</v>
      </c>
      <c r="C115" s="63" t="s">
        <v>403</v>
      </c>
      <c r="D115" s="210"/>
      <c r="E115" s="80"/>
      <c r="F115" s="80"/>
      <c r="G115" s="77">
        <f t="shared" si="4"/>
        <v>0</v>
      </c>
      <c r="H115" s="67"/>
    </row>
    <row r="116" spans="1:8" ht="30" customHeight="1">
      <c r="A116" s="67"/>
      <c r="B116" s="62">
        <v>3106</v>
      </c>
      <c r="C116" s="63" t="s">
        <v>404</v>
      </c>
      <c r="D116" s="210"/>
      <c r="E116" s="80"/>
      <c r="F116" s="80"/>
      <c r="G116" s="77">
        <f t="shared" si="4"/>
        <v>0</v>
      </c>
      <c r="H116" s="67"/>
    </row>
    <row r="117" spans="1:8" ht="30" customHeight="1">
      <c r="A117" s="67"/>
      <c r="B117" s="62">
        <v>3107</v>
      </c>
      <c r="C117" s="63" t="s">
        <v>405</v>
      </c>
      <c r="D117" s="210">
        <v>5000</v>
      </c>
      <c r="E117" s="80"/>
      <c r="F117" s="80"/>
      <c r="G117" s="77">
        <f t="shared" si="4"/>
        <v>5000</v>
      </c>
      <c r="H117" s="67"/>
    </row>
    <row r="118" spans="1:8" ht="30" customHeight="1">
      <c r="A118" s="67"/>
      <c r="B118" s="62">
        <v>3108</v>
      </c>
      <c r="C118" s="63" t="s">
        <v>406</v>
      </c>
      <c r="D118" s="210">
        <v>4591287</v>
      </c>
      <c r="E118" s="80"/>
      <c r="F118" s="80"/>
      <c r="G118" s="77">
        <f t="shared" si="4"/>
        <v>4591287</v>
      </c>
      <c r="H118" s="67"/>
    </row>
    <row r="119" spans="1:8" ht="30" customHeight="1">
      <c r="A119" s="67"/>
      <c r="B119" s="62">
        <v>3109</v>
      </c>
      <c r="C119" s="63" t="s">
        <v>407</v>
      </c>
      <c r="D119" s="210">
        <v>65007</v>
      </c>
      <c r="E119" s="80"/>
      <c r="F119" s="80"/>
      <c r="G119" s="77">
        <f t="shared" si="4"/>
        <v>65007</v>
      </c>
      <c r="H119" s="67"/>
    </row>
    <row r="120" spans="1:8" ht="30" customHeight="1">
      <c r="A120" s="67"/>
      <c r="B120" s="62">
        <v>3110</v>
      </c>
      <c r="C120" s="63" t="s">
        <v>408</v>
      </c>
      <c r="D120" s="210">
        <v>1751</v>
      </c>
      <c r="E120" s="80"/>
      <c r="F120" s="80"/>
      <c r="G120" s="77">
        <f t="shared" si="4"/>
        <v>1751</v>
      </c>
      <c r="H120" s="67"/>
    </row>
    <row r="121" spans="1:8" ht="30" customHeight="1">
      <c r="A121" s="67"/>
      <c r="B121" s="62">
        <v>3111</v>
      </c>
      <c r="C121" s="63" t="s">
        <v>409</v>
      </c>
      <c r="D121" s="210"/>
      <c r="E121" s="80"/>
      <c r="F121" s="80"/>
      <c r="G121" s="77">
        <f t="shared" si="4"/>
        <v>0</v>
      </c>
      <c r="H121" s="67"/>
    </row>
    <row r="122" spans="1:8" ht="30" customHeight="1">
      <c r="A122" s="67"/>
      <c r="B122" s="64"/>
      <c r="C122" s="65" t="s">
        <v>260</v>
      </c>
      <c r="D122" s="211">
        <f>SUM(D111:D121)</f>
        <v>5021234</v>
      </c>
      <c r="E122" s="78">
        <f>SUM(E111:E121)</f>
        <v>0</v>
      </c>
      <c r="F122" s="78">
        <f>SUM(F111:F121)</f>
        <v>0</v>
      </c>
      <c r="G122" s="78">
        <f>SUM(G111:G121)</f>
        <v>5021234</v>
      </c>
      <c r="H122" s="67"/>
    </row>
    <row r="123" spans="1:8" ht="30" customHeight="1">
      <c r="A123" s="67"/>
      <c r="B123" s="85">
        <v>3200</v>
      </c>
      <c r="C123" s="61" t="s">
        <v>410</v>
      </c>
      <c r="D123" s="209"/>
      <c r="E123" s="125"/>
      <c r="F123" s="125"/>
      <c r="G123" s="82"/>
      <c r="H123" s="67"/>
    </row>
    <row r="124" spans="1:8" ht="30" customHeight="1">
      <c r="A124" s="67"/>
      <c r="B124" s="62">
        <v>3201</v>
      </c>
      <c r="C124" s="63" t="s">
        <v>411</v>
      </c>
      <c r="D124" s="210">
        <v>26401</v>
      </c>
      <c r="E124" s="80"/>
      <c r="F124" s="80"/>
      <c r="G124" s="77">
        <f aca="true" t="shared" si="5" ref="G124:G130">SUM(D124:F124)</f>
        <v>26401</v>
      </c>
      <c r="H124" s="67"/>
    </row>
    <row r="125" spans="1:8" ht="30" customHeight="1">
      <c r="A125" s="67"/>
      <c r="B125" s="62">
        <v>3202</v>
      </c>
      <c r="C125" s="63" t="s">
        <v>412</v>
      </c>
      <c r="D125" s="210"/>
      <c r="E125" s="80"/>
      <c r="F125" s="80"/>
      <c r="G125" s="77">
        <f t="shared" si="5"/>
        <v>0</v>
      </c>
      <c r="H125" s="67"/>
    </row>
    <row r="126" spans="1:8" ht="30" customHeight="1">
      <c r="A126" s="67"/>
      <c r="B126" s="62">
        <v>3203</v>
      </c>
      <c r="C126" s="63" t="s">
        <v>413</v>
      </c>
      <c r="D126" s="210"/>
      <c r="E126" s="80"/>
      <c r="F126" s="80"/>
      <c r="G126" s="77">
        <f t="shared" si="5"/>
        <v>0</v>
      </c>
      <c r="H126" s="67"/>
    </row>
    <row r="127" spans="1:8" ht="30" customHeight="1">
      <c r="A127" s="67"/>
      <c r="B127" s="62">
        <v>3204</v>
      </c>
      <c r="C127" s="63" t="s">
        <v>274</v>
      </c>
      <c r="D127" s="210">
        <v>70158</v>
      </c>
      <c r="E127" s="80"/>
      <c r="F127" s="80"/>
      <c r="G127" s="77">
        <f t="shared" si="5"/>
        <v>70158</v>
      </c>
      <c r="H127" s="67"/>
    </row>
    <row r="128" spans="1:8" ht="30" customHeight="1">
      <c r="A128" s="67"/>
      <c r="B128" s="62">
        <v>3205</v>
      </c>
      <c r="C128" s="63" t="s">
        <v>414</v>
      </c>
      <c r="D128" s="210"/>
      <c r="E128" s="80"/>
      <c r="F128" s="80"/>
      <c r="G128" s="77">
        <f t="shared" si="5"/>
        <v>0</v>
      </c>
      <c r="H128" s="67"/>
    </row>
    <row r="129" spans="1:8" ht="30" customHeight="1">
      <c r="A129" s="67"/>
      <c r="B129" s="62">
        <v>3206</v>
      </c>
      <c r="C129" s="63" t="s">
        <v>415</v>
      </c>
      <c r="D129" s="210"/>
      <c r="E129" s="80"/>
      <c r="F129" s="80"/>
      <c r="G129" s="77">
        <f t="shared" si="5"/>
        <v>0</v>
      </c>
      <c r="H129" s="67"/>
    </row>
    <row r="130" spans="1:8" ht="30" customHeight="1">
      <c r="A130" s="67"/>
      <c r="B130" s="62">
        <v>3207</v>
      </c>
      <c r="C130" s="63" t="s">
        <v>555</v>
      </c>
      <c r="D130" s="210"/>
      <c r="E130" s="80"/>
      <c r="F130" s="80"/>
      <c r="G130" s="77">
        <f t="shared" si="5"/>
        <v>0</v>
      </c>
      <c r="H130" s="67"/>
    </row>
    <row r="131" spans="1:8" ht="30" customHeight="1">
      <c r="A131" s="67"/>
      <c r="B131" s="64"/>
      <c r="C131" s="65" t="s">
        <v>260</v>
      </c>
      <c r="D131" s="211">
        <f>SUM(D124:D130)</f>
        <v>96559</v>
      </c>
      <c r="E131" s="78">
        <f>SUM(E124:E130)</f>
        <v>0</v>
      </c>
      <c r="F131" s="78">
        <f>SUM(F124:F130)</f>
        <v>0</v>
      </c>
      <c r="G131" s="78">
        <f>SUM(G124:G130)</f>
        <v>96559</v>
      </c>
      <c r="H131" s="67"/>
    </row>
    <row r="132" spans="1:8" ht="30" customHeight="1">
      <c r="A132" s="67"/>
      <c r="B132" s="85">
        <v>3300</v>
      </c>
      <c r="C132" s="260" t="s">
        <v>416</v>
      </c>
      <c r="D132" s="209"/>
      <c r="E132" s="125"/>
      <c r="F132" s="125"/>
      <c r="G132" s="82"/>
      <c r="H132" s="67"/>
    </row>
    <row r="133" spans="1:8" ht="30" customHeight="1">
      <c r="A133" s="67"/>
      <c r="B133" s="62">
        <v>3301</v>
      </c>
      <c r="C133" s="63" t="s">
        <v>417</v>
      </c>
      <c r="D133" s="210">
        <v>23201</v>
      </c>
      <c r="E133" s="80"/>
      <c r="F133" s="80"/>
      <c r="G133" s="77">
        <f aca="true" t="shared" si="6" ref="G133:G138">SUM(D133:F133)</f>
        <v>23201</v>
      </c>
      <c r="H133" s="67"/>
    </row>
    <row r="134" spans="1:8" ht="30" customHeight="1">
      <c r="A134" s="67"/>
      <c r="B134" s="62">
        <v>3302</v>
      </c>
      <c r="C134" s="63" t="s">
        <v>418</v>
      </c>
      <c r="D134" s="210">
        <v>140201</v>
      </c>
      <c r="E134" s="80"/>
      <c r="F134" s="80">
        <v>1342</v>
      </c>
      <c r="G134" s="77">
        <f t="shared" si="6"/>
        <v>141543</v>
      </c>
      <c r="H134" s="67"/>
    </row>
    <row r="135" spans="1:8" ht="30" customHeight="1">
      <c r="A135" s="67"/>
      <c r="B135" s="62">
        <v>3303</v>
      </c>
      <c r="C135" s="63" t="s">
        <v>419</v>
      </c>
      <c r="D135" s="210"/>
      <c r="E135" s="80"/>
      <c r="F135" s="80"/>
      <c r="G135" s="77">
        <f t="shared" si="6"/>
        <v>0</v>
      </c>
      <c r="H135" s="67"/>
    </row>
    <row r="136" spans="1:8" ht="30" customHeight="1">
      <c r="A136" s="67"/>
      <c r="B136" s="62">
        <v>3304</v>
      </c>
      <c r="C136" s="63" t="s">
        <v>420</v>
      </c>
      <c r="D136" s="210">
        <v>26600</v>
      </c>
      <c r="E136" s="80"/>
      <c r="F136" s="80"/>
      <c r="G136" s="77">
        <f t="shared" si="6"/>
        <v>26600</v>
      </c>
      <c r="H136" s="67"/>
    </row>
    <row r="137" spans="1:8" ht="30" customHeight="1">
      <c r="A137" s="67"/>
      <c r="B137" s="62">
        <v>3305</v>
      </c>
      <c r="C137" s="63" t="s">
        <v>421</v>
      </c>
      <c r="D137" s="210">
        <v>2801</v>
      </c>
      <c r="E137" s="80"/>
      <c r="F137" s="80"/>
      <c r="G137" s="77">
        <f t="shared" si="6"/>
        <v>2801</v>
      </c>
      <c r="H137" s="67"/>
    </row>
    <row r="138" spans="1:8" ht="30" customHeight="1">
      <c r="A138" s="67"/>
      <c r="B138" s="62">
        <v>3306</v>
      </c>
      <c r="C138" s="63" t="s">
        <v>422</v>
      </c>
      <c r="D138" s="210">
        <v>323942</v>
      </c>
      <c r="E138" s="80"/>
      <c r="F138" s="80"/>
      <c r="G138" s="77">
        <f t="shared" si="6"/>
        <v>323942</v>
      </c>
      <c r="H138" s="67"/>
    </row>
    <row r="139" spans="1:8" ht="30" customHeight="1">
      <c r="A139" s="67"/>
      <c r="B139" s="64"/>
      <c r="C139" s="65" t="s">
        <v>260</v>
      </c>
      <c r="D139" s="211">
        <f>SUM(D133:D138)</f>
        <v>516745</v>
      </c>
      <c r="E139" s="78">
        <f>SUM(E133:E138)</f>
        <v>0</v>
      </c>
      <c r="F139" s="78">
        <f>SUM(F133:F138)</f>
        <v>1342</v>
      </c>
      <c r="G139" s="78">
        <f>SUM(G133:G138)</f>
        <v>518087</v>
      </c>
      <c r="H139" s="67"/>
    </row>
    <row r="140" spans="1:8" ht="30" customHeight="1">
      <c r="A140" s="67"/>
      <c r="B140" s="85">
        <v>3400</v>
      </c>
      <c r="C140" s="81" t="s">
        <v>423</v>
      </c>
      <c r="D140" s="209"/>
      <c r="E140" s="125"/>
      <c r="F140" s="125"/>
      <c r="G140" s="82"/>
      <c r="H140" s="67"/>
    </row>
    <row r="141" spans="1:8" ht="30" customHeight="1">
      <c r="A141" s="67"/>
      <c r="B141" s="62">
        <v>3401</v>
      </c>
      <c r="C141" s="63" t="s">
        <v>424</v>
      </c>
      <c r="D141" s="210"/>
      <c r="E141" s="80"/>
      <c r="F141" s="80"/>
      <c r="G141" s="77">
        <f aca="true" t="shared" si="7" ref="G141:G152">SUM(D141:F141)</f>
        <v>0</v>
      </c>
      <c r="H141" s="67"/>
    </row>
    <row r="142" spans="1:8" ht="30" customHeight="1">
      <c r="A142" s="67"/>
      <c r="B142" s="62">
        <v>3402</v>
      </c>
      <c r="C142" s="63" t="s">
        <v>425</v>
      </c>
      <c r="D142" s="210">
        <v>2393</v>
      </c>
      <c r="E142" s="80"/>
      <c r="F142" s="80"/>
      <c r="G142" s="77">
        <f t="shared" si="7"/>
        <v>2393</v>
      </c>
      <c r="H142" s="67"/>
    </row>
    <row r="143" spans="1:8" ht="30" customHeight="1">
      <c r="A143" s="67"/>
      <c r="B143" s="62">
        <v>3403</v>
      </c>
      <c r="C143" s="63" t="s">
        <v>426</v>
      </c>
      <c r="D143" s="210"/>
      <c r="E143" s="80"/>
      <c r="F143" s="80"/>
      <c r="G143" s="77">
        <f t="shared" si="7"/>
        <v>0</v>
      </c>
      <c r="H143" s="67"/>
    </row>
    <row r="144" spans="1:8" ht="30" customHeight="1">
      <c r="A144" s="67"/>
      <c r="B144" s="62">
        <v>3404</v>
      </c>
      <c r="C144" s="63" t="s">
        <v>427</v>
      </c>
      <c r="D144" s="210"/>
      <c r="E144" s="80"/>
      <c r="F144" s="80"/>
      <c r="G144" s="77">
        <f t="shared" si="7"/>
        <v>0</v>
      </c>
      <c r="H144" s="67"/>
    </row>
    <row r="145" spans="1:8" ht="30" customHeight="1">
      <c r="A145" s="67"/>
      <c r="B145" s="62">
        <v>3405</v>
      </c>
      <c r="C145" s="63" t="s">
        <v>428</v>
      </c>
      <c r="D145" s="210">
        <v>16201</v>
      </c>
      <c r="E145" s="80"/>
      <c r="F145" s="80"/>
      <c r="G145" s="77">
        <f t="shared" si="7"/>
        <v>16201</v>
      </c>
      <c r="H145" s="67"/>
    </row>
    <row r="146" spans="1:8" ht="30" customHeight="1">
      <c r="A146" s="67"/>
      <c r="B146" s="62">
        <v>3406</v>
      </c>
      <c r="C146" s="63" t="s">
        <v>429</v>
      </c>
      <c r="D146" s="210"/>
      <c r="E146" s="80"/>
      <c r="F146" s="80"/>
      <c r="G146" s="77">
        <f t="shared" si="7"/>
        <v>0</v>
      </c>
      <c r="H146" s="67"/>
    </row>
    <row r="147" spans="1:8" ht="30" customHeight="1">
      <c r="A147" s="67"/>
      <c r="B147" s="62">
        <v>3407</v>
      </c>
      <c r="C147" s="63" t="s">
        <v>270</v>
      </c>
      <c r="D147" s="210">
        <v>456081</v>
      </c>
      <c r="E147" s="80"/>
      <c r="F147" s="80"/>
      <c r="G147" s="77">
        <f t="shared" si="7"/>
        <v>456081</v>
      </c>
      <c r="H147" s="67"/>
    </row>
    <row r="148" spans="1:8" ht="30" customHeight="1">
      <c r="A148" s="67"/>
      <c r="B148" s="62">
        <v>3408</v>
      </c>
      <c r="C148" s="63" t="s">
        <v>430</v>
      </c>
      <c r="D148" s="210"/>
      <c r="E148" s="80"/>
      <c r="F148" s="80"/>
      <c r="G148" s="77">
        <f t="shared" si="7"/>
        <v>0</v>
      </c>
      <c r="H148" s="67"/>
    </row>
    <row r="149" spans="1:8" ht="30" customHeight="1">
      <c r="A149" s="67"/>
      <c r="B149" s="62">
        <v>3409</v>
      </c>
      <c r="C149" s="63" t="s">
        <v>431</v>
      </c>
      <c r="D149" s="210"/>
      <c r="E149" s="80"/>
      <c r="F149" s="80"/>
      <c r="G149" s="77">
        <f t="shared" si="7"/>
        <v>0</v>
      </c>
      <c r="H149" s="67"/>
    </row>
    <row r="150" spans="1:8" ht="30" customHeight="1">
      <c r="A150" s="67"/>
      <c r="B150" s="62">
        <v>3410</v>
      </c>
      <c r="C150" s="63" t="s">
        <v>432</v>
      </c>
      <c r="D150" s="210"/>
      <c r="E150" s="80"/>
      <c r="F150" s="80"/>
      <c r="G150" s="77">
        <f t="shared" si="7"/>
        <v>0</v>
      </c>
      <c r="H150" s="67"/>
    </row>
    <row r="151" spans="1:8" ht="30" customHeight="1">
      <c r="A151" s="67"/>
      <c r="B151" s="62">
        <v>3411</v>
      </c>
      <c r="C151" s="63" t="s">
        <v>272</v>
      </c>
      <c r="D151" s="210">
        <v>14581</v>
      </c>
      <c r="E151" s="80"/>
      <c r="F151" s="80"/>
      <c r="G151" s="77">
        <f t="shared" si="7"/>
        <v>14581</v>
      </c>
      <c r="H151" s="67"/>
    </row>
    <row r="152" spans="1:8" ht="30" customHeight="1">
      <c r="A152" s="67"/>
      <c r="B152" s="62">
        <v>3412</v>
      </c>
      <c r="C152" s="63" t="s">
        <v>298</v>
      </c>
      <c r="D152" s="210">
        <v>124392</v>
      </c>
      <c r="E152" s="80"/>
      <c r="F152" s="80"/>
      <c r="G152" s="77">
        <f t="shared" si="7"/>
        <v>124392</v>
      </c>
      <c r="H152" s="67"/>
    </row>
    <row r="153" spans="1:8" ht="30" customHeight="1">
      <c r="A153" s="67"/>
      <c r="B153" s="64"/>
      <c r="C153" s="65" t="s">
        <v>260</v>
      </c>
      <c r="D153" s="211">
        <f>SUM(D141:D152)</f>
        <v>613648</v>
      </c>
      <c r="E153" s="78">
        <f>SUM(E141:E152)</f>
        <v>0</v>
      </c>
      <c r="F153" s="78">
        <f>SUM(F141:F152)</f>
        <v>0</v>
      </c>
      <c r="G153" s="78">
        <f>SUM(G141:G152)</f>
        <v>613648</v>
      </c>
      <c r="H153" s="67"/>
    </row>
    <row r="154" spans="1:8" ht="30" customHeight="1">
      <c r="A154" s="67"/>
      <c r="B154" s="85">
        <v>3500</v>
      </c>
      <c r="C154" s="74" t="s">
        <v>433</v>
      </c>
      <c r="D154" s="209"/>
      <c r="E154" s="125"/>
      <c r="F154" s="125"/>
      <c r="G154" s="82"/>
      <c r="H154" s="67"/>
    </row>
    <row r="155" spans="1:8" ht="30" customHeight="1">
      <c r="A155" s="67"/>
      <c r="B155" s="62">
        <v>3501</v>
      </c>
      <c r="C155" s="63" t="s">
        <v>556</v>
      </c>
      <c r="D155" s="210">
        <v>131065</v>
      </c>
      <c r="E155" s="80"/>
      <c r="F155" s="80"/>
      <c r="G155" s="77">
        <f aca="true" t="shared" si="8" ref="G155:G160">SUM(D155:F155)</f>
        <v>131065</v>
      </c>
      <c r="H155" s="67"/>
    </row>
    <row r="156" spans="1:8" ht="30" customHeight="1">
      <c r="A156" s="67"/>
      <c r="B156" s="62">
        <v>3502</v>
      </c>
      <c r="C156" s="63" t="s">
        <v>557</v>
      </c>
      <c r="D156" s="210">
        <v>3504</v>
      </c>
      <c r="E156" s="80"/>
      <c r="F156" s="80"/>
      <c r="G156" s="77">
        <f t="shared" si="8"/>
        <v>3504</v>
      </c>
      <c r="H156" s="67"/>
    </row>
    <row r="157" spans="1:8" ht="30" customHeight="1">
      <c r="A157" s="67"/>
      <c r="B157" s="62">
        <v>3503</v>
      </c>
      <c r="C157" s="63" t="s">
        <v>558</v>
      </c>
      <c r="D157" s="210">
        <v>256616</v>
      </c>
      <c r="E157" s="80"/>
      <c r="F157" s="80"/>
      <c r="G157" s="77">
        <f t="shared" si="8"/>
        <v>256616</v>
      </c>
      <c r="H157" s="67"/>
    </row>
    <row r="158" spans="1:8" ht="30" customHeight="1">
      <c r="A158" s="67"/>
      <c r="B158" s="62">
        <v>3504</v>
      </c>
      <c r="C158" s="63" t="s">
        <v>559</v>
      </c>
      <c r="D158" s="210">
        <v>262045</v>
      </c>
      <c r="E158" s="80"/>
      <c r="F158" s="80"/>
      <c r="G158" s="77">
        <f t="shared" si="8"/>
        <v>262045</v>
      </c>
      <c r="H158" s="67"/>
    </row>
    <row r="159" spans="1:8" ht="30" customHeight="1">
      <c r="A159" s="67"/>
      <c r="B159" s="62">
        <v>3505</v>
      </c>
      <c r="C159" s="63" t="s">
        <v>560</v>
      </c>
      <c r="D159" s="210">
        <v>107216</v>
      </c>
      <c r="E159" s="80"/>
      <c r="F159" s="80"/>
      <c r="G159" s="77">
        <f t="shared" si="8"/>
        <v>107216</v>
      </c>
      <c r="H159" s="67"/>
    </row>
    <row r="160" spans="1:8" ht="30" customHeight="1">
      <c r="A160" s="67"/>
      <c r="B160" s="62">
        <v>3506</v>
      </c>
      <c r="C160" s="63" t="s">
        <v>268</v>
      </c>
      <c r="D160" s="210">
        <v>0</v>
      </c>
      <c r="E160" s="80"/>
      <c r="F160" s="80"/>
      <c r="G160" s="77">
        <f t="shared" si="8"/>
        <v>0</v>
      </c>
      <c r="H160" s="67"/>
    </row>
    <row r="161" spans="1:8" ht="30" customHeight="1">
      <c r="A161" s="67"/>
      <c r="B161" s="64"/>
      <c r="C161" s="65" t="s">
        <v>260</v>
      </c>
      <c r="D161" s="211">
        <f>SUM(D155:D160)</f>
        <v>760446</v>
      </c>
      <c r="E161" s="78">
        <f>SUM(E155:E160)</f>
        <v>0</v>
      </c>
      <c r="F161" s="78">
        <f>SUM(F155:F160)</f>
        <v>0</v>
      </c>
      <c r="G161" s="78">
        <f>SUM(G155:G160)</f>
        <v>760446</v>
      </c>
      <c r="H161" s="67"/>
    </row>
    <row r="162" spans="1:8" ht="30" customHeight="1">
      <c r="A162" s="67"/>
      <c r="B162" s="85">
        <v>3600</v>
      </c>
      <c r="C162" s="81" t="s">
        <v>434</v>
      </c>
      <c r="D162" s="209"/>
      <c r="E162" s="125"/>
      <c r="F162" s="125"/>
      <c r="G162" s="82"/>
      <c r="H162" s="67"/>
    </row>
    <row r="163" spans="1:8" ht="30" customHeight="1">
      <c r="A163" s="67"/>
      <c r="B163" s="62">
        <v>3601</v>
      </c>
      <c r="C163" s="63" t="s">
        <v>435</v>
      </c>
      <c r="D163" s="210">
        <v>49763</v>
      </c>
      <c r="E163" s="80"/>
      <c r="F163" s="80"/>
      <c r="G163" s="77">
        <f>SUM(D163:F163)</f>
        <v>49763</v>
      </c>
      <c r="H163" s="67"/>
    </row>
    <row r="164" spans="1:8" ht="30" customHeight="1">
      <c r="A164" s="67"/>
      <c r="B164" s="62">
        <v>3602</v>
      </c>
      <c r="C164" s="63" t="s">
        <v>436</v>
      </c>
      <c r="D164" s="210">
        <v>24893</v>
      </c>
      <c r="E164" s="80"/>
      <c r="F164" s="80"/>
      <c r="G164" s="77">
        <f>SUM(D164:F164)</f>
        <v>24893</v>
      </c>
      <c r="H164" s="67"/>
    </row>
    <row r="165" spans="1:8" ht="30" customHeight="1">
      <c r="A165" s="67"/>
      <c r="B165" s="62">
        <v>3603</v>
      </c>
      <c r="C165" s="63" t="s">
        <v>437</v>
      </c>
      <c r="D165" s="210"/>
      <c r="E165" s="80"/>
      <c r="F165" s="80"/>
      <c r="G165" s="77">
        <f>SUM(D165:F165)</f>
        <v>0</v>
      </c>
      <c r="H165" s="67"/>
    </row>
    <row r="166" spans="1:8" ht="30" customHeight="1">
      <c r="A166" s="67"/>
      <c r="B166" s="62">
        <v>3604</v>
      </c>
      <c r="C166" s="63" t="s">
        <v>438</v>
      </c>
      <c r="D166" s="210">
        <v>14266</v>
      </c>
      <c r="E166" s="80"/>
      <c r="F166" s="80"/>
      <c r="G166" s="77">
        <f>SUM(D166:F166)</f>
        <v>14266</v>
      </c>
      <c r="H166" s="67"/>
    </row>
    <row r="167" spans="1:8" ht="30" customHeight="1">
      <c r="A167" s="67"/>
      <c r="B167" s="62">
        <v>3605</v>
      </c>
      <c r="C167" s="63" t="s">
        <v>439</v>
      </c>
      <c r="D167" s="210"/>
      <c r="E167" s="80"/>
      <c r="F167" s="80"/>
      <c r="G167" s="77">
        <f>SUM(D167:F167)</f>
        <v>0</v>
      </c>
      <c r="H167" s="67"/>
    </row>
    <row r="168" spans="1:8" ht="30" customHeight="1">
      <c r="A168" s="67"/>
      <c r="B168" s="64"/>
      <c r="C168" s="65" t="s">
        <v>260</v>
      </c>
      <c r="D168" s="211">
        <f>SUM(D163:D167)</f>
        <v>88922</v>
      </c>
      <c r="E168" s="78">
        <f>SUM(E163:E167)</f>
        <v>0</v>
      </c>
      <c r="F168" s="78">
        <f>SUM(F163:F167)</f>
        <v>0</v>
      </c>
      <c r="G168" s="78">
        <f>SUM(G163:G167)</f>
        <v>88922</v>
      </c>
      <c r="H168" s="67"/>
    </row>
    <row r="169" spans="1:8" ht="30" customHeight="1">
      <c r="A169" s="67"/>
      <c r="B169" s="85">
        <v>3700</v>
      </c>
      <c r="C169" s="61" t="s">
        <v>440</v>
      </c>
      <c r="D169" s="209"/>
      <c r="E169" s="125"/>
      <c r="F169" s="125"/>
      <c r="G169" s="82"/>
      <c r="H169" s="67"/>
    </row>
    <row r="170" spans="1:8" ht="30" customHeight="1">
      <c r="A170" s="67"/>
      <c r="B170" s="62">
        <v>3701</v>
      </c>
      <c r="C170" s="63" t="s">
        <v>441</v>
      </c>
      <c r="D170" s="210"/>
      <c r="E170" s="80"/>
      <c r="F170" s="80"/>
      <c r="G170" s="77">
        <f>SUM(D170:F170)</f>
        <v>0</v>
      </c>
      <c r="H170" s="67"/>
    </row>
    <row r="171" spans="1:8" ht="30" customHeight="1">
      <c r="A171" s="67"/>
      <c r="B171" s="62">
        <v>3702</v>
      </c>
      <c r="C171" s="63" t="s">
        <v>269</v>
      </c>
      <c r="D171" s="210">
        <v>79031</v>
      </c>
      <c r="E171" s="80"/>
      <c r="F171" s="80"/>
      <c r="G171" s="77">
        <f>SUM(D171:F171)</f>
        <v>79031</v>
      </c>
      <c r="H171" s="67"/>
    </row>
    <row r="172" spans="1:8" ht="30" customHeight="1">
      <c r="A172" s="67"/>
      <c r="B172" s="62">
        <v>3703</v>
      </c>
      <c r="C172" s="63" t="s">
        <v>442</v>
      </c>
      <c r="D172" s="210">
        <v>5193</v>
      </c>
      <c r="E172" s="80"/>
      <c r="F172" s="80"/>
      <c r="G172" s="77">
        <f>SUM(D172:F172)</f>
        <v>5193</v>
      </c>
      <c r="H172" s="67"/>
    </row>
    <row r="173" spans="1:8" ht="30" customHeight="1">
      <c r="A173" s="67"/>
      <c r="B173" s="64"/>
      <c r="C173" s="65" t="s">
        <v>260</v>
      </c>
      <c r="D173" s="211">
        <f>SUM(D170:D172)</f>
        <v>84224</v>
      </c>
      <c r="E173" s="78">
        <f>SUM(E170:E172)</f>
        <v>0</v>
      </c>
      <c r="F173" s="78">
        <f>SUM(F170:F172)</f>
        <v>0</v>
      </c>
      <c r="G173" s="78">
        <f>SUM(G170:G172)</f>
        <v>84224</v>
      </c>
      <c r="H173" s="67"/>
    </row>
    <row r="174" spans="1:8" ht="30" customHeight="1">
      <c r="A174" s="67"/>
      <c r="B174" s="85">
        <v>3800</v>
      </c>
      <c r="C174" s="61" t="s">
        <v>443</v>
      </c>
      <c r="D174" s="209"/>
      <c r="E174" s="125"/>
      <c r="F174" s="125"/>
      <c r="G174" s="82"/>
      <c r="H174" s="67"/>
    </row>
    <row r="175" spans="1:8" ht="30" customHeight="1">
      <c r="A175" s="67"/>
      <c r="B175" s="62">
        <v>3801</v>
      </c>
      <c r="C175" s="63" t="s">
        <v>444</v>
      </c>
      <c r="D175" s="210">
        <v>771</v>
      </c>
      <c r="E175" s="80"/>
      <c r="F175" s="80"/>
      <c r="G175" s="77">
        <f aca="true" t="shared" si="9" ref="G175:G184">SUM(D175:F175)</f>
        <v>771</v>
      </c>
      <c r="H175" s="67"/>
    </row>
    <row r="176" spans="1:8" ht="30" customHeight="1">
      <c r="A176" s="67"/>
      <c r="B176" s="62">
        <v>3802</v>
      </c>
      <c r="C176" s="63" t="s">
        <v>275</v>
      </c>
      <c r="D176" s="210">
        <v>0</v>
      </c>
      <c r="E176" s="80"/>
      <c r="F176" s="80"/>
      <c r="G176" s="77">
        <f t="shared" si="9"/>
        <v>0</v>
      </c>
      <c r="H176" s="67"/>
    </row>
    <row r="177" spans="1:8" ht="30" customHeight="1">
      <c r="A177" s="67"/>
      <c r="B177" s="62">
        <v>3803</v>
      </c>
      <c r="C177" s="63" t="s">
        <v>445</v>
      </c>
      <c r="D177" s="210">
        <v>1234302</v>
      </c>
      <c r="E177" s="80"/>
      <c r="F177" s="80"/>
      <c r="G177" s="77">
        <f t="shared" si="9"/>
        <v>1234302</v>
      </c>
      <c r="H177" s="67"/>
    </row>
    <row r="178" spans="1:8" ht="30" customHeight="1">
      <c r="A178" s="67"/>
      <c r="B178" s="62">
        <v>3804</v>
      </c>
      <c r="C178" s="63" t="s">
        <v>446</v>
      </c>
      <c r="D178" s="210">
        <v>62526</v>
      </c>
      <c r="E178" s="80"/>
      <c r="F178" s="80"/>
      <c r="G178" s="77">
        <f t="shared" si="9"/>
        <v>62526</v>
      </c>
      <c r="H178" s="67"/>
    </row>
    <row r="179" spans="1:8" ht="30" customHeight="1">
      <c r="A179" s="67"/>
      <c r="B179" s="62">
        <v>3805</v>
      </c>
      <c r="C179" s="63" t="s">
        <v>271</v>
      </c>
      <c r="D179" s="210">
        <v>0</v>
      </c>
      <c r="E179" s="80"/>
      <c r="F179" s="80"/>
      <c r="G179" s="77">
        <f t="shared" si="9"/>
        <v>0</v>
      </c>
      <c r="H179" s="67"/>
    </row>
    <row r="180" spans="1:8" ht="30" customHeight="1">
      <c r="A180" s="67"/>
      <c r="B180" s="62">
        <v>3806</v>
      </c>
      <c r="C180" s="63" t="s">
        <v>273</v>
      </c>
      <c r="D180" s="210">
        <v>37208</v>
      </c>
      <c r="E180" s="80"/>
      <c r="F180" s="80"/>
      <c r="G180" s="77">
        <f t="shared" si="9"/>
        <v>37208</v>
      </c>
      <c r="H180" s="67"/>
    </row>
    <row r="181" spans="1:8" ht="30" customHeight="1">
      <c r="A181" s="67"/>
      <c r="B181" s="62">
        <v>3807</v>
      </c>
      <c r="C181" s="63" t="s">
        <v>561</v>
      </c>
      <c r="D181" s="210">
        <v>8637</v>
      </c>
      <c r="E181" s="80"/>
      <c r="F181" s="80"/>
      <c r="G181" s="77">
        <f t="shared" si="9"/>
        <v>8637</v>
      </c>
      <c r="H181" s="67"/>
    </row>
    <row r="182" spans="1:8" ht="30" customHeight="1">
      <c r="A182" s="67"/>
      <c r="B182" s="62">
        <v>3808</v>
      </c>
      <c r="C182" s="63" t="s">
        <v>562</v>
      </c>
      <c r="D182" s="210"/>
      <c r="E182" s="80"/>
      <c r="F182" s="80"/>
      <c r="G182" s="77">
        <f t="shared" si="9"/>
        <v>0</v>
      </c>
      <c r="H182" s="67"/>
    </row>
    <row r="183" spans="1:8" ht="30" customHeight="1">
      <c r="A183" s="67"/>
      <c r="B183" s="62">
        <v>3809</v>
      </c>
      <c r="C183" s="63" t="s">
        <v>563</v>
      </c>
      <c r="D183" s="210">
        <v>0</v>
      </c>
      <c r="E183" s="80"/>
      <c r="F183" s="80"/>
      <c r="G183" s="77">
        <f t="shared" si="9"/>
        <v>0</v>
      </c>
      <c r="H183" s="67"/>
    </row>
    <row r="184" spans="1:8" ht="30" customHeight="1">
      <c r="A184" s="67"/>
      <c r="B184" s="62">
        <v>3810</v>
      </c>
      <c r="C184" s="63" t="s">
        <v>564</v>
      </c>
      <c r="D184" s="210"/>
      <c r="E184" s="80"/>
      <c r="F184" s="80"/>
      <c r="G184" s="77">
        <f t="shared" si="9"/>
        <v>0</v>
      </c>
      <c r="H184" s="67"/>
    </row>
    <row r="185" spans="1:8" ht="30" customHeight="1">
      <c r="A185" s="67"/>
      <c r="B185" s="64"/>
      <c r="C185" s="65" t="s">
        <v>260</v>
      </c>
      <c r="D185" s="211">
        <f>SUM(D175:D184)</f>
        <v>1343444</v>
      </c>
      <c r="E185" s="78">
        <f>SUM(E175:E184)</f>
        <v>0</v>
      </c>
      <c r="F185" s="78">
        <f>SUM(F175:F184)</f>
        <v>0</v>
      </c>
      <c r="G185" s="78">
        <f>SUM(G175:G184)</f>
        <v>1343444</v>
      </c>
      <c r="H185" s="67"/>
    </row>
    <row r="186" spans="1:8" ht="30" customHeight="1">
      <c r="A186" s="67"/>
      <c r="B186" s="64"/>
      <c r="C186" s="65" t="s">
        <v>447</v>
      </c>
      <c r="D186" s="211">
        <f>D122+D131+D139+D153+D161+D168+D173+D185</f>
        <v>8525222</v>
      </c>
      <c r="E186" s="78">
        <f>E122+E131+E139+E153+E161+E168+E173+E185</f>
        <v>0</v>
      </c>
      <c r="F186" s="78">
        <f>F122+F131+F139+F153+F161+F168+F173+F185</f>
        <v>1342</v>
      </c>
      <c r="G186" s="78">
        <f>G122+G131+G139+G153+G161+G168+G173+G185</f>
        <v>8526564</v>
      </c>
      <c r="H186" s="67"/>
    </row>
    <row r="187" spans="1:8" ht="30" customHeight="1">
      <c r="A187" s="67"/>
      <c r="B187" s="85">
        <v>4000</v>
      </c>
      <c r="C187" s="61" t="s">
        <v>448</v>
      </c>
      <c r="D187" s="209"/>
      <c r="E187" s="125"/>
      <c r="F187" s="125"/>
      <c r="G187" s="82"/>
      <c r="H187" s="67"/>
    </row>
    <row r="188" spans="1:8" ht="30" customHeight="1">
      <c r="A188" s="67"/>
      <c r="B188" s="85">
        <v>4100</v>
      </c>
      <c r="C188" s="61" t="s">
        <v>449</v>
      </c>
      <c r="D188" s="209"/>
      <c r="E188" s="125"/>
      <c r="F188" s="125"/>
      <c r="G188" s="82"/>
      <c r="H188" s="67"/>
    </row>
    <row r="189" spans="1:8" ht="30" customHeight="1">
      <c r="A189" s="67"/>
      <c r="B189" s="86">
        <v>4101</v>
      </c>
      <c r="C189" s="63" t="s">
        <v>450</v>
      </c>
      <c r="D189" s="210">
        <v>891001</v>
      </c>
      <c r="E189" s="80"/>
      <c r="F189" s="80"/>
      <c r="G189" s="77">
        <f>SUM(D189:F189)</f>
        <v>891001</v>
      </c>
      <c r="H189" s="67"/>
    </row>
    <row r="190" spans="1:8" ht="30" customHeight="1">
      <c r="A190" s="67"/>
      <c r="B190" s="86">
        <v>4102</v>
      </c>
      <c r="C190" s="63" t="s">
        <v>451</v>
      </c>
      <c r="D190" s="210">
        <v>268347</v>
      </c>
      <c r="E190" s="80"/>
      <c r="F190" s="80"/>
      <c r="G190" s="77">
        <f>SUM(D190:F190)</f>
        <v>268347</v>
      </c>
      <c r="H190" s="67"/>
    </row>
    <row r="191" spans="1:8" ht="30" customHeight="1">
      <c r="A191" s="67"/>
      <c r="B191" s="86">
        <v>4103</v>
      </c>
      <c r="C191" s="63" t="s">
        <v>276</v>
      </c>
      <c r="D191" s="210">
        <v>276884</v>
      </c>
      <c r="E191" s="80"/>
      <c r="F191" s="80"/>
      <c r="G191" s="77">
        <f>SUM(D191:F191)</f>
        <v>276884</v>
      </c>
      <c r="H191" s="67"/>
    </row>
    <row r="192" spans="1:8" ht="30" customHeight="1">
      <c r="A192" s="67"/>
      <c r="B192" s="64"/>
      <c r="C192" s="65" t="s">
        <v>260</v>
      </c>
      <c r="D192" s="211">
        <f>SUM(D189:D191)</f>
        <v>1436232</v>
      </c>
      <c r="E192" s="78">
        <f>SUM(E189:E191)</f>
        <v>0</v>
      </c>
      <c r="F192" s="78">
        <f>SUM(F189:F191)</f>
        <v>0</v>
      </c>
      <c r="G192" s="78">
        <f>SUM(G189:G191)</f>
        <v>1436232</v>
      </c>
      <c r="H192" s="67"/>
    </row>
    <row r="193" spans="1:8" ht="30" customHeight="1">
      <c r="A193" s="67"/>
      <c r="B193" s="60">
        <v>4200</v>
      </c>
      <c r="C193" s="61" t="s">
        <v>452</v>
      </c>
      <c r="D193" s="209"/>
      <c r="E193" s="125"/>
      <c r="F193" s="125"/>
      <c r="G193" s="82"/>
      <c r="H193" s="67"/>
    </row>
    <row r="194" spans="1:8" ht="30" customHeight="1">
      <c r="A194" s="67"/>
      <c r="B194" s="62">
        <v>4201</v>
      </c>
      <c r="C194" s="63" t="s">
        <v>453</v>
      </c>
      <c r="D194" s="210">
        <v>6930</v>
      </c>
      <c r="E194" s="80"/>
      <c r="F194" s="80"/>
      <c r="G194" s="77">
        <f aca="true" t="shared" si="10" ref="G194:G202">SUM(D194:F194)</f>
        <v>6930</v>
      </c>
      <c r="H194" s="67"/>
    </row>
    <row r="195" spans="1:8" ht="30" customHeight="1">
      <c r="A195" s="67"/>
      <c r="B195" s="62">
        <v>4202</v>
      </c>
      <c r="C195" s="63" t="s">
        <v>454</v>
      </c>
      <c r="D195" s="210">
        <v>34774</v>
      </c>
      <c r="E195" s="80"/>
      <c r="F195" s="80"/>
      <c r="G195" s="77">
        <f t="shared" si="10"/>
        <v>34774</v>
      </c>
      <c r="H195" s="67"/>
    </row>
    <row r="196" spans="1:8" ht="30" customHeight="1">
      <c r="A196" s="67"/>
      <c r="B196" s="62">
        <v>4203</v>
      </c>
      <c r="C196" s="63" t="s">
        <v>455</v>
      </c>
      <c r="D196" s="210">
        <v>7559</v>
      </c>
      <c r="E196" s="80"/>
      <c r="F196" s="80"/>
      <c r="G196" s="77">
        <f t="shared" si="10"/>
        <v>7559</v>
      </c>
      <c r="H196" s="67"/>
    </row>
    <row r="197" spans="1:8" ht="30" customHeight="1">
      <c r="A197" s="67"/>
      <c r="B197" s="62">
        <v>4204</v>
      </c>
      <c r="C197" s="63" t="s">
        <v>456</v>
      </c>
      <c r="D197" s="210">
        <v>51361</v>
      </c>
      <c r="E197" s="80"/>
      <c r="F197" s="80"/>
      <c r="G197" s="77">
        <f t="shared" si="10"/>
        <v>51361</v>
      </c>
      <c r="H197" s="67"/>
    </row>
    <row r="198" spans="1:8" ht="30" customHeight="1">
      <c r="A198" s="67"/>
      <c r="B198" s="62">
        <v>4205</v>
      </c>
      <c r="C198" s="63" t="s">
        <v>457</v>
      </c>
      <c r="D198" s="210">
        <v>152399</v>
      </c>
      <c r="E198" s="80"/>
      <c r="F198" s="80"/>
      <c r="G198" s="77">
        <f t="shared" si="10"/>
        <v>152399</v>
      </c>
      <c r="H198" s="67"/>
    </row>
    <row r="199" spans="1:8" ht="30" customHeight="1">
      <c r="A199" s="67"/>
      <c r="B199" s="62">
        <v>4206</v>
      </c>
      <c r="C199" s="63" t="s">
        <v>458</v>
      </c>
      <c r="D199" s="210"/>
      <c r="E199" s="80"/>
      <c r="F199" s="80"/>
      <c r="G199" s="77">
        <f t="shared" si="10"/>
        <v>0</v>
      </c>
      <c r="H199" s="67"/>
    </row>
    <row r="200" spans="1:8" ht="30" customHeight="1">
      <c r="A200" s="67"/>
      <c r="B200" s="62">
        <v>4207</v>
      </c>
      <c r="C200" s="63" t="s">
        <v>459</v>
      </c>
      <c r="D200" s="210"/>
      <c r="E200" s="80"/>
      <c r="F200" s="80"/>
      <c r="G200" s="77">
        <f t="shared" si="10"/>
        <v>0</v>
      </c>
      <c r="H200" s="67"/>
    </row>
    <row r="201" spans="1:8" ht="30" customHeight="1">
      <c r="A201" s="67"/>
      <c r="B201" s="62">
        <v>4208</v>
      </c>
      <c r="C201" s="63" t="s">
        <v>460</v>
      </c>
      <c r="D201" s="210"/>
      <c r="E201" s="80"/>
      <c r="F201" s="80"/>
      <c r="G201" s="77">
        <f t="shared" si="10"/>
        <v>0</v>
      </c>
      <c r="H201" s="67"/>
    </row>
    <row r="202" spans="1:8" ht="30" customHeight="1">
      <c r="A202" s="67"/>
      <c r="B202" s="62">
        <v>4209</v>
      </c>
      <c r="C202" s="63" t="s">
        <v>461</v>
      </c>
      <c r="D202" s="210"/>
      <c r="E202" s="80"/>
      <c r="F202" s="80"/>
      <c r="G202" s="77">
        <f t="shared" si="10"/>
        <v>0</v>
      </c>
      <c r="H202" s="67"/>
    </row>
    <row r="203" spans="1:8" ht="30" customHeight="1">
      <c r="A203" s="67"/>
      <c r="B203" s="64"/>
      <c r="C203" s="65" t="s">
        <v>260</v>
      </c>
      <c r="D203" s="211">
        <f>SUM(D194:D202)</f>
        <v>253023</v>
      </c>
      <c r="E203" s="78">
        <f>SUM(E194:E202)</f>
        <v>0</v>
      </c>
      <c r="F203" s="78">
        <f>SUM(F194:F202)</f>
        <v>0</v>
      </c>
      <c r="G203" s="78">
        <f>SUM(G194:G202)</f>
        <v>253023</v>
      </c>
      <c r="H203" s="67"/>
    </row>
    <row r="204" spans="1:8" ht="30" customHeight="1">
      <c r="A204" s="67"/>
      <c r="B204" s="64"/>
      <c r="C204" s="65" t="s">
        <v>462</v>
      </c>
      <c r="D204" s="211">
        <f>D192+D203</f>
        <v>1689255</v>
      </c>
      <c r="E204" s="78">
        <f>E192+E203</f>
        <v>0</v>
      </c>
      <c r="F204" s="78">
        <f>F192+F203</f>
        <v>0</v>
      </c>
      <c r="G204" s="78">
        <f>G192+G203</f>
        <v>1689255</v>
      </c>
      <c r="H204" s="67"/>
    </row>
    <row r="205" spans="1:8" ht="30" customHeight="1">
      <c r="A205" s="67"/>
      <c r="B205" s="85">
        <v>5000</v>
      </c>
      <c r="C205" s="61" t="s">
        <v>463</v>
      </c>
      <c r="D205" s="209"/>
      <c r="E205" s="125"/>
      <c r="F205" s="125"/>
      <c r="G205" s="82"/>
      <c r="H205" s="67"/>
    </row>
    <row r="206" spans="1:8" ht="30" customHeight="1">
      <c r="A206" s="67"/>
      <c r="B206" s="60">
        <v>5100</v>
      </c>
      <c r="C206" s="61" t="s">
        <v>464</v>
      </c>
      <c r="D206" s="209"/>
      <c r="E206" s="125"/>
      <c r="F206" s="125"/>
      <c r="G206" s="82"/>
      <c r="H206" s="67"/>
    </row>
    <row r="207" spans="1:8" ht="30" customHeight="1">
      <c r="A207" s="67"/>
      <c r="B207" s="62">
        <v>5101</v>
      </c>
      <c r="C207" s="63" t="s">
        <v>465</v>
      </c>
      <c r="D207" s="210">
        <v>32229</v>
      </c>
      <c r="E207" s="80"/>
      <c r="F207" s="80"/>
      <c r="G207" s="77">
        <f aca="true" t="shared" si="11" ref="G207:G214">SUM(D207:F207)</f>
        <v>32229</v>
      </c>
      <c r="H207" s="67"/>
    </row>
    <row r="208" spans="1:8" ht="30" customHeight="1">
      <c r="A208" s="67"/>
      <c r="B208" s="86">
        <v>5102</v>
      </c>
      <c r="C208" s="63" t="s">
        <v>466</v>
      </c>
      <c r="D208" s="210"/>
      <c r="E208" s="80"/>
      <c r="F208" s="80"/>
      <c r="G208" s="77">
        <f t="shared" si="11"/>
        <v>0</v>
      </c>
      <c r="H208" s="67"/>
    </row>
    <row r="209" spans="1:8" ht="30" customHeight="1">
      <c r="A209" s="67"/>
      <c r="B209" s="62">
        <v>5103</v>
      </c>
      <c r="C209" s="63" t="s">
        <v>507</v>
      </c>
      <c r="D209" s="210">
        <v>24659</v>
      </c>
      <c r="E209" s="80"/>
      <c r="F209" s="80"/>
      <c r="G209" s="77">
        <f t="shared" si="11"/>
        <v>24659</v>
      </c>
      <c r="H209" s="67"/>
    </row>
    <row r="210" spans="1:8" ht="30" customHeight="1">
      <c r="A210" s="67"/>
      <c r="B210" s="86">
        <v>5104</v>
      </c>
      <c r="C210" s="63" t="s">
        <v>467</v>
      </c>
      <c r="D210" s="210"/>
      <c r="E210" s="80"/>
      <c r="F210" s="80"/>
      <c r="G210" s="77">
        <f t="shared" si="11"/>
        <v>0</v>
      </c>
      <c r="H210" s="67"/>
    </row>
    <row r="211" spans="1:8" ht="30" customHeight="1">
      <c r="A211" s="67"/>
      <c r="B211" s="62">
        <v>5105</v>
      </c>
      <c r="C211" s="63" t="s">
        <v>468</v>
      </c>
      <c r="D211" s="210">
        <v>9727</v>
      </c>
      <c r="E211" s="80"/>
      <c r="F211" s="80"/>
      <c r="G211" s="77">
        <f t="shared" si="11"/>
        <v>9727</v>
      </c>
      <c r="H211" s="67"/>
    </row>
    <row r="212" spans="1:8" ht="30" customHeight="1">
      <c r="A212" s="67"/>
      <c r="B212" s="86">
        <v>5106</v>
      </c>
      <c r="C212" s="63" t="s">
        <v>469</v>
      </c>
      <c r="D212" s="210"/>
      <c r="E212" s="80"/>
      <c r="F212" s="80"/>
      <c r="G212" s="77">
        <f t="shared" si="11"/>
        <v>0</v>
      </c>
      <c r="H212" s="67"/>
    </row>
    <row r="213" spans="1:8" ht="30" customHeight="1">
      <c r="A213" s="67"/>
      <c r="B213" s="62">
        <v>5107</v>
      </c>
      <c r="C213" s="63" t="s">
        <v>280</v>
      </c>
      <c r="D213" s="210">
        <v>0</v>
      </c>
      <c r="E213" s="80"/>
      <c r="F213" s="80"/>
      <c r="G213" s="77">
        <f t="shared" si="11"/>
        <v>0</v>
      </c>
      <c r="H213" s="67"/>
    </row>
    <row r="214" spans="1:8" ht="30" customHeight="1">
      <c r="A214" s="67"/>
      <c r="B214" s="86">
        <v>5108</v>
      </c>
      <c r="C214" s="63" t="s">
        <v>470</v>
      </c>
      <c r="D214" s="210">
        <v>2719</v>
      </c>
      <c r="E214" s="80"/>
      <c r="F214" s="80"/>
      <c r="G214" s="77">
        <f t="shared" si="11"/>
        <v>2719</v>
      </c>
      <c r="H214" s="67"/>
    </row>
    <row r="215" spans="1:8" ht="30" customHeight="1">
      <c r="A215" s="67"/>
      <c r="B215" s="64"/>
      <c r="C215" s="65" t="s">
        <v>260</v>
      </c>
      <c r="D215" s="211">
        <f>SUM(D207:D214)</f>
        <v>69334</v>
      </c>
      <c r="E215" s="78">
        <f>SUM(E207:E214)</f>
        <v>0</v>
      </c>
      <c r="F215" s="78">
        <f>SUM(F207:F214)</f>
        <v>0</v>
      </c>
      <c r="G215" s="78">
        <f>SUM(G207:G214)</f>
        <v>69334</v>
      </c>
      <c r="H215" s="67"/>
    </row>
    <row r="216" spans="1:8" ht="30" customHeight="1">
      <c r="A216" s="67"/>
      <c r="B216" s="60">
        <v>5200</v>
      </c>
      <c r="C216" s="61" t="s">
        <v>471</v>
      </c>
      <c r="D216" s="209"/>
      <c r="E216" s="125"/>
      <c r="F216" s="125"/>
      <c r="G216" s="82"/>
      <c r="H216" s="67"/>
    </row>
    <row r="217" spans="1:8" ht="30" customHeight="1">
      <c r="A217" s="67"/>
      <c r="B217" s="86">
        <v>5201</v>
      </c>
      <c r="C217" s="63" t="s">
        <v>281</v>
      </c>
      <c r="D217" s="210">
        <f>10000-10000</f>
        <v>0</v>
      </c>
      <c r="E217" s="80"/>
      <c r="F217" s="80"/>
      <c r="G217" s="77">
        <f aca="true" t="shared" si="12" ref="G217:G226">SUM(D217:F217)</f>
        <v>0</v>
      </c>
      <c r="H217" s="67"/>
    </row>
    <row r="218" spans="1:8" ht="30" customHeight="1">
      <c r="A218" s="67"/>
      <c r="B218" s="86">
        <v>5202</v>
      </c>
      <c r="C218" s="63" t="s">
        <v>472</v>
      </c>
      <c r="D218" s="210">
        <v>19711</v>
      </c>
      <c r="E218" s="80"/>
      <c r="F218" s="80"/>
      <c r="G218" s="77">
        <f t="shared" si="12"/>
        <v>19711</v>
      </c>
      <c r="H218" s="67"/>
    </row>
    <row r="219" spans="1:8" ht="30" customHeight="1">
      <c r="A219" s="67"/>
      <c r="B219" s="86">
        <v>5203</v>
      </c>
      <c r="C219" s="63" t="s">
        <v>473</v>
      </c>
      <c r="D219" s="210">
        <v>140010</v>
      </c>
      <c r="E219" s="80"/>
      <c r="F219" s="80"/>
      <c r="G219" s="77">
        <f t="shared" si="12"/>
        <v>140010</v>
      </c>
      <c r="H219" s="67"/>
    </row>
    <row r="220" spans="1:8" ht="30" customHeight="1">
      <c r="A220" s="67"/>
      <c r="B220" s="86">
        <v>5204</v>
      </c>
      <c r="C220" s="63" t="s">
        <v>474</v>
      </c>
      <c r="D220" s="210">
        <v>24525</v>
      </c>
      <c r="E220" s="80"/>
      <c r="F220" s="80"/>
      <c r="G220" s="77">
        <f t="shared" si="12"/>
        <v>24525</v>
      </c>
      <c r="H220" s="67"/>
    </row>
    <row r="221" spans="1:8" ht="30" customHeight="1">
      <c r="A221" s="67"/>
      <c r="B221" s="86">
        <v>5205</v>
      </c>
      <c r="C221" s="63" t="s">
        <v>475</v>
      </c>
      <c r="D221" s="210"/>
      <c r="E221" s="80"/>
      <c r="F221" s="80">
        <v>93285</v>
      </c>
      <c r="G221" s="77">
        <f t="shared" si="12"/>
        <v>93285</v>
      </c>
      <c r="H221" s="67"/>
    </row>
    <row r="222" spans="1:8" ht="30" customHeight="1">
      <c r="A222" s="67"/>
      <c r="B222" s="86">
        <v>5206</v>
      </c>
      <c r="C222" s="63" t="s">
        <v>174</v>
      </c>
      <c r="D222" s="210">
        <v>901</v>
      </c>
      <c r="E222" s="80"/>
      <c r="F222" s="80"/>
      <c r="G222" s="77">
        <f t="shared" si="12"/>
        <v>901</v>
      </c>
      <c r="H222" s="67"/>
    </row>
    <row r="223" spans="1:8" ht="30" customHeight="1">
      <c r="A223" s="67"/>
      <c r="B223" s="86">
        <v>5207</v>
      </c>
      <c r="C223" s="63" t="s">
        <v>277</v>
      </c>
      <c r="D223" s="210"/>
      <c r="E223" s="80"/>
      <c r="F223" s="80"/>
      <c r="G223" s="77">
        <f t="shared" si="12"/>
        <v>0</v>
      </c>
      <c r="H223" s="67"/>
    </row>
    <row r="224" spans="1:8" ht="30" customHeight="1">
      <c r="A224" s="67"/>
      <c r="B224" s="86">
        <v>5208</v>
      </c>
      <c r="C224" s="63" t="s">
        <v>175</v>
      </c>
      <c r="D224" s="210"/>
      <c r="E224" s="80"/>
      <c r="F224" s="80">
        <v>0</v>
      </c>
      <c r="G224" s="77">
        <f t="shared" si="12"/>
        <v>0</v>
      </c>
      <c r="H224" s="67"/>
    </row>
    <row r="225" spans="1:8" ht="30" customHeight="1">
      <c r="A225" s="67"/>
      <c r="B225" s="86">
        <v>5209</v>
      </c>
      <c r="C225" s="63" t="s">
        <v>279</v>
      </c>
      <c r="D225" s="210"/>
      <c r="E225" s="80"/>
      <c r="F225" s="80"/>
      <c r="G225" s="77">
        <f t="shared" si="12"/>
        <v>0</v>
      </c>
      <c r="H225" s="67"/>
    </row>
    <row r="226" spans="1:8" ht="30" customHeight="1">
      <c r="A226" s="67"/>
      <c r="B226" s="86">
        <v>5210</v>
      </c>
      <c r="C226" s="63" t="s">
        <v>176</v>
      </c>
      <c r="D226" s="210"/>
      <c r="E226" s="80"/>
      <c r="F226" s="80"/>
      <c r="G226" s="77">
        <f t="shared" si="12"/>
        <v>0</v>
      </c>
      <c r="H226" s="67"/>
    </row>
    <row r="227" spans="1:8" ht="30" customHeight="1">
      <c r="A227" s="67"/>
      <c r="B227" s="64"/>
      <c r="C227" s="65" t="s">
        <v>260</v>
      </c>
      <c r="D227" s="78">
        <f>SUM(D217:D226)</f>
        <v>185147</v>
      </c>
      <c r="E227" s="78">
        <f>SUM(E217:E226)</f>
        <v>0</v>
      </c>
      <c r="F227" s="78">
        <f>SUM(F217:F226)</f>
        <v>93285</v>
      </c>
      <c r="G227" s="78">
        <f>SUM(G217:G226)</f>
        <v>278432</v>
      </c>
      <c r="H227" s="67"/>
    </row>
    <row r="228" spans="1:8" ht="30" customHeight="1">
      <c r="A228" s="67"/>
      <c r="B228" s="60">
        <v>5300</v>
      </c>
      <c r="C228" s="61" t="s">
        <v>177</v>
      </c>
      <c r="D228" s="126"/>
      <c r="E228" s="125"/>
      <c r="F228" s="125"/>
      <c r="G228" s="82"/>
      <c r="H228" s="67"/>
    </row>
    <row r="229" spans="1:8" ht="30" customHeight="1">
      <c r="A229" s="67"/>
      <c r="B229" s="86">
        <v>5301</v>
      </c>
      <c r="C229" s="63" t="s">
        <v>565</v>
      </c>
      <c r="D229" s="210">
        <v>126766</v>
      </c>
      <c r="E229" s="80"/>
      <c r="F229" s="80"/>
      <c r="G229" s="77">
        <f>SUM(D229:F229)</f>
        <v>126766</v>
      </c>
      <c r="H229" s="67"/>
    </row>
    <row r="230" spans="1:8" ht="30" customHeight="1">
      <c r="A230" s="67"/>
      <c r="B230" s="86">
        <v>5302</v>
      </c>
      <c r="C230" s="63" t="s">
        <v>566</v>
      </c>
      <c r="D230" s="210"/>
      <c r="E230" s="80"/>
      <c r="F230" s="80"/>
      <c r="G230" s="77">
        <f>SUM(D230:F230)</f>
        <v>0</v>
      </c>
      <c r="H230" s="67"/>
    </row>
    <row r="231" spans="1:8" ht="30" customHeight="1">
      <c r="A231" s="67"/>
      <c r="B231" s="86">
        <v>5303</v>
      </c>
      <c r="C231" s="63" t="s">
        <v>567</v>
      </c>
      <c r="D231" s="210"/>
      <c r="E231" s="80"/>
      <c r="F231" s="80"/>
      <c r="G231" s="77">
        <f>SUM(D231:F231)</f>
        <v>0</v>
      </c>
      <c r="H231" s="67"/>
    </row>
    <row r="232" spans="1:8" ht="30" customHeight="1">
      <c r="A232" s="67"/>
      <c r="B232" s="64"/>
      <c r="C232" s="65" t="s">
        <v>260</v>
      </c>
      <c r="D232" s="78">
        <f>SUM(D229:D231)</f>
        <v>126766</v>
      </c>
      <c r="E232" s="78">
        <f>SUM(E229:E231)</f>
        <v>0</v>
      </c>
      <c r="F232" s="78">
        <f>SUM(F229:F231)</f>
        <v>0</v>
      </c>
      <c r="G232" s="78">
        <f>SUM(G229:G231)</f>
        <v>126766</v>
      </c>
      <c r="H232" s="67"/>
    </row>
    <row r="233" spans="1:8" ht="30" customHeight="1">
      <c r="A233" s="67"/>
      <c r="B233" s="85">
        <v>5400</v>
      </c>
      <c r="C233" s="76" t="s">
        <v>178</v>
      </c>
      <c r="D233" s="126"/>
      <c r="E233" s="125"/>
      <c r="F233" s="125"/>
      <c r="G233" s="82"/>
      <c r="H233" s="67"/>
    </row>
    <row r="234" spans="1:8" ht="30" customHeight="1">
      <c r="A234" s="67"/>
      <c r="B234" s="86">
        <v>5401</v>
      </c>
      <c r="C234" s="63" t="s">
        <v>278</v>
      </c>
      <c r="D234" s="210">
        <v>0</v>
      </c>
      <c r="E234" s="80"/>
      <c r="F234" s="80"/>
      <c r="G234" s="77">
        <f>SUM(D234:F234)</f>
        <v>0</v>
      </c>
      <c r="H234" s="67"/>
    </row>
    <row r="235" spans="1:8" ht="30" customHeight="1">
      <c r="A235" s="67"/>
      <c r="B235" s="86">
        <v>5402</v>
      </c>
      <c r="C235" s="63" t="s">
        <v>179</v>
      </c>
      <c r="D235" s="210"/>
      <c r="E235" s="80"/>
      <c r="F235" s="80"/>
      <c r="G235" s="77">
        <f>SUM(D235:F235)</f>
        <v>0</v>
      </c>
      <c r="H235" s="67"/>
    </row>
    <row r="236" spans="1:8" ht="30" customHeight="1">
      <c r="A236" s="67"/>
      <c r="B236" s="64"/>
      <c r="C236" s="65" t="s">
        <v>260</v>
      </c>
      <c r="D236" s="78">
        <f>SUM(D234:D235)</f>
        <v>0</v>
      </c>
      <c r="E236" s="78">
        <f>SUM(E234:E235)</f>
        <v>0</v>
      </c>
      <c r="F236" s="78">
        <f>SUM(F234:F235)</f>
        <v>0</v>
      </c>
      <c r="G236" s="78">
        <f>SUM(G234:G235)</f>
        <v>0</v>
      </c>
      <c r="H236" s="67"/>
    </row>
    <row r="237" spans="1:8" ht="30" customHeight="1">
      <c r="A237" s="67"/>
      <c r="B237" s="60">
        <v>5500</v>
      </c>
      <c r="C237" s="61" t="s">
        <v>180</v>
      </c>
      <c r="D237" s="126"/>
      <c r="E237" s="125"/>
      <c r="F237" s="125"/>
      <c r="G237" s="82"/>
      <c r="H237" s="67"/>
    </row>
    <row r="238" spans="1:8" ht="30" customHeight="1">
      <c r="A238" s="67"/>
      <c r="B238" s="62">
        <v>5501</v>
      </c>
      <c r="C238" s="63" t="s">
        <v>181</v>
      </c>
      <c r="D238" s="210">
        <v>6686</v>
      </c>
      <c r="E238" s="80"/>
      <c r="F238" s="80"/>
      <c r="G238" s="77">
        <f>SUM(D238:F238)</f>
        <v>6686</v>
      </c>
      <c r="H238" s="67"/>
    </row>
    <row r="239" spans="1:8" ht="30" customHeight="1">
      <c r="A239" s="67"/>
      <c r="B239" s="86">
        <v>5502</v>
      </c>
      <c r="C239" s="63" t="s">
        <v>182</v>
      </c>
      <c r="D239" s="210">
        <v>4201</v>
      </c>
      <c r="E239" s="80"/>
      <c r="F239" s="80"/>
      <c r="G239" s="77">
        <f>SUM(D239:F239)</f>
        <v>4201</v>
      </c>
      <c r="H239" s="67"/>
    </row>
    <row r="240" spans="1:8" ht="30" customHeight="1">
      <c r="A240" s="67"/>
      <c r="B240" s="64"/>
      <c r="C240" s="65" t="s">
        <v>260</v>
      </c>
      <c r="D240" s="78">
        <f>SUM(D238:D239)</f>
        <v>10887</v>
      </c>
      <c r="E240" s="78">
        <f>SUM(E238:E239)</f>
        <v>0</v>
      </c>
      <c r="F240" s="78">
        <f>SUM(F238:F239)</f>
        <v>0</v>
      </c>
      <c r="G240" s="78">
        <f>SUM(G238:G239)</f>
        <v>10887</v>
      </c>
      <c r="H240" s="67"/>
    </row>
    <row r="241" spans="1:8" ht="30" customHeight="1">
      <c r="A241" s="67"/>
      <c r="B241" s="85">
        <v>5600</v>
      </c>
      <c r="C241" s="61" t="s">
        <v>183</v>
      </c>
      <c r="D241" s="126"/>
      <c r="E241" s="125"/>
      <c r="F241" s="125"/>
      <c r="G241" s="82"/>
      <c r="H241" s="67"/>
    </row>
    <row r="242" spans="1:8" ht="30" customHeight="1">
      <c r="A242" s="67"/>
      <c r="B242" s="86">
        <v>5601</v>
      </c>
      <c r="C242" s="63" t="s">
        <v>284</v>
      </c>
      <c r="D242" s="210"/>
      <c r="E242" s="80"/>
      <c r="F242" s="80"/>
      <c r="G242" s="77">
        <f>SUM(D242:F242)</f>
        <v>0</v>
      </c>
      <c r="H242" s="67"/>
    </row>
    <row r="243" spans="1:8" ht="30" customHeight="1">
      <c r="A243" s="67"/>
      <c r="B243" s="86">
        <v>5602</v>
      </c>
      <c r="C243" s="63" t="s">
        <v>184</v>
      </c>
      <c r="D243" s="210">
        <v>1500000</v>
      </c>
      <c r="E243" s="80"/>
      <c r="F243" s="80"/>
      <c r="G243" s="77">
        <f>SUM(D243:F243)</f>
        <v>1500000</v>
      </c>
      <c r="H243" s="67"/>
    </row>
    <row r="244" spans="1:8" ht="30" customHeight="1">
      <c r="A244" s="67"/>
      <c r="B244" s="62">
        <v>5603</v>
      </c>
      <c r="C244" s="63" t="s">
        <v>185</v>
      </c>
      <c r="D244" s="210"/>
      <c r="E244" s="80"/>
      <c r="F244" s="80"/>
      <c r="G244" s="77">
        <f>SUM(D244:F244)</f>
        <v>0</v>
      </c>
      <c r="H244" s="67"/>
    </row>
    <row r="245" spans="1:8" ht="30" customHeight="1">
      <c r="A245" s="67"/>
      <c r="B245" s="64"/>
      <c r="C245" s="65" t="s">
        <v>260</v>
      </c>
      <c r="D245" s="78">
        <f>SUM(D242:D244)</f>
        <v>1500000</v>
      </c>
      <c r="E245" s="78">
        <f>SUM(E242:E244)</f>
        <v>0</v>
      </c>
      <c r="F245" s="78">
        <f>SUM(F242:F244)</f>
        <v>0</v>
      </c>
      <c r="G245" s="78">
        <f>SUM(G242:G244)</f>
        <v>1500000</v>
      </c>
      <c r="H245" s="67"/>
    </row>
    <row r="246" spans="1:8" ht="30" customHeight="1">
      <c r="A246" s="67"/>
      <c r="B246" s="85">
        <v>5700</v>
      </c>
      <c r="C246" s="61" t="s">
        <v>186</v>
      </c>
      <c r="D246" s="126"/>
      <c r="E246" s="125"/>
      <c r="F246" s="125"/>
      <c r="G246" s="82"/>
      <c r="H246" s="67"/>
    </row>
    <row r="247" spans="1:8" ht="30" customHeight="1">
      <c r="A247" s="67"/>
      <c r="B247" s="62">
        <v>5701</v>
      </c>
      <c r="C247" s="63" t="s">
        <v>187</v>
      </c>
      <c r="D247" s="210"/>
      <c r="E247" s="80"/>
      <c r="F247" s="80"/>
      <c r="G247" s="77">
        <f>SUM(D247:F247)</f>
        <v>0</v>
      </c>
      <c r="H247" s="67"/>
    </row>
    <row r="248" spans="1:8" ht="30" customHeight="1">
      <c r="A248" s="67"/>
      <c r="B248" s="86">
        <v>5702</v>
      </c>
      <c r="C248" s="63" t="s">
        <v>188</v>
      </c>
      <c r="D248" s="210"/>
      <c r="E248" s="80"/>
      <c r="F248" s="80"/>
      <c r="G248" s="77">
        <f>SUM(D248:F248)</f>
        <v>0</v>
      </c>
      <c r="H248" s="67"/>
    </row>
    <row r="249" spans="1:8" ht="30" customHeight="1">
      <c r="A249" s="67"/>
      <c r="B249" s="86">
        <v>5703</v>
      </c>
      <c r="C249" s="63" t="s">
        <v>189</v>
      </c>
      <c r="D249" s="210"/>
      <c r="E249" s="80"/>
      <c r="F249" s="80"/>
      <c r="G249" s="77">
        <f>SUM(D249:F249)</f>
        <v>0</v>
      </c>
      <c r="H249" s="67"/>
    </row>
    <row r="250" spans="1:8" ht="30" customHeight="1">
      <c r="A250" s="67"/>
      <c r="B250" s="64"/>
      <c r="C250" s="65" t="s">
        <v>260</v>
      </c>
      <c r="D250" s="78">
        <f>SUM(D247:D249)</f>
        <v>0</v>
      </c>
      <c r="E250" s="78">
        <f>SUM(E247:E249)</f>
        <v>0</v>
      </c>
      <c r="F250" s="78">
        <f>SUM(F247:F249)</f>
        <v>0</v>
      </c>
      <c r="G250" s="78">
        <f>SUM(G247:G249)</f>
        <v>0</v>
      </c>
      <c r="H250" s="67"/>
    </row>
    <row r="251" spans="1:8" ht="30" customHeight="1">
      <c r="A251" s="67"/>
      <c r="B251" s="85">
        <v>5800</v>
      </c>
      <c r="C251" s="61" t="s">
        <v>190</v>
      </c>
      <c r="D251" s="126"/>
      <c r="E251" s="125"/>
      <c r="F251" s="125"/>
      <c r="G251" s="82"/>
      <c r="H251" s="67"/>
    </row>
    <row r="252" spans="1:8" ht="30" customHeight="1">
      <c r="A252" s="67"/>
      <c r="B252" s="62">
        <v>5801</v>
      </c>
      <c r="C252" s="63" t="s">
        <v>282</v>
      </c>
      <c r="D252" s="210"/>
      <c r="E252" s="80"/>
      <c r="F252" s="80"/>
      <c r="G252" s="77">
        <f>SUM(D252:F252)</f>
        <v>0</v>
      </c>
      <c r="H252" s="67"/>
    </row>
    <row r="253" spans="1:8" ht="30" customHeight="1">
      <c r="A253" s="67"/>
      <c r="B253" s="62">
        <v>5802</v>
      </c>
      <c r="C253" s="63" t="s">
        <v>283</v>
      </c>
      <c r="D253" s="210"/>
      <c r="E253" s="80"/>
      <c r="F253" s="80"/>
      <c r="G253" s="77">
        <f>SUM(D253:F253)</f>
        <v>0</v>
      </c>
      <c r="H253" s="67"/>
    </row>
    <row r="254" spans="1:8" ht="30" customHeight="1">
      <c r="A254" s="67"/>
      <c r="B254" s="64"/>
      <c r="C254" s="65" t="s">
        <v>260</v>
      </c>
      <c r="D254" s="78">
        <f>SUM(D252:D253)</f>
        <v>0</v>
      </c>
      <c r="E254" s="78">
        <f>SUM(E252:E253)</f>
        <v>0</v>
      </c>
      <c r="F254" s="78">
        <f>SUM(F252:F253)</f>
        <v>0</v>
      </c>
      <c r="G254" s="78">
        <f>SUM(G252:G253)</f>
        <v>0</v>
      </c>
      <c r="H254" s="67"/>
    </row>
    <row r="255" spans="1:8" ht="30" customHeight="1">
      <c r="A255" s="67"/>
      <c r="B255" s="85">
        <v>5900</v>
      </c>
      <c r="C255" s="61" t="s">
        <v>191</v>
      </c>
      <c r="D255" s="126"/>
      <c r="E255" s="125"/>
      <c r="F255" s="125"/>
      <c r="G255" s="82"/>
      <c r="H255" s="67"/>
    </row>
    <row r="256" spans="1:8" ht="30" customHeight="1">
      <c r="A256" s="67"/>
      <c r="B256" s="86">
        <v>5901</v>
      </c>
      <c r="C256" s="63" t="s">
        <v>192</v>
      </c>
      <c r="D256" s="210"/>
      <c r="E256" s="80"/>
      <c r="F256" s="80"/>
      <c r="G256" s="77">
        <f>SUM(D256:F256)</f>
        <v>0</v>
      </c>
      <c r="H256" s="67"/>
    </row>
    <row r="257" spans="1:8" ht="30" customHeight="1">
      <c r="A257" s="67"/>
      <c r="B257" s="86">
        <v>5902</v>
      </c>
      <c r="C257" s="63" t="s">
        <v>193</v>
      </c>
      <c r="D257" s="210"/>
      <c r="E257" s="80"/>
      <c r="F257" s="80"/>
      <c r="G257" s="77">
        <f>SUM(D257:F257)</f>
        <v>0</v>
      </c>
      <c r="H257" s="67"/>
    </row>
    <row r="258" spans="1:8" ht="30" customHeight="1">
      <c r="A258" s="67"/>
      <c r="B258" s="64"/>
      <c r="C258" s="65" t="s">
        <v>260</v>
      </c>
      <c r="D258" s="78">
        <f>SUM(D256:D257)</f>
        <v>0</v>
      </c>
      <c r="E258" s="78">
        <f>SUM(E256:E257)</f>
        <v>0</v>
      </c>
      <c r="F258" s="78">
        <f>SUM(F256:F257)</f>
        <v>0</v>
      </c>
      <c r="G258" s="78">
        <f>SUM(G256:G257)</f>
        <v>0</v>
      </c>
      <c r="H258" s="67"/>
    </row>
    <row r="259" spans="1:8" ht="30" customHeight="1">
      <c r="A259" s="67"/>
      <c r="B259" s="64"/>
      <c r="C259" s="65" t="s">
        <v>194</v>
      </c>
      <c r="D259" s="78">
        <f>D215+D227+D236+D232+D240+D245+D250+D254+D258</f>
        <v>1892134</v>
      </c>
      <c r="E259" s="78">
        <f>E215+E227+E236+E232+E240+E245+E250+E254+E258</f>
        <v>0</v>
      </c>
      <c r="F259" s="78">
        <f>F215+F227+F236+F232+F240+F245+F250+F254+F258</f>
        <v>93285</v>
      </c>
      <c r="G259" s="78">
        <f>G215+G227+G236+G232+G240+G245+G250+G254+G258</f>
        <v>1985419</v>
      </c>
      <c r="H259" s="67"/>
    </row>
    <row r="260" spans="1:8" ht="30" customHeight="1">
      <c r="A260" s="67"/>
      <c r="B260" s="85">
        <v>6000</v>
      </c>
      <c r="C260" s="61" t="s">
        <v>195</v>
      </c>
      <c r="D260" s="126"/>
      <c r="E260" s="125"/>
      <c r="F260" s="125"/>
      <c r="G260" s="82"/>
      <c r="H260" s="67"/>
    </row>
    <row r="261" spans="1:8" ht="30" customHeight="1">
      <c r="A261" s="67"/>
      <c r="B261" s="60">
        <v>6100</v>
      </c>
      <c r="C261" s="61" t="s">
        <v>568</v>
      </c>
      <c r="D261" s="126"/>
      <c r="E261" s="125"/>
      <c r="F261" s="125"/>
      <c r="G261" s="82"/>
      <c r="H261" s="67"/>
    </row>
    <row r="262" spans="1:8" ht="30" customHeight="1">
      <c r="A262" s="67"/>
      <c r="B262" s="62">
        <v>6101</v>
      </c>
      <c r="C262" s="63" t="s">
        <v>305</v>
      </c>
      <c r="D262" s="210"/>
      <c r="E262" s="80">
        <f>150319+3221</f>
        <v>153540</v>
      </c>
      <c r="F262" s="80"/>
      <c r="G262" s="77">
        <f aca="true" t="shared" si="13" ref="G262:G287">SUM(D262:F262)</f>
        <v>153540</v>
      </c>
      <c r="H262" s="67"/>
    </row>
    <row r="263" spans="1:8" ht="30" customHeight="1">
      <c r="A263" s="67"/>
      <c r="B263" s="62">
        <v>6102</v>
      </c>
      <c r="C263" s="63" t="s">
        <v>285</v>
      </c>
      <c r="D263" s="210"/>
      <c r="E263" s="80">
        <v>0</v>
      </c>
      <c r="F263" s="80"/>
      <c r="G263" s="77">
        <f t="shared" si="13"/>
        <v>0</v>
      </c>
      <c r="H263" s="67"/>
    </row>
    <row r="264" spans="1:8" ht="30" customHeight="1">
      <c r="A264" s="67"/>
      <c r="B264" s="62">
        <v>6103</v>
      </c>
      <c r="C264" s="63" t="s">
        <v>286</v>
      </c>
      <c r="D264" s="210"/>
      <c r="E264" s="80">
        <v>55034</v>
      </c>
      <c r="F264" s="80"/>
      <c r="G264" s="77">
        <f t="shared" si="13"/>
        <v>55034</v>
      </c>
      <c r="H264" s="67"/>
    </row>
    <row r="265" spans="1:8" ht="30" customHeight="1">
      <c r="A265" s="67"/>
      <c r="B265" s="62">
        <v>6104</v>
      </c>
      <c r="C265" s="63" t="s">
        <v>196</v>
      </c>
      <c r="D265" s="210"/>
      <c r="E265" s="80">
        <v>0</v>
      </c>
      <c r="F265" s="80"/>
      <c r="G265" s="77">
        <f t="shared" si="13"/>
        <v>0</v>
      </c>
      <c r="H265" s="67"/>
    </row>
    <row r="266" spans="1:8" ht="30" customHeight="1">
      <c r="A266" s="67"/>
      <c r="B266" s="62">
        <v>6105</v>
      </c>
      <c r="C266" s="63" t="s">
        <v>287</v>
      </c>
      <c r="D266" s="210"/>
      <c r="E266" s="80">
        <v>30626</v>
      </c>
      <c r="F266" s="80"/>
      <c r="G266" s="77">
        <f t="shared" si="13"/>
        <v>30626</v>
      </c>
      <c r="H266" s="67"/>
    </row>
    <row r="267" spans="1:8" ht="30" customHeight="1">
      <c r="A267" s="67"/>
      <c r="B267" s="62">
        <v>6106</v>
      </c>
      <c r="C267" s="63" t="s">
        <v>197</v>
      </c>
      <c r="D267" s="210"/>
      <c r="E267" s="80">
        <v>4502</v>
      </c>
      <c r="F267" s="80"/>
      <c r="G267" s="77">
        <f t="shared" si="13"/>
        <v>4502</v>
      </c>
      <c r="H267" s="67"/>
    </row>
    <row r="268" spans="1:8" ht="30" customHeight="1">
      <c r="A268" s="67"/>
      <c r="B268" s="62">
        <v>6107</v>
      </c>
      <c r="C268" s="63" t="s">
        <v>198</v>
      </c>
      <c r="D268" s="210"/>
      <c r="E268" s="80">
        <v>0</v>
      </c>
      <c r="F268" s="80"/>
      <c r="G268" s="77">
        <f t="shared" si="13"/>
        <v>0</v>
      </c>
      <c r="H268" s="67"/>
    </row>
    <row r="269" spans="1:8" ht="30" customHeight="1">
      <c r="A269" s="67"/>
      <c r="B269" s="62">
        <v>6108</v>
      </c>
      <c r="C269" s="63" t="s">
        <v>288</v>
      </c>
      <c r="D269" s="210"/>
      <c r="E269" s="80">
        <v>0</v>
      </c>
      <c r="F269" s="80"/>
      <c r="G269" s="77">
        <f t="shared" si="13"/>
        <v>0</v>
      </c>
      <c r="H269" s="67"/>
    </row>
    <row r="270" spans="1:8" ht="30" customHeight="1">
      <c r="A270" s="67"/>
      <c r="B270" s="62">
        <v>6109</v>
      </c>
      <c r="C270" s="63" t="s">
        <v>300</v>
      </c>
      <c r="D270" s="210"/>
      <c r="E270" s="80"/>
      <c r="F270" s="80"/>
      <c r="G270" s="77">
        <f t="shared" si="13"/>
        <v>0</v>
      </c>
      <c r="H270" s="67"/>
    </row>
    <row r="271" spans="1:8" ht="30" customHeight="1">
      <c r="A271" s="67"/>
      <c r="B271" s="62">
        <v>6110</v>
      </c>
      <c r="C271" s="63" t="s">
        <v>301</v>
      </c>
      <c r="D271" s="210"/>
      <c r="E271" s="80"/>
      <c r="F271" s="80"/>
      <c r="G271" s="77">
        <f t="shared" si="13"/>
        <v>0</v>
      </c>
      <c r="H271" s="67"/>
    </row>
    <row r="272" spans="1:8" ht="30" customHeight="1">
      <c r="A272" s="67"/>
      <c r="B272" s="62">
        <v>6111</v>
      </c>
      <c r="C272" s="63" t="s">
        <v>304</v>
      </c>
      <c r="D272" s="210"/>
      <c r="E272" s="80"/>
      <c r="F272" s="80"/>
      <c r="G272" s="77">
        <f t="shared" si="13"/>
        <v>0</v>
      </c>
      <c r="H272" s="67"/>
    </row>
    <row r="273" spans="1:8" ht="30" customHeight="1">
      <c r="A273" s="67"/>
      <c r="B273" s="62">
        <v>6112</v>
      </c>
      <c r="C273" s="63" t="s">
        <v>199</v>
      </c>
      <c r="D273" s="210"/>
      <c r="E273" s="80"/>
      <c r="F273" s="80"/>
      <c r="G273" s="77">
        <f t="shared" si="13"/>
        <v>0</v>
      </c>
      <c r="H273" s="67"/>
    </row>
    <row r="274" spans="1:8" ht="30" customHeight="1">
      <c r="A274" s="67"/>
      <c r="B274" s="62">
        <v>6113</v>
      </c>
      <c r="C274" s="63" t="s">
        <v>200</v>
      </c>
      <c r="D274" s="210"/>
      <c r="E274" s="80">
        <v>901</v>
      </c>
      <c r="F274" s="80"/>
      <c r="G274" s="77">
        <f t="shared" si="13"/>
        <v>901</v>
      </c>
      <c r="H274" s="67"/>
    </row>
    <row r="275" spans="1:8" ht="30" customHeight="1">
      <c r="A275" s="67"/>
      <c r="B275" s="62">
        <v>6114</v>
      </c>
      <c r="C275" s="63" t="s">
        <v>299</v>
      </c>
      <c r="D275" s="210"/>
      <c r="E275" s="80">
        <v>384168</v>
      </c>
      <c r="F275" s="80"/>
      <c r="G275" s="77">
        <f t="shared" si="13"/>
        <v>384168</v>
      </c>
      <c r="H275" s="67"/>
    </row>
    <row r="276" spans="1:8" ht="30" customHeight="1">
      <c r="A276" s="67"/>
      <c r="B276" s="62">
        <v>6115</v>
      </c>
      <c r="C276" s="63" t="s">
        <v>201</v>
      </c>
      <c r="D276" s="210"/>
      <c r="E276" s="80">
        <v>64198</v>
      </c>
      <c r="F276" s="80"/>
      <c r="G276" s="77">
        <f t="shared" si="13"/>
        <v>64198</v>
      </c>
      <c r="H276" s="67"/>
    </row>
    <row r="277" spans="1:8" ht="30" customHeight="1">
      <c r="A277" s="67"/>
      <c r="B277" s="62">
        <v>6116</v>
      </c>
      <c r="C277" s="63" t="s">
        <v>302</v>
      </c>
      <c r="D277" s="210"/>
      <c r="E277" s="80">
        <v>83120</v>
      </c>
      <c r="F277" s="80"/>
      <c r="G277" s="77">
        <f t="shared" si="13"/>
        <v>83120</v>
      </c>
      <c r="H277" s="67"/>
    </row>
    <row r="278" spans="1:8" ht="30" customHeight="1">
      <c r="A278" s="67"/>
      <c r="B278" s="62">
        <v>6117</v>
      </c>
      <c r="C278" s="63" t="s">
        <v>303</v>
      </c>
      <c r="D278" s="210"/>
      <c r="E278" s="80"/>
      <c r="F278" s="80"/>
      <c r="G278" s="77">
        <f t="shared" si="13"/>
        <v>0</v>
      </c>
      <c r="H278" s="67"/>
    </row>
    <row r="279" spans="1:8" ht="30" customHeight="1">
      <c r="A279" s="67"/>
      <c r="B279" s="62">
        <v>6118</v>
      </c>
      <c r="C279" s="63" t="s">
        <v>202</v>
      </c>
      <c r="D279" s="210">
        <v>2291017</v>
      </c>
      <c r="E279" s="80">
        <v>7309983</v>
      </c>
      <c r="F279" s="80"/>
      <c r="G279" s="77">
        <f t="shared" si="13"/>
        <v>9601000</v>
      </c>
      <c r="H279" s="67"/>
    </row>
    <row r="280" spans="1:8" ht="30" customHeight="1">
      <c r="A280" s="67"/>
      <c r="B280" s="62">
        <v>6119</v>
      </c>
      <c r="C280" s="63" t="s">
        <v>203</v>
      </c>
      <c r="D280" s="210"/>
      <c r="E280" s="80"/>
      <c r="F280" s="80"/>
      <c r="G280" s="77">
        <f t="shared" si="13"/>
        <v>0</v>
      </c>
      <c r="H280" s="67"/>
    </row>
    <row r="281" spans="1:8" ht="30" customHeight="1">
      <c r="A281" s="67"/>
      <c r="B281" s="62">
        <v>6120</v>
      </c>
      <c r="C281" s="63" t="s">
        <v>204</v>
      </c>
      <c r="D281" s="210"/>
      <c r="E281" s="80"/>
      <c r="F281" s="80"/>
      <c r="G281" s="77">
        <f t="shared" si="13"/>
        <v>0</v>
      </c>
      <c r="H281" s="67"/>
    </row>
    <row r="282" spans="1:8" ht="30" customHeight="1">
      <c r="A282" s="67"/>
      <c r="B282" s="62">
        <v>6121</v>
      </c>
      <c r="C282" s="63" t="s">
        <v>205</v>
      </c>
      <c r="D282" s="210"/>
      <c r="E282" s="80">
        <v>0</v>
      </c>
      <c r="F282" s="80"/>
      <c r="G282" s="77">
        <f t="shared" si="13"/>
        <v>0</v>
      </c>
      <c r="H282" s="67"/>
    </row>
    <row r="283" spans="1:8" ht="30" customHeight="1">
      <c r="A283" s="67"/>
      <c r="B283" s="62">
        <v>6122</v>
      </c>
      <c r="C283" s="63" t="s">
        <v>206</v>
      </c>
      <c r="D283" s="210"/>
      <c r="E283" s="80"/>
      <c r="F283" s="80"/>
      <c r="G283" s="77">
        <f t="shared" si="13"/>
        <v>0</v>
      </c>
      <c r="H283" s="67"/>
    </row>
    <row r="284" spans="1:8" ht="30" customHeight="1">
      <c r="A284" s="67"/>
      <c r="B284" s="62">
        <v>6123</v>
      </c>
      <c r="C284" s="63" t="s">
        <v>207</v>
      </c>
      <c r="D284" s="210"/>
      <c r="E284" s="80"/>
      <c r="F284" s="80"/>
      <c r="G284" s="77">
        <f t="shared" si="13"/>
        <v>0</v>
      </c>
      <c r="H284" s="67"/>
    </row>
    <row r="285" spans="1:8" ht="30" customHeight="1">
      <c r="A285" s="67"/>
      <c r="B285" s="62">
        <v>6124</v>
      </c>
      <c r="C285" s="63" t="s">
        <v>208</v>
      </c>
      <c r="D285" s="210"/>
      <c r="E285" s="80"/>
      <c r="F285" s="80"/>
      <c r="G285" s="77">
        <f t="shared" si="13"/>
        <v>0</v>
      </c>
      <c r="H285" s="67"/>
    </row>
    <row r="286" spans="1:8" ht="30" customHeight="1">
      <c r="A286" s="67"/>
      <c r="B286" s="62">
        <v>6125</v>
      </c>
      <c r="C286" s="63" t="s">
        <v>209</v>
      </c>
      <c r="D286" s="210"/>
      <c r="E286" s="80"/>
      <c r="F286" s="80"/>
      <c r="G286" s="77">
        <f t="shared" si="13"/>
        <v>0</v>
      </c>
      <c r="H286" s="67"/>
    </row>
    <row r="287" spans="1:8" ht="30" customHeight="1">
      <c r="A287" s="67"/>
      <c r="B287" s="62">
        <v>6126</v>
      </c>
      <c r="C287" s="63" t="s">
        <v>210</v>
      </c>
      <c r="D287" s="210">
        <v>889595</v>
      </c>
      <c r="E287" s="80">
        <v>125996</v>
      </c>
      <c r="F287" s="80"/>
      <c r="G287" s="77">
        <f t="shared" si="13"/>
        <v>1015591</v>
      </c>
      <c r="H287" s="67"/>
    </row>
    <row r="288" spans="1:8" ht="30" customHeight="1">
      <c r="A288" s="67"/>
      <c r="B288" s="64"/>
      <c r="C288" s="65" t="s">
        <v>260</v>
      </c>
      <c r="D288" s="78">
        <f>SUM(D262:D287)</f>
        <v>3180612</v>
      </c>
      <c r="E288" s="78">
        <f>SUM(E262:E287)</f>
        <v>8212068</v>
      </c>
      <c r="F288" s="78">
        <f>SUM(F262:F287)</f>
        <v>0</v>
      </c>
      <c r="G288" s="78">
        <f>SUM(G262:G287)</f>
        <v>11392680</v>
      </c>
      <c r="H288" s="67"/>
    </row>
    <row r="289" spans="1:8" ht="30" customHeight="1">
      <c r="A289" s="67"/>
      <c r="B289" s="64"/>
      <c r="C289" s="65" t="s">
        <v>211</v>
      </c>
      <c r="D289" s="78">
        <f>D288</f>
        <v>3180612</v>
      </c>
      <c r="E289" s="78">
        <f>E288</f>
        <v>8212068</v>
      </c>
      <c r="F289" s="78">
        <f>F288</f>
        <v>0</v>
      </c>
      <c r="G289" s="78">
        <f>G288</f>
        <v>11392680</v>
      </c>
      <c r="H289" s="67"/>
    </row>
    <row r="290" spans="1:8" ht="30" customHeight="1">
      <c r="A290" s="67"/>
      <c r="B290" s="60">
        <v>7000</v>
      </c>
      <c r="C290" s="61" t="s">
        <v>212</v>
      </c>
      <c r="D290" s="126"/>
      <c r="E290" s="125"/>
      <c r="F290" s="125"/>
      <c r="G290" s="82"/>
      <c r="H290" s="67"/>
    </row>
    <row r="291" spans="1:8" ht="30" customHeight="1">
      <c r="A291" s="67"/>
      <c r="B291" s="60">
        <v>7100</v>
      </c>
      <c r="C291" s="61" t="s">
        <v>213</v>
      </c>
      <c r="D291" s="126"/>
      <c r="E291" s="125"/>
      <c r="F291" s="125"/>
      <c r="G291" s="82"/>
      <c r="H291" s="67"/>
    </row>
    <row r="292" spans="1:8" ht="30" customHeight="1">
      <c r="A292" s="67"/>
      <c r="B292" s="62">
        <v>7101</v>
      </c>
      <c r="C292" s="63" t="s">
        <v>214</v>
      </c>
      <c r="D292" s="210"/>
      <c r="E292" s="80"/>
      <c r="F292" s="80"/>
      <c r="G292" s="77">
        <f>SUM(D292:F292)</f>
        <v>0</v>
      </c>
      <c r="H292" s="67"/>
    </row>
    <row r="293" spans="1:8" ht="30" customHeight="1">
      <c r="A293" s="67"/>
      <c r="B293" s="64"/>
      <c r="C293" s="65" t="s">
        <v>260</v>
      </c>
      <c r="D293" s="78">
        <f>SUM(D292)</f>
        <v>0</v>
      </c>
      <c r="E293" s="78">
        <f>SUM(E292)</f>
        <v>0</v>
      </c>
      <c r="F293" s="78">
        <f>SUM(F292)</f>
        <v>0</v>
      </c>
      <c r="G293" s="78">
        <f>SUM(G292)</f>
        <v>0</v>
      </c>
      <c r="H293" s="67"/>
    </row>
    <row r="294" spans="1:8" ht="30" customHeight="1">
      <c r="A294" s="67"/>
      <c r="B294" s="85">
        <v>7200</v>
      </c>
      <c r="C294" s="61" t="s">
        <v>215</v>
      </c>
      <c r="D294" s="126"/>
      <c r="E294" s="125"/>
      <c r="F294" s="125"/>
      <c r="G294" s="82"/>
      <c r="H294" s="67"/>
    </row>
    <row r="295" spans="1:8" ht="30" customHeight="1">
      <c r="A295" s="67"/>
      <c r="B295" s="86">
        <v>7201</v>
      </c>
      <c r="C295" s="63" t="s">
        <v>294</v>
      </c>
      <c r="D295" s="210">
        <v>8881</v>
      </c>
      <c r="E295" s="80"/>
      <c r="F295" s="80"/>
      <c r="G295" s="77">
        <f>SUM(D295:F295)</f>
        <v>8881</v>
      </c>
      <c r="H295" s="67"/>
    </row>
    <row r="296" spans="1:8" ht="30" customHeight="1">
      <c r="A296" s="67"/>
      <c r="B296" s="64"/>
      <c r="C296" s="65" t="s">
        <v>260</v>
      </c>
      <c r="D296" s="78">
        <f>SUM(D295)</f>
        <v>8881</v>
      </c>
      <c r="E296" s="78">
        <f>SUM(E295)</f>
        <v>0</v>
      </c>
      <c r="F296" s="78">
        <f>SUM(F295)</f>
        <v>0</v>
      </c>
      <c r="G296" s="78">
        <f>SUM(G295)</f>
        <v>8881</v>
      </c>
      <c r="H296" s="67"/>
    </row>
    <row r="297" spans="1:8" ht="30" customHeight="1">
      <c r="A297" s="67"/>
      <c r="B297" s="85">
        <v>7300</v>
      </c>
      <c r="C297" s="61" t="s">
        <v>216</v>
      </c>
      <c r="D297" s="126"/>
      <c r="E297" s="125"/>
      <c r="F297" s="125"/>
      <c r="G297" s="82"/>
      <c r="H297" s="67"/>
    </row>
    <row r="298" spans="1:8" ht="30" customHeight="1">
      <c r="A298" s="67"/>
      <c r="B298" s="86">
        <v>7301</v>
      </c>
      <c r="C298" s="63" t="s">
        <v>217</v>
      </c>
      <c r="D298" s="210"/>
      <c r="E298" s="80"/>
      <c r="F298" s="80"/>
      <c r="G298" s="77">
        <f>SUM(D298:F298)</f>
        <v>0</v>
      </c>
      <c r="H298" s="67"/>
    </row>
    <row r="299" spans="1:8" ht="30" customHeight="1">
      <c r="A299" s="67"/>
      <c r="B299" s="86">
        <v>7302</v>
      </c>
      <c r="C299" s="63" t="s">
        <v>218</v>
      </c>
      <c r="D299" s="210"/>
      <c r="E299" s="80"/>
      <c r="F299" s="80"/>
      <c r="G299" s="77">
        <f>SUM(D299:F299)</f>
        <v>0</v>
      </c>
      <c r="H299" s="67"/>
    </row>
    <row r="300" spans="1:8" ht="30" customHeight="1">
      <c r="A300" s="67"/>
      <c r="B300" s="64"/>
      <c r="C300" s="65" t="s">
        <v>260</v>
      </c>
      <c r="D300" s="78">
        <f>SUM(D298:D299)</f>
        <v>0</v>
      </c>
      <c r="E300" s="78">
        <f>SUM(E298:E299)</f>
        <v>0</v>
      </c>
      <c r="F300" s="78">
        <f>SUM(F298:F299)</f>
        <v>0</v>
      </c>
      <c r="G300" s="78">
        <f>SUM(G298:G299)</f>
        <v>0</v>
      </c>
      <c r="H300" s="67"/>
    </row>
    <row r="301" spans="1:8" ht="30" customHeight="1">
      <c r="A301" s="67"/>
      <c r="B301" s="85">
        <v>7400</v>
      </c>
      <c r="C301" s="61" t="s">
        <v>219</v>
      </c>
      <c r="D301" s="126"/>
      <c r="E301" s="125"/>
      <c r="F301" s="125"/>
      <c r="G301" s="82"/>
      <c r="H301" s="67"/>
    </row>
    <row r="302" spans="1:8" ht="30" customHeight="1">
      <c r="A302" s="67"/>
      <c r="B302" s="86">
        <v>7401</v>
      </c>
      <c r="C302" s="63" t="s">
        <v>220</v>
      </c>
      <c r="D302" s="210"/>
      <c r="E302" s="80"/>
      <c r="F302" s="80"/>
      <c r="G302" s="77">
        <f>SUM(D302:F302)</f>
        <v>0</v>
      </c>
      <c r="H302" s="67"/>
    </row>
    <row r="303" spans="1:8" ht="30" customHeight="1">
      <c r="A303" s="67"/>
      <c r="B303" s="86">
        <v>7402</v>
      </c>
      <c r="C303" s="63" t="s">
        <v>221</v>
      </c>
      <c r="D303" s="210"/>
      <c r="E303" s="80"/>
      <c r="F303" s="80"/>
      <c r="G303" s="77">
        <f>SUM(D303:F303)</f>
        <v>0</v>
      </c>
      <c r="H303" s="67"/>
    </row>
    <row r="304" spans="1:8" ht="30" customHeight="1">
      <c r="A304" s="67"/>
      <c r="B304" s="86">
        <v>7403</v>
      </c>
      <c r="C304" s="63" t="s">
        <v>222</v>
      </c>
      <c r="D304" s="210"/>
      <c r="E304" s="80"/>
      <c r="F304" s="80"/>
      <c r="G304" s="77">
        <f>SUM(D304:F304)</f>
        <v>0</v>
      </c>
      <c r="H304" s="67"/>
    </row>
    <row r="305" spans="1:8" ht="30" customHeight="1">
      <c r="A305" s="67"/>
      <c r="B305" s="64"/>
      <c r="C305" s="65" t="s">
        <v>260</v>
      </c>
      <c r="D305" s="78">
        <f>SUM(D302:D304)</f>
        <v>0</v>
      </c>
      <c r="E305" s="78">
        <f>SUM(E302:E304)</f>
        <v>0</v>
      </c>
      <c r="F305" s="78">
        <f>SUM(F302:F304)</f>
        <v>0</v>
      </c>
      <c r="G305" s="78">
        <f>SUM(G302:G304)</f>
        <v>0</v>
      </c>
      <c r="H305" s="67"/>
    </row>
    <row r="306" spans="1:8" ht="30" customHeight="1">
      <c r="A306" s="67"/>
      <c r="B306" s="64"/>
      <c r="C306" s="65" t="s">
        <v>223</v>
      </c>
      <c r="D306" s="78">
        <f>D293+D296+D300+D305</f>
        <v>8881</v>
      </c>
      <c r="E306" s="78">
        <f>E293+E296+E300+E305</f>
        <v>0</v>
      </c>
      <c r="F306" s="78">
        <f>F293+F296+F300+F305</f>
        <v>0</v>
      </c>
      <c r="G306" s="78">
        <f>G293+G296+G300+G305</f>
        <v>8881</v>
      </c>
      <c r="H306" s="67"/>
    </row>
    <row r="307" spans="1:8" ht="30" customHeight="1">
      <c r="A307" s="67"/>
      <c r="B307" s="85">
        <v>9000</v>
      </c>
      <c r="C307" s="61" t="s">
        <v>224</v>
      </c>
      <c r="D307" s="126"/>
      <c r="E307" s="125"/>
      <c r="F307" s="125"/>
      <c r="G307" s="82"/>
      <c r="H307" s="67"/>
    </row>
    <row r="308" spans="1:8" ht="30" customHeight="1">
      <c r="A308" s="67"/>
      <c r="B308" s="60">
        <v>9100</v>
      </c>
      <c r="C308" s="61" t="s">
        <v>225</v>
      </c>
      <c r="D308" s="126"/>
      <c r="E308" s="125"/>
      <c r="F308" s="125"/>
      <c r="G308" s="82"/>
      <c r="H308" s="67"/>
    </row>
    <row r="309" spans="1:8" ht="30" customHeight="1">
      <c r="A309" s="67"/>
      <c r="B309" s="86">
        <v>9101</v>
      </c>
      <c r="C309" s="63" t="s">
        <v>226</v>
      </c>
      <c r="D309" s="210"/>
      <c r="E309" s="80"/>
      <c r="F309" s="80">
        <f>1044292+96153+43368</f>
        <v>1183813</v>
      </c>
      <c r="G309" s="77">
        <f>SUM(D309:F309)</f>
        <v>1183813</v>
      </c>
      <c r="H309" s="67"/>
    </row>
    <row r="310" spans="1:8" ht="30" customHeight="1">
      <c r="A310" s="67"/>
      <c r="B310" s="86">
        <v>9102</v>
      </c>
      <c r="C310" s="63" t="s">
        <v>227</v>
      </c>
      <c r="D310" s="210"/>
      <c r="E310" s="80"/>
      <c r="F310" s="80">
        <v>88013</v>
      </c>
      <c r="G310" s="77">
        <f>SUM(D310:F310)</f>
        <v>88013</v>
      </c>
      <c r="H310" s="67"/>
    </row>
    <row r="311" spans="1:8" ht="30" customHeight="1">
      <c r="A311" s="67"/>
      <c r="B311" s="86">
        <v>9103</v>
      </c>
      <c r="C311" s="63" t="s">
        <v>228</v>
      </c>
      <c r="D311" s="210"/>
      <c r="E311" s="80"/>
      <c r="F311" s="80"/>
      <c r="G311" s="77">
        <f>SUM(D311:F311)</f>
        <v>0</v>
      </c>
      <c r="H311" s="67"/>
    </row>
    <row r="312" spans="1:8" ht="30" customHeight="1">
      <c r="A312" s="67"/>
      <c r="B312" s="64"/>
      <c r="C312" s="65" t="s">
        <v>260</v>
      </c>
      <c r="D312" s="78">
        <f>SUM(D309:D311)</f>
        <v>0</v>
      </c>
      <c r="E312" s="78">
        <f>SUM(E309:E311)</f>
        <v>0</v>
      </c>
      <c r="F312" s="78">
        <f>SUM(F309:F311)</f>
        <v>1271826</v>
      </c>
      <c r="G312" s="78">
        <f>SUM(G309:G311)</f>
        <v>1271826</v>
      </c>
      <c r="H312" s="67"/>
    </row>
    <row r="313" spans="1:8" ht="30" customHeight="1">
      <c r="A313" s="67"/>
      <c r="B313" s="60">
        <v>9200</v>
      </c>
      <c r="C313" s="61" t="s">
        <v>229</v>
      </c>
      <c r="D313" s="126"/>
      <c r="E313" s="125"/>
      <c r="F313" s="125"/>
      <c r="G313" s="82"/>
      <c r="H313" s="67"/>
    </row>
    <row r="314" spans="1:8" ht="30" customHeight="1">
      <c r="A314" s="67"/>
      <c r="B314" s="86">
        <v>9201</v>
      </c>
      <c r="C314" s="63" t="s">
        <v>230</v>
      </c>
      <c r="D314" s="210"/>
      <c r="E314" s="80"/>
      <c r="F314" s="80">
        <f>425530+40481</f>
        <v>466011</v>
      </c>
      <c r="G314" s="77">
        <f aca="true" t="shared" si="14" ref="G314:G319">SUM(D314:F314)</f>
        <v>466011</v>
      </c>
      <c r="H314" s="67"/>
    </row>
    <row r="315" spans="1:8" ht="30" customHeight="1">
      <c r="A315" s="67"/>
      <c r="B315" s="86">
        <v>9202</v>
      </c>
      <c r="C315" s="63" t="s">
        <v>231</v>
      </c>
      <c r="D315" s="210"/>
      <c r="E315" s="80"/>
      <c r="F315" s="80"/>
      <c r="G315" s="77">
        <f t="shared" si="14"/>
        <v>0</v>
      </c>
      <c r="H315" s="67"/>
    </row>
    <row r="316" spans="1:8" ht="30" customHeight="1">
      <c r="A316" s="67"/>
      <c r="B316" s="86">
        <v>9203</v>
      </c>
      <c r="C316" s="63" t="s">
        <v>232</v>
      </c>
      <c r="D316" s="210"/>
      <c r="E316" s="80"/>
      <c r="F316" s="80"/>
      <c r="G316" s="77">
        <f t="shared" si="14"/>
        <v>0</v>
      </c>
      <c r="H316" s="67"/>
    </row>
    <row r="317" spans="1:8" ht="30" customHeight="1">
      <c r="A317" s="67"/>
      <c r="B317" s="86">
        <v>9204</v>
      </c>
      <c r="C317" s="63" t="s">
        <v>233</v>
      </c>
      <c r="D317" s="210"/>
      <c r="E317" s="80"/>
      <c r="F317" s="80"/>
      <c r="G317" s="77">
        <f t="shared" si="14"/>
        <v>0</v>
      </c>
      <c r="H317" s="67"/>
    </row>
    <row r="318" spans="1:8" ht="30" customHeight="1">
      <c r="A318" s="67"/>
      <c r="B318" s="86">
        <v>9205</v>
      </c>
      <c r="C318" s="63" t="s">
        <v>234</v>
      </c>
      <c r="D318" s="210"/>
      <c r="E318" s="80"/>
      <c r="F318" s="80"/>
      <c r="G318" s="77">
        <f t="shared" si="14"/>
        <v>0</v>
      </c>
      <c r="H318" s="67"/>
    </row>
    <row r="319" spans="1:8" ht="30" customHeight="1">
      <c r="A319" s="67"/>
      <c r="B319" s="86">
        <v>9206</v>
      </c>
      <c r="C319" s="63" t="s">
        <v>235</v>
      </c>
      <c r="D319" s="210"/>
      <c r="E319" s="80"/>
      <c r="F319" s="80"/>
      <c r="G319" s="77">
        <f t="shared" si="14"/>
        <v>0</v>
      </c>
      <c r="H319" s="67"/>
    </row>
    <row r="320" spans="1:8" ht="30" customHeight="1">
      <c r="A320" s="67"/>
      <c r="B320" s="64"/>
      <c r="C320" s="65" t="s">
        <v>260</v>
      </c>
      <c r="D320" s="78">
        <f>SUM(D314:D319)</f>
        <v>0</v>
      </c>
      <c r="E320" s="78">
        <f>SUM(E314:E319)</f>
        <v>0</v>
      </c>
      <c r="F320" s="78">
        <f>SUM(F314:F319)</f>
        <v>466011</v>
      </c>
      <c r="G320" s="78">
        <f>SUM(G314:G319)</f>
        <v>466011</v>
      </c>
      <c r="H320" s="67"/>
    </row>
    <row r="321" spans="1:8" ht="30" customHeight="1">
      <c r="A321" s="67"/>
      <c r="B321" s="60">
        <v>9300</v>
      </c>
      <c r="C321" s="61" t="s">
        <v>236</v>
      </c>
      <c r="D321" s="126"/>
      <c r="E321" s="125"/>
      <c r="F321" s="125"/>
      <c r="G321" s="82"/>
      <c r="H321" s="67"/>
    </row>
    <row r="322" spans="1:8" ht="30" customHeight="1">
      <c r="A322" s="67"/>
      <c r="B322" s="86">
        <v>9301</v>
      </c>
      <c r="C322" s="63" t="s">
        <v>237</v>
      </c>
      <c r="D322" s="210"/>
      <c r="E322" s="80"/>
      <c r="F322" s="80"/>
      <c r="G322" s="77">
        <f>SUM(D322:F322)</f>
        <v>0</v>
      </c>
      <c r="H322" s="67"/>
    </row>
    <row r="323" spans="1:8" ht="30" customHeight="1">
      <c r="A323" s="67"/>
      <c r="B323" s="64"/>
      <c r="C323" s="65" t="s">
        <v>260</v>
      </c>
      <c r="D323" s="78">
        <f>SUM(D322)</f>
        <v>0</v>
      </c>
      <c r="E323" s="78">
        <f>SUM(E322)</f>
        <v>0</v>
      </c>
      <c r="F323" s="78">
        <f>SUM(F322)</f>
        <v>0</v>
      </c>
      <c r="G323" s="78">
        <f>SUM(G322)</f>
        <v>0</v>
      </c>
      <c r="H323" s="67"/>
    </row>
    <row r="324" spans="1:8" ht="30" customHeight="1">
      <c r="A324" s="67"/>
      <c r="B324" s="64"/>
      <c r="C324" s="65" t="s">
        <v>238</v>
      </c>
      <c r="D324" s="78">
        <f>D312+D320+D323</f>
        <v>0</v>
      </c>
      <c r="E324" s="78">
        <f>E312+E320+E323</f>
        <v>0</v>
      </c>
      <c r="F324" s="78">
        <f>F312+F320+F323</f>
        <v>1737837</v>
      </c>
      <c r="G324" s="78">
        <f>G312+G320+G323</f>
        <v>1737837</v>
      </c>
      <c r="H324" s="67"/>
    </row>
    <row r="325" spans="1:8" ht="30" customHeight="1">
      <c r="A325" s="67"/>
      <c r="B325" s="64"/>
      <c r="C325" s="65" t="s">
        <v>316</v>
      </c>
      <c r="D325" s="78">
        <f>D48+D108+D186+D204+D259+D289+D306+D324</f>
        <v>47080170</v>
      </c>
      <c r="E325" s="78">
        <f>E48+E108+E186+E204+E259+E289+E306+E324</f>
        <v>8212068</v>
      </c>
      <c r="F325" s="78">
        <f>F48+F108+F186+F204+F259+F289+F306+F324</f>
        <v>7806806</v>
      </c>
      <c r="G325" s="78">
        <f>G48+G108+G186+G204+G259+G289+G306+G324</f>
        <v>63099044</v>
      </c>
      <c r="H325" s="67"/>
    </row>
    <row r="326" spans="1:8" ht="15">
      <c r="A326" s="67"/>
      <c r="B326" s="67"/>
      <c r="C326" s="68"/>
      <c r="D326" s="69"/>
      <c r="E326" s="69"/>
      <c r="F326" s="69"/>
      <c r="G326" s="69"/>
      <c r="H326" s="67"/>
    </row>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sheetData>
  <sheetProtection/>
  <autoFilter ref="B7:G388"/>
  <dataValidations count="271">
    <dataValidation type="decimal" allowBlank="1" showInputMessage="1" showErrorMessage="1" errorTitle="Error en el número introducido" error="El presupuesto no permite cantidades negativas." sqref="G13:G48 G10 D322 D314:D319 D309:D311 D302:D304 D298:D299 D295 D292 D262:D287 D256:D257 D252:D253 D247:D249 D242:D244 D238:D239 D234:D235 D229:D231 D217:D226 D207:D214 D194:D202 D189:D191 D175:D184 D170:D172 D163:D167 D155:D160 D141:D152 D133:D138 D124:D130 D111:D121 D106 D102:D103 D97:D99 D93:D94 D84:D90 D78:D81 D70:D75 D63:D67 D51:D60 D13:D48 F44:F45 F37:F38 F47:F48 F30:F31 F16:F17 D10">
      <formula1>0</formula1>
      <formula2>10000000000</formula2>
    </dataValidation>
    <dataValidation allowBlank="1" showInputMessage="1" showErrorMessage="1" errorTitle="Error en el número introducido" error="El presupuesto no permite cantidades negativas." sqref="G49:G325 F323:F325 F320:F321 D320:D321 D312:D313 F312:F313 F305:F308 D305:D308 D300:D301 F300:F301 F296:F297 D296:D297 D293:D294 F293:F294 F288:F291 D288:D291 D258:D261 F258:F261 F254:F255 D254:D255 D250:D251 F250:F251 F245:F246 D245:D246 D240:D241 F240:F241 F236:F237 D236:D237 D232:D233 F232:F233 F227:F228 D227:D228 D215:D216 F215:F216 F203:F206 D203:D206 D192:D193 F192:F193 F185:F188 D185:D188 D173:D174 F173:F174 F168:F169 D168:D169 D161:D162 F161:F162 F153:F154 D153:D154 D139:D140 F139:F140 F131:F132 D131:D132 D122:D123 F122:F123 F107:F110 D107:D110 D104:D105 F104:F105 F100:F101 D100:D101 D95:D96 F95:F96 F91:F92 D91:D92 D82:D83 F82:F83 F76:F77 D76:D77 D68:D69 F68:F69 F61:F62 D61:D62 D49:D50 F49:F50 D323:D325"/>
    <dataValidation allowBlank="1" showInputMessage="1" showErrorMessage="1" prompt="Asignación destinada a cubrir las remuneraciones al personal de base o de confianza de carácter permanente, que presten sus servicios en la Administración Pública Municipal. " sqref="C10"/>
    <dataValidation allowBlank="1" showInputMessage="1" showErrorMessage="1" prompt="Remuneración al personal obrero, técnico, administrativo, especialista y profesional, que desempeñe labores eventuales por estudios, obras o trabajos determinados, según los requerimientos y formas de contratación." sqref="C13"/>
    <dataValidation allowBlank="1" showInputMessage="1" showErrorMessage="1" prompt="Remuneración a profesionistas, técnicos, expertos o peritos por trabajos determinados, de acuerdo a contratos temporales; esta partida no se utilizá para remunerar trabajos extraordinarios del personal de planta." sqref="C14"/>
    <dataValidation allowBlank="1" showInputMessage="1" showErrorMessage="1" prompt="Remuneración a profesionistas de las diversas carreras o especialistas técnicos que prestan su servicio social en la Administración Pública Municipal." sqref="C15"/>
    <dataValidation allowBlank="1" showInputMessage="1" showErrorMessage="1" prompt="Asignación adicional como complemento al sueldo del personal al servicio de la Administración Pública Municipal, una vez transcurrido los primeros cinco años de servicio efectivo prestados." sqref="C18"/>
    <dataValidation allowBlank="1" showInputMessage="1" showErrorMessage="1" prompt="Asignación al personal que tenga derecho a vacaciones o preste sus servicios en domingo." sqref="C19"/>
    <dataValidation allowBlank="1" showInputMessage="1" showErrorMessage="1" prompt="Asignaciones mensuales que se entregará al personal de base y eventual por concepto de ayuda para despensa, cuyo monto será de conformidad a lo establecido en las condiciones generales de trabajo vigentes." sqref="C20"/>
    <dataValidation allowBlank="1" showInputMessage="1" showErrorMessage="1" prompt="Asignaciones por concepto de aguinaldo o gratificación de fin de año al personal al servicio de la Administración Pública Municipal." sqref="C21"/>
    <dataValidation allowBlank="1" showInputMessage="1" showErrorMessage="1" prompt="Asignación destindad al personal que presta sus servicios a la Administración Pública Municipal en atención a responsabilidades, trabajos extraordinarios relacionados con su cargo o por servicios especiales (Sin contravenir el art. 54Bis de la LSPEJM)." sqref="C22"/>
    <dataValidation allowBlank="1" showInputMessage="1" showErrorMessage="1" prompt="Asignaciones por remuneraciones a que tenga derecho el personal de la Administración Pública Municipal por servicios prestados en horas extraordinarias, guardias o turnos." sqref="C23"/>
    <dataValidation allowBlank="1" showInputMessage="1" showErrorMessage="1" prompt="Asignación destinadas a apoyar la educación básica o complementaria al personal y/o cubrir el costo del material didáctico y útiles escolaresque requieren los dependientesde los trabajadores." sqref="C24"/>
    <dataValidation allowBlank="1" showInputMessage="1" showErrorMessage="1" prompt="Asignaciones destinadas a cubrir los importes para ayuda de transporte urbano al personal al servicio de la Administración Pública Municipal, y que se refleja en su recibo de pago ordinario con carácter permanente o transitorio." sqref="C25"/>
    <dataValidation allowBlank="1" showInputMessage="1" showErrorMessage="1" prompt="Asignaciones destinadas a cubrir los importes para ayuda de guardería al personal al servicio de la Administración Pública Municipal, y que se refleja en su recibo de pago ordinario con carácter permanente o transitorio." sqref="C26"/>
    <dataValidation allowBlank="1" showInputMessage="1" showErrorMessage="1" prompt="Asignaciones destinadas a cubrir los resarcimientos al personal en servicio de la Administración Pública Municipal de conformidad con lo dispuesto en las leyes respectivas." sqref="C27"/>
    <dataValidation allowBlank="1" showInputMessage="1" showErrorMessage="1" prompt="Asignaciones destinadas a cubrir el importe de las indemnizaciones que resulten por laudos emitidos o sentencias definitivas dictadas por la autoridad competente, favorable a los trabajadores al servicio de la Administración Pública Municipal." sqref="C28"/>
    <dataValidation allowBlank="1" showInputMessage="1" showErrorMessage="1" prompt="Asignaciones destinadas a cubrir el importe de los sueldos o salarios vencidos que resulten por laudos emitidos o sentencias definitivas, dictadas por la autoridad competente, favorable a los trabajadores al servicio de la Administración Pública Municipal" sqref="C29"/>
    <dataValidation allowBlank="1" showInputMessage="1" showErrorMessage="1" prompt="Asignaciones destinadas a cubrir las aportaciones, por concepto de seguridad social, derivadas de los servicios proporcionados por el Instituto Mexicano del Seguro Social al personal." sqref="C32"/>
    <dataValidation allowBlank="1" showInputMessage="1" showErrorMessage="1" prompt="Asignaciones destinadas a cubrir las aportaciones al Instituto Nacional de la Vivienda de los Trabajadores que corresponden a la Administración Pública Municipal para proporcionar vivienda a su personal, de acuerdo con las disposiciones aplicables." sqref="C33"/>
    <dataValidation allowBlank="1" showInputMessage="1" showErrorMessage="1" prompt="Asignaciones destinadas a cubrir los montos de las aportaciones correspondientes a la Administración Pública Municipal a favor del Sistema Estatal de Ahorro para el Retiro, de los empleados al servicio de la misma." sqref="C34"/>
    <dataValidation allowBlank="1" showInputMessage="1" showErrorMessage="1" prompt="Asignaciones destinadas a cubrir las cuotas que corresponden a la Administración Pública Municipal en los términos de la Ley de Pensiones del Estado." sqref="C35"/>
    <dataValidation allowBlank="1" showInputMessage="1" showErrorMessage="1" prompt="Asignaciones destinadas a cubrir las primas correspondientes a la Administración Pública Municipal por concepto de seguro de vida del personal a su servicio, conforme a las condiciones generales de trabajo." sqref="C36"/>
    <dataValidation allowBlank="1" showInputMessage="1" showErrorMessage="1" prompt="Aportaciones destinadas a cubrir las cuotas que corresponden a la Administración Pública Municipal para la constitución del fondo de ahorro del personal, según acuerdos contractuales establecidos." sqref="C39"/>
    <dataValidation allowBlank="1" showInputMessage="1" showErrorMessage="1" prompt="Asignaciones destinadas a cubrir indemnizaciones al personal al servicio de la Administración Pública Municipal, en caso de accidentes sufridos durante el desempeño de sus labores." sqref="C40"/>
    <dataValidation allowBlank="1" showInputMessage="1" showErrorMessage="1" prompt="Asignaciones destinadas a cubrir las cuotas o ayudas por servicios médicos, que corresponden a la Administración Pública Municipal para beneficio de sus empleados." sqref="C41"/>
    <dataValidation allowBlank="1" showInputMessage="1" showErrorMessage="1" prompt="Erogaciones destinada a apoyar la capacitación orientada al desarrollo personal o profesional de los servidores públicos. Excluye las erogaciones por capacitación comprendidas en la partida 3302 Capacitación" sqref="C42"/>
    <dataValidation allowBlank="1" showInputMessage="1" showErrorMessage="1" prompt="Asignaciones destinadas a cubrir el costo de otras prestaciones que la Administración Pública Municipal otorgue en beneficio de sus empleados, siempre que no correspondan a las prestaciones establecidas por condiciones generales de trabajo o contratos." sqref="C43"/>
    <dataValidation allowBlank="1" showInputMessage="1" showErrorMessage="1" prompt="Asignaciones destinadas a cubrir las medidas de incremento y las prestaciones económicas, en percepciones de los servidores públicos de la Administración Pública Municipal que se aprueben en el presupuesto de egresos." sqref="C46"/>
    <dataValidation allowBlank="1" showInputMessage="1" showErrorMessage="1" prompt="Agrupa el pago de remuneraciones al personal que presta sus servicios a la administración municipal. Incluye las prestaciones económicas, los concepto de seguridad social y de seguros de vida y demás asignaciones derivadas de compromisos laborales." sqref="C48"/>
    <dataValidation allowBlank="1" showInputMessage="1" showErrorMessage="1" prompt="Agrupa las asignaciones destinadas a cubrir las percepciones correspondientes al personal de carácter permanente, por los servicios prestados en la Administración Pública Municipal." sqref="C11"/>
    <dataValidation allowBlank="1" showInputMessage="1" showErrorMessage="1" prompt="Asignaciones destinadas a cubrir las remuneraciones correspondientes al personal de carácter eventual, así como las percepciones de las personas físicas contratadas bajo el régimen de honorarios.Incluye el pago por retribuciones de servicio social." sqref="C16"/>
    <dataValidation allowBlank="1" showInputMessage="1" showErrorMessage="1" prompt="Asignaciones destinadas a cubrir percepciones adicionales y especiales, así como las gratificaciones que se otorgan tanto al personal de carácter permanente como transitorio, por servicios prestados en la Administración Pública Municipal." sqref="C30"/>
    <dataValidation allowBlank="1" showInputMessage="1" showErrorMessage="1" prompt="Agrupa las asignaciones destinadas a cubrir las aportaciones que corresponde a la Administración Pública Municipal, por concepto de las diversas prestaciones de seguridad social en beneficio del personal, tanto de carácter permanente como transitorio." sqref="C37"/>
    <dataValidation allowBlank="1" showInputMessage="1" showErrorMessage="1" prompt="Erogaciones que realiza la Administración Pública Municipal a favor del personal, con el fin de cubrirles prestaciones sociales y económicas." sqref="C44"/>
    <dataValidation allowBlank="1" showInputMessage="1" showErrorMessage="1" prompt="Asignaciones destinadas a cubrir las medidas de incremento en percepciones y prestaciones económicas y demás medidas salariales y económicas.No se ejercerán en forma directa, sino a través de las partidas que correspondan al capítulo 1000." sqref="C47"/>
    <dataValidation allowBlank="1" showInputMessage="1" showErrorMessage="1" prompt="Asignaciones destinadas a la adquisición de materiales y artículos diversos, propios para el uso de las oficinas, tales como: papelería, formas, libretas, carpetas y cualquier tipo de papel; vasos y servilletas desechables, limpiatipos." sqref="C51"/>
    <dataValidation allowBlank="1" showInputMessage="1" showErrorMessage="1" prompt="Asignaciones destinadas a la adquisición de materiales, artículos y enseres para el aseo, limpieza e higiene, como son: escobas, detergentes, jergas, jabones y otros productos similares." sqref="C52"/>
    <dataValidation allowBlank="1" showInputMessage="1" showErrorMessage="1" prompt="Asignaciones destinadas a la adquisición de materiales utilizados en la impresión, reproducción y encuadernación, tales como: fijadores, tintas, pastas, logotipos y demás materiales y útiles para el mismo fin." sqref="C53"/>
    <dataValidation allowBlank="1" showInputMessage="1" showErrorMessage="1" prompt="Asignaciones destinadas a la adquisición de insumos utilizados en el procesamiento, grabación e impresión de datos, así como los materiales para la limpieza y protección de los equipos." sqref="C54"/>
    <dataValidation allowBlank="1" showInputMessage="1" showErrorMessage="1" prompt="Asignación destinada a la adquisición de materiales y artículos diversos, propios para el funcionamiento de cámaras fotográficas, video, audio y microfilmación; tales como: rollos fotográficos, cassettes de video, entre otros." sqref="C55"/>
    <dataValidation allowBlank="1" showInputMessage="1" showErrorMessage="1" prompt="Asignaciones destinadas a la adquisición de toda clase de artículos y materiales didácticos utilizados en actividades educativas." sqref="C56"/>
    <dataValidation allowBlank="1" showInputMessage="1" showErrorMessage="1" prompt="Asignaciones destinadas a la adquisición de publicaciones relacionadas con información estadística y geográfica. Se incluye la cartografía y publicaciones." sqref="C57"/>
    <dataValidation allowBlank="1" showInputMessage="1" showErrorMessage="1" prompt="Asignaciones destinadas a la adquisición de toda clase de artículos y materiales necesarios para actividades de investigación y desarrollo tecnológico que realizan los centro de investigación científica y tecnológica y demás instituciones similares." sqref="C58"/>
    <dataValidation allowBlank="1" showInputMessage="1" showErrorMessage="1" prompt="Asignaciones destinadas a la adquisición de libros, revistas, periódicos; así como la suscripción a revistas especializadas y periódicos." sqref="C59"/>
    <dataValidation allowBlank="1" showInputMessage="1" showErrorMessage="1" prompt="Asignaciones destinadas a la adquisición de todo tipo de formas valoradas, suministradas por la Auditoría Superior del Estado de Jalisco; tales como: recibos oficiales, licencias municipales, órdenes de pago con o sin recibo, entre otras." sqref="C60"/>
    <dataValidation allowBlank="1" showInputMessage="1" showErrorMessage="1" prompt="Asignaciones destinadas a la adquisición de todo tipo de productos alimenticios y bebidas para la alimentación de los servidores públicos de la Administración Pública Municipal, derivado de la ejecución de actividades." sqref="C63"/>
    <dataValidation allowBlank="1" showInputMessage="1" showErrorMessage="1" prompt="Asignaciones destinadas a la adquisición de todo tipo de productos alimenticios y bebidas para los empleados de la Administración Pública Municipal, derivados de eventos. Excluye los gastos previstos en el concepto 3800 Servicios oficiales." sqref="C64"/>
    <dataValidation allowBlank="1" showInputMessage="1" showErrorMessage="1" prompt="Adquisición de todo tipo de productos alimenticios y bebidas para la alimentación de personas, derivado de la ejecución de las actividades institucionales de salud y seguridad social, así como para cautivos y reos en proceso de readaptación social." sqref="C65"/>
    <dataValidation allowBlank="1" showInputMessage="1" showErrorMessage="1" prompt="Asignaciones destinadas a la adquisición de todo tipo de productos alimenticios y bebidas para la alimentación de la población en caso de desastres naturales." sqref="C66"/>
    <dataValidation allowBlank="1" showInputMessage="1" showErrorMessage="1" prompt="Asignaciones destinadas a la adquisición de productos alimenticios para la manutención de animales y semovientes propiedad o bajo el cuidado de la Administración Pública Municipal." sqref="C67"/>
    <dataValidation allowBlank="1" showInputMessage="1" showErrorMessage="1" prompt="Asignaciones destinadas para la adquisición de herramientas menores auxiliares de trabajo, destinada al mantenimiento tales como: desarmadores, pinzas, martillos, tijeras, palas picos, y demás bienes similares. Excluye las de la partida 5501." sqref="C70"/>
    <dataValidation allowBlank="1" showInputMessage="1" showErrorMessage="1" prompt="Asignaciones destinadas a la adquisición de refacciones y accesorios necesarios para el funcionamiento de los vehículos propiedad del municipio, tales como: gatos hidráulicos o mecánicos, carburadores, radiadores, cajas y demás bienes similares." sqref="C71"/>
    <dataValidation allowBlank="1" showInputMessage="1" showErrorMessage="1" prompt="Adquisición de refacciones, accesorios y herramientas, necesarios para mantener la maquinaria pesada y equipo en condiciones de funcionamiento, incluye aquellos artículos de bajo costo, de corta duración o posible pérdida frecuente." sqref="C72"/>
    <dataValidation allowBlank="1" showInputMessage="1" showErrorMessage="1" prompt="Adquisición de componentes o dispositivos internos o externos que se integran al equipo de cómputo, con el objeto de conservar o recuperar su funcionalidad y que son de difícil control de inventario debido a su vida útil y constante reposición." sqref="C73"/>
    <dataValidation allowBlank="1" showInputMessage="1" showErrorMessage="1" prompt="Asignaciones destinadas a la adquisición de todo tipo de llantas y cámaras, indispensables para el funcionamiento de los vehículos propiedad de la Administración Pública Municipal." sqref="C74"/>
    <dataValidation allowBlank="1" showInputMessage="1" showErrorMessage="1" prompt="adquisición de todo tipo de utensilios necesarios para proporcionar este servicio, tales como: ollas, platos, cubiertos, vasijas, vasos y demás consumibles en operaciones a corto plazo susceptibles de registro. Excluye los de la partida 5102." sqref="C75"/>
    <dataValidation allowBlank="1" showInputMessage="1" showErrorMessage="1" prompt="Asignaciones destinadas a la adquisición de materiales utilizados en la construcción, reconstrucción, ampliación, adaptación, mejora, conservación y mantenimiento de todo tipo de inmuebles." sqref="C78"/>
    <dataValidation allowBlank="1" showInputMessage="1" showErrorMessage="1" prompt="Adquisición de todo tipo de material eléctrico y electrónico, tales como: cables, interruptores, tubos fluorescentes, focos, aislantes, electrodos, transistores, alambres, lámparas, entre otros." sqref="C79"/>
    <dataValidation allowBlank="1" showInputMessage="1" showErrorMessage="1" prompt="Adquisición de toda clase de estructuras y manufacturas que se utilizan en la construcción, reconstrucción, ampliación, adaptación, mejora, conservación y mantenimiento de toda clase de muebles e inmuebles." sqref="C80"/>
    <dataValidation allowBlank="1" showInputMessage="1" showErrorMessage="1" prompt="Adquisición de materiales de cualquier naturaleza para el acondicionamiento de bienes inmuebles, tales como: alfombras, tapices, pisos, persianas y demás accesorios distintos a los señalados en las partidas anteriores." sqref="C81"/>
    <dataValidation allowBlank="1" showInputMessage="1" showErrorMessage="1" prompt="Asignaciones destinadas a la adquisición de toda clase de árboles, plantas y semillas requeridas en invernaderos municipales, reforestaciones y conservación ecológica." sqref="C84"/>
    <dataValidation allowBlank="1" showInputMessage="1" showErrorMessage="1" prompt="Asignaciones destinadas a la adquisición de toda clase de sustancias químicas, tales como: reactivos, ácidos, éteres, óxidos, fluoruros, fosfatos, nitratos, alquinos, marcadores genéticos, entre otros." sqref="C85"/>
    <dataValidation allowBlank="1" showInputMessage="1" showErrorMessage="1" prompt="Adquisición de este tipo de productos cuyo estado de fabricación se encuentre terminado, tales como: fertilizantes complejos e inorgánicos, fungicidas, herbicidas, raticidas, entre otros. Incluye los abonos que se comercializan en estado natural." sqref="C86"/>
    <dataValidation allowBlank="1" showInputMessage="1" showErrorMessage="1" prompt="Asignaciones destinadas a la adquisición de medicinas y productos farmacéuticos de aplicación humana o animal, tales como: vacunas, drogas, medicinas de patente, medicamentos, sueros, plasma, oxígeno, entre otros." sqref="C87"/>
    <dataValidation allowBlank="1" showInputMessage="1" showErrorMessage="1" prompt="Adquisición de toda clase de materiales y suministros médicos que se requieran en hospitales, unidades sanitarias, consultorios, clínicas veterinarias, centros penitenciarios, entre otros, tales como: jeringas, gasas, agujas, vendajes." sqref="C88"/>
    <dataValidation allowBlank="1" showInputMessage="1" showErrorMessage="1" prompt="Adquisición de toda clase de materiales y suministros, tales como: cilindros graduados, matraces, probetas, mecheros, tanques de revelado, materiales para radiografía, electrocardiografía, medicina nuclear y demás materiales." sqref="C89"/>
    <dataValidation allowBlank="1" showInputMessage="1" showErrorMessage="1" prompt="Asignaciones destinadas a la adquisición de toda clase de sustancias explosivas, tales como: pólvora, dinamita, fulminantes, cordita, trinitrotolueno, amatol, tetril, entre otros." sqref="C90"/>
    <dataValidation allowBlank="1" showInputMessage="1" showErrorMessage="1" prompt="Adquisición de toda clase de combustibles en estado líquido o gaseoso, crudos o refinados, así como de lubricantes y aditivos, requeridos para el funcionamiento de vehículos y equipo de transporte, terrestre, aéreos, marítimos, lacustres y fluviales." sqref="C93"/>
    <dataValidation allowBlank="1" showInputMessage="1" showErrorMessage="1" prompt="Adquisición de toda clase de combustibles en estado líquido o gaseoso, crudos o refinados, así como de lubricantes y aditivos, requeridos para el funcionamiento de maquinarias terrestres, aéreos, marítimos, lacustres y fluviales." sqref="C94"/>
    <dataValidation allowBlank="1" showInputMessage="1" showErrorMessage="1" prompt="Adquisición de toda clase de ropa elaborada y sus accesorios: camisas, pantalones, trajes, calzado; uniformes y sus accesorios: insignias, distintivos, emblemas, banderines, banderas; y todo tipo de blancos: batas, toallas, entre otros." sqref="C97"/>
    <dataValidation allowBlank="1" showInputMessage="1" showErrorMessage="1" prompt="Adquisición de prendas especiales de protección personal, tales como: guantes, botas de hule y asbesto, de tela, o materiales especiales, cascos, caretas, lentes, cinturones; y demás prendas distintas a las señaladas en la partida 2802." sqref="C98"/>
    <dataValidation allowBlank="1" showInputMessage="1" showErrorMessage="1" prompt="Asignaciones destinadas a la adquisición de todo tipo de artículos deportivos, tales como: balones, redes, trofeos, raquetas, guantes, entre otros." sqref="C99"/>
    <dataValidation allowBlank="1" showInputMessage="1" showErrorMessage="1" prompt="Asignaciones destinadas a la adquisición de toda clase de suministros para el desempeño de las funciones de seguridad pública, tales como: municiones, espoletas, cargas, granadas, cartuchos, balas, entre otros." sqref="C102"/>
    <dataValidation allowBlank="1" showInputMessage="1" showErrorMessage="1" prompt="Adquisición de toda clase de prendas de protección propias para el desempeño de las funciones de seguridad pública, tales como: escudos, protectores, macanas, cascos policiales, máscaras, chalecos blindados y demás prendas." sqref="C103"/>
    <dataValidation allowBlank="1" showInputMessage="1" showErrorMessage="1" prompt="Adquisición de los materiales, suministros y mercancías diversas que la Administración Pública Municipal requiere para su distribución a la población en casos de desastres naturales o apoyos temporales por emergencias." sqref="C106"/>
    <dataValidation allowBlank="1" showInputMessage="1" showErrorMessage="1" prompt="Agrupa las asignaciones destinadas a cubrir el costo de adquisición de toda clase de insumos requeridos por la Administración Pública Municipal, para el desempeño de las actividades administrativas y productivas." sqref="C108"/>
    <dataValidation allowBlank="1" showInputMessage="1" showErrorMessage="1" prompt="Asignaciones destinadas a la adquisición de materiales, útiles y suministros necesarios para la operación y desempeño de la Administración Pública Municipal." sqref="C61"/>
    <dataValidation allowBlank="1" showInputMessage="1" showErrorMessage="1" prompt="Asignaciones destinadas a la adquisición de todo tipo de productos alimenticios en estado natural, semielaborado o elaborado, así como bebidas sin contenido alcohólico." sqref="C68"/>
    <dataValidation allowBlank="1" showInputMessage="1" showErrorMessage="1" prompt="Asignaciones destinadas a la adquisición de toda clase de refacciones, accesorios, herramientas, utensilios, y demás bienes de consumo del mismo género." sqref="C76"/>
    <dataValidation allowBlank="1" showInputMessage="1" showErrorMessage="1" prompt="Asignaciones destinadas a la adquisición de materiales utilizados en la construcción, reconstrucción, ampliación, adaptación, mejora, conservación y mantenimiento de los bienes muebles e inmuebles." sqref="C82"/>
    <dataValidation allowBlank="1" showInputMessage="1" showErrorMessage="1" prompt="Adquisición de toda clase de materias primas en estado natural, transformadas o semitransformadas, de naturaleza vegetal, animal y mineral, diferentes a las contenidas en las demás partidas de este clasificador." sqref="C91"/>
    <dataValidation allowBlank="1" showInputMessage="1" showErrorMessage="1" prompt="Adquisición de combustibles, lubricantes y aditivos de todo tipo necesarios para el funcionamiento de vehículos y maquinaria, destinados a la realización de actividades de la Administración Pública Municipal." sqref="C95"/>
    <dataValidation allowBlank="1" showInputMessage="1" showErrorMessage="1" prompt="Asignaciones destinadas a la adquisición de vestuario y sus accesorios, blancos, artículos deportivos, así como las prendas de protección personal necesarias para cumplir con los propósitos institucionales de la Administración Pública Municipal." sqref="C100"/>
    <dataValidation allowBlank="1" showInputMessage="1" showErrorMessage="1" prompt="Asignaciones destinadas a la adquisición de materiales y suministros, así como prendas de protección, necesarias para la realización de las actividades de seguridad pública." sqref="C104"/>
    <dataValidation allowBlank="1" showInputMessage="1" showErrorMessage="1" prompt="Asignaciones destinadas a cubrir el costo de los materiales, suministros y mercancías para su distribución a la población en casos de desastres naturales o apoyos temporales por emergencias, entre otros." sqref="C107"/>
    <dataValidation allowBlank="1" showInputMessage="1" showErrorMessage="1" prompt="Asignaciones destinadas al pago del servicio postal nacional e internacional, así como los pagos por servicios de mensajería y paquetería, requeridos en el desempeño de funciones oficiales." sqref="C111"/>
    <dataValidation allowBlank="1" showInputMessage="1" showErrorMessage="1" prompt="Asignaciones destinadas al pago del servicio telegráfico nacional e internacional requerido en el desempeño de funciones oficiales." sqref="C112"/>
    <dataValidation allowBlank="1" showInputMessage="1" showErrorMessage="1" prompt="Asignaciones destinadas al pago del servicio telefónico convencional nacional e internacional, incluido el servicio de fax, requerido en el desempeño de funciones oficiales." sqref="C113"/>
    <dataValidation allowBlank="1" showInputMessage="1" showErrorMessage="1" prompt="Asignaciones destinadas al pago de servicios de telefonía celular, requerido en el desempeño de funciones oficiales." sqref="C114"/>
    <dataValidation allowBlank="1" showInputMessage="1" showErrorMessage="1" prompt="Asignaciones destinadas al pago de servicios de radiolocalización, requerido en el desempeño de funciones oficiales, tales como: comunicación por radio, biper, entre otros." sqref="C115"/>
    <dataValidation allowBlank="1" showInputMessage="1" showErrorMessage="1" prompt="Asignaciones destinadas a cubrir el pago de servicios de la red de  telecomunicaciones nacionales e internacionales, requeridos en el desempeño de funciones oficiales." sqref="C116"/>
    <dataValidation allowBlank="1" showInputMessage="1" showErrorMessage="1" prompt="Asignaciones destinadas a cubrir el pago de servicios de Internet, enlaces y redes, datos e imagen requeridos en el desempeño de funciones oficiales." sqref="C117"/>
    <dataValidation allowBlank="1" showInputMessage="1" showErrorMessage="1" prompt="Asignaciones destinadas a cubrir el importe del consumo de energía eléctrica, para el funcionamiento de las instalaciones oficiales y servicios públicos." sqref="C118"/>
    <dataValidation allowBlank="1" showInputMessage="1" showErrorMessage="1" prompt="Asignaciones destinadas a cubrir el importe del consumo de agua potable y para riego, para el funcionamiento de las instalaciones oficiales y servicios públicos." sqref="C119"/>
    <dataValidation allowBlank="1" showInputMessage="1" showErrorMessage="1" prompt="Asignaciones destinadas a cubrir el pago de servicios de estacionamientos temporales y pensiones de vehículos del o al servicio de la Administración Pública Municipal." sqref="C120"/>
    <dataValidation allowBlank="1" showInputMessage="1" showErrorMessage="1" prompt="Asignaciones destinadas a cubrir el pago de servicios básicos distintos de los señalados en las partidas 3101 a 3110." sqref="C121"/>
    <dataValidation allowBlank="1" showInputMessage="1" showErrorMessage="1" prompt="Asignaciones destinadas a cubrir el alquiler de toda clase de inmuebles requeridos en el cumplimiento de la función pública." sqref="C124"/>
    <dataValidation allowBlank="1" showInputMessage="1" showErrorMessage="1" prompt="Asignaciones destinadas a cubrir el alquiler de terrenos requeridos en el cumplimiento de la función pública." sqref="C125"/>
    <dataValidation allowBlank="1" showInputMessage="1" showErrorMessage="1" prompt="Asignaciones destinadas a cubrir el alquiler de toda clase de mobiliario requerido en el cumplimiento de la función pública. Se excluye el arrendamiento de equipo y bienes informáticos señalado en la partida 3205." sqref="C126"/>
    <dataValidation allowBlank="1" showInputMessage="1" showErrorMessage="1" prompt="Asignaciones destinadas a cubrir el alquiler de toda clase de maquinaria y equipo requerido en el cumplimiento de la función pública. Se excluye el arrendamiento de equipo de bienes informáticos señalado en la partida 3205." sqref="C127"/>
    <dataValidation allowBlank="1" showInputMessage="1" showErrorMessage="1" prompt="Asignaciones destinadas a cubrir el alquiler de toda clase de equipo de cómputo y bienes informáticos requerido en el cumplimiento de la función pública. " sqref="C128"/>
    <dataValidation allowBlank="1" showInputMessage="1" showErrorMessage="1" prompt="Asignaciones destinadas a cubrir el alquiler de equipo de fotocopiado requeridos en el cumplimiento de la función pública." sqref="C129"/>
    <dataValidation allowBlank="1" showInputMessage="1" showErrorMessage="1" prompt="Asignaciones destinadas a cubrir el alquiler de toda clase de vehículos y equipos de transporte, terrestres, aéreos, marítimos, lacustres y fluviales para el desempeño de las funciones de la Administración Pública Municipal." sqref="C130"/>
    <dataValidation allowBlank="1" showInputMessage="1" showErrorMessage="1" prompt="Asignaciones destinadas a cubrir el costo de los servicios profesionales y técnicos que se contraten con personas físicas y morales por concepto de asesoramiento y consulta mediante convenios escritos." sqref="C133"/>
    <dataValidation allowBlank="1" showInputMessage="1" showErrorMessage="1" prompt="Asignaciones destinadas a cubrir el costo de los servicios profesionales que se contraten con personas físicas y morales por concepto de preparación e impartición de cursos de capacitación y/o actualización de los servidores públicos." sqref="C134"/>
    <dataValidation allowBlank="1" showInputMessage="1" showErrorMessage="1" prompt="Asignaciones destinadas a cubrir el costo de los servicios profesionales que se contraten con personas físicas y morales para el desarrollo de sistemas, sitio o páginas de Internet, procesamiento y elaboración de programas, ploteo por computadora y/o web." sqref="C135"/>
    <dataValidation allowBlank="1" showInputMessage="1" showErrorMessage="1" prompt="Asignaciones destinadas a cubrir el costo de los servicios profesionales que se contraten con personas físicas y morales por concepto de estudios e investigaciones." sqref="C136"/>
    <dataValidation allowBlank="1" showInputMessage="1" showErrorMessage="1" prompt="Asignaciones destinadas a cubrir el costo de los servicios notariales que se contraten con notario público, así como de certificaciones y avalúos, requeridas para el cumplimiento de las funciones públicas." sqref="C137"/>
    <dataValidation allowBlank="1" showInputMessage="1" showErrorMessage="1" prompt="Asignaciones destinadas a cubrir el costo de los servicios profesionales y técnicos que se contraten con personas físicas y morales por concepto de otros servicios profesionales no especificados en las partidas 3301 a la 3305." sqref="C138"/>
    <dataValidation allowBlank="1" showInputMessage="1" showErrorMessage="1" prompt="Asignaciones destinadas a cubrir el costo de los servicios de almacenaje, embalaje, desembalaje, envase y desenvase de toda clase de objetos, artículos, materiales, mobiliario, entre otros." sqref="C141"/>
    <dataValidation allowBlank="1" showInputMessage="1" showErrorMessage="1" prompt="Asignaciones destinadas a cubrir el costo de traslado, maniobras, embarque y desembarque de toda clase de objetos, artículos, materiales, mobiliario, entre otros." sqref="C142"/>
    <dataValidation allowBlank="1" showInputMessage="1" showErrorMessage="1" prompt="Asignaciones destinadas a cubrir el costo de servicios de traslado o resguardo de valores, tales como: contratación del servicio de recolección de depósitos de efectivo y/o documentos." sqref="C143"/>
    <dataValidation allowBlank="1" showInputMessage="1" showErrorMessage="1" prompt="Asignaciones destinadas a cubrir el pago de servicios bancarios y financieros, tales como: intereses por adeudos del Gobierno Municipal, descuentos e intereses devengados con motivo de la colocación de empréstitos." sqref="C144"/>
    <dataValidation allowBlank="1" showInputMessage="1" showErrorMessage="1" prompt="Asignaciones destinas a cubrir el pago de comisiones, descuentos y otros servicios bancarios, tales como: el pago de comisiones por manejo de cuenta, pago de sobregiro de cuenta, comisiones por cheques expedidos, entre otros." sqref="C145"/>
    <dataValidation allowBlank="1" showInputMessage="1" showErrorMessage="1" prompt="Asignaciones destinadas a cubrir la diferencias por variaciones en el tipo de cambio de la moneda nacional respecto a monedas extranjeras, derivado de la compraventa de moneda extranjera." sqref="C146"/>
    <dataValidation allowBlank="1" showInputMessage="1" showErrorMessage="1" prompt="Asignaciones destinadas a cubrir las primas por concepto de seguros contra robos, incendios y demás riesgos o contingencias a que pueden estar sujetos los materiales, bienes muebles e inmuebles." sqref="C147"/>
    <dataValidation allowBlank="1" showInputMessage="1" showErrorMessage="1" prompt="Asignaciones destinadas a cubrir los impuestos y/o derechos que cause la adquisición de toda clase de bienes o servicios en el extranjero.&#10;&#10;" sqref="C148"/>
    <dataValidation allowBlank="1" showInputMessage="1" showErrorMessage="1" prompt="Asignaciones destinadas a cubrir el importe que corresponda por el uso de patentes y marcas, representaciones comerciales e industriales, regalías por derechos de autor, membresías y licencias de uso de programas de cómputo" sqref="C149"/>
    <dataValidation allowBlank="1" showInputMessage="1" showErrorMessage="1" prompt="Asignaciones destinadas a cubrir el costo de los servicios provenientes de la subcontratación que la Administración Pública Municipal lleven a cabo con personas físicas o morales especializadas." sqref="C150"/>
    <dataValidation allowBlank="1" showInputMessage="1" showErrorMessage="1" prompt="Asignaciones destinadas a cubrir el importe sobre los refrendos y tenencias de vehículos propiedad de la Administración Pública Municipal." sqref="C151"/>
    <dataValidation allowBlank="1" showInputMessage="1" showErrorMessage="1" prompt="Asignaciones destinadas a cubrir otra clase de impuestos y derechos distintos a los señalados en este capítulo, tales como: derechos a la Comisión Nacional del Agua." sqref="C152"/>
    <dataValidation allowBlank="1" showInputMessage="1" showErrorMessage="1" prompt="Asignaciones destinadas a cubrir el costo de los servicios de mantenimiento y conservación de toda clase de mobiliario y equipo de oficina." sqref="C155"/>
    <dataValidation allowBlank="1" showInputMessage="1" showErrorMessage="1" prompt="Asignaciones destinadas a cubrir el costo de los servicios que se contraten con terceros para el mantenimiento y conservación de bienes informáticos." sqref="C156"/>
    <dataValidation allowBlank="1" showInputMessage="1" showErrorMessage="1" prompt="Asignaciones destinadas a cubrir el costo de los servicios de mantenimiento y conservación de la maquinaria y equipo de transporte propiedad o al servicio de la Administración Pública Municipal." sqref="C157"/>
    <dataValidation allowBlank="1" showInputMessage="1" showErrorMessage="1" prompt="Asignaciones destinadas a cubrir el costo de los servicios de mantenimiento y conservación de edificios, locales, terrenos, predios, áreas verdes, y caminos de acceso que sean propiedad o estén al servicio de la Administración Pública Municipal" sqref="C158"/>
    <dataValidation allowBlank="1" showInputMessage="1" showErrorMessage="1" prompt="Asignaciones destinadas a cubrir el costo de los servicios de mantenimiento y conservación de vehículos terrestres, aéreos, marítimos, lacustres y fluviales, propiedad o al servicio de la Administración Pública Municipal." sqref="C159"/>
    <dataValidation allowBlank="1" showInputMessage="1" showErrorMessage="1" prompt="Asignaciones destinadas a cubrir los gastos por servicios de lavandería, limpieza, desinfección, jardinería, higiene y fumigación, en los bienes muebles e inmuebles propiedad o al cuidado de la Administración Pública Municipal." sqref="C160"/>
    <dataValidation allowBlank="1" showInputMessage="1" showErrorMessage="1" prompt="Asignaciones destinadas a cubrir el costo de los servicios de impresión de documentos oficiales necesarios para la prestación de servicios públicos y de operaciones relacionadas con la función pública." sqref="C163"/>
    <dataValidation allowBlank="1" showInputMessage="1" showErrorMessage="1" prompt="Asignaciones destinadas a cubrir el costo de los servicios de impresión y elaboración de documentos oficiales de la Administración Pública Municipal, tales como: programas sectoriales y especiales; manuales de organización, etc." sqref="C164"/>
    <dataValidation allowBlank="1" showInputMessage="1" showErrorMessage="1" prompt="Asignaciones destinadas a cubrir el costo de publicaciones oficiales, tales como: bases para licitaciones, convocatorias, entre otras; así como la publicación de la información oficial para la realización de trámites de tipo administrativo." sqref="C165"/>
    <dataValidation allowBlank="1" showInputMessage="1" showErrorMessage="1" prompt="Asignaciones destinadas a cubrir el costo de servicio de publicación y difusión a través de la radio, prensa, televisión, entre otros de las actividades gubernamentales." sqref="C166"/>
    <dataValidation allowBlank="1" showInputMessage="1" showErrorMessage="1" prompt="Asignaciones destinadas a cubrir los gastos por concepto de mensajes, para su difusión en medios impresos y/o complementarios, cuyo objetivo sea la inserción y publicación de avisos, precisiones, edictos. Distintos a las partidas 3603 y 3604." sqref="C167"/>
    <dataValidation allowBlank="1" showInputMessage="1" showErrorMessage="1" prompt="Asignaciones destinadas a cubrir los gastos de alimentación y hospedaje de servidores públicos de la Administración Pública Municipal por concepto de traslado de enfermos, extranjeros, reos, heridos y cadáveres." sqref="C170"/>
    <dataValidation allowBlank="1" showInputMessage="1" showErrorMessage="1" prompt="Asignaciones destinadas a cubrir los gastos por concepto de alimentación y hospedaje de los servidores públicos de la Administración Pública Municipal, en el desempeño de comisiones temporales dentro del país, en lugares distintos a los de su adscripción." sqref="C171"/>
    <dataValidation allowBlank="1" showInputMessage="1" showErrorMessage="1" prompt="Asignaciones destinadas a cubrir los gastos de transporte de los servidores públicos de la Administración Pública Municipal, en el desempeño de comisiones dentro del país, en lugares distintos a los de su adscripción." sqref="C172"/>
    <dataValidation allowBlank="1" showInputMessage="1" showErrorMessage="1" prompt="Asignaciones destinadas a cubrir los gastos que se originen con motivos de la celebración de actos conmemorativos y de orden social, tales como: la realización de ceremonias patrióticas y oficiales, desfiles." sqref="C175"/>
    <dataValidation allowBlank="1" showInputMessage="1" showErrorMessage="1" prompt="Asignaciones destinadas a cubrir el costo del servicio integral que se contrate con personas físicas y morales para la celebración de congresos, convenciones, seminarios, simposios y cualquier otro tipo de foro análogo o de características similares." sqref="C176"/>
    <dataValidation allowBlank="1" showInputMessage="1" showErrorMessage="1" prompt="Asignaciones destinadas a cubrir los gastos que se originen con motivo de la celebración de actividades cívicas, culturales y de festividades, encaminados a fomentar la recreación, entretenimiento y los valores humanos entre los ciudadanos del municipio." sqref="C177"/>
    <dataValidation allowBlank="1" showInputMessage="1" showErrorMessage="1" prompt="Asignaciones destinadas a cubrir los gastos que se originen con motivo de recepción de visitantes ante el gobierno municipal y a personalidades nacionales o extranjeras de visita en el municipio." sqref="C178"/>
    <dataValidation allowBlank="1" showInputMessage="1" showErrorMessage="1" prompt="Asignaciones destinadas a cubrir las erogaciones de servidores públicos de primer nivel en el desempeño de sus funciones, que se originen con motivo de la representación. Dicha erogación debe ser comprobable y no otorgarse en forma mensual." sqref="C179"/>
    <dataValidation allowBlank="1" showInputMessage="1" showErrorMessage="1" prompt="Asignaciones destinadas a cubrir los gastos de poca cuantía relacionados con la realización de actos, ceremonias y actividades oficiales por la Administración Pública Municipal en el desempeño de sus funciones." sqref="C180"/>
    <dataValidation allowBlank="1" showInputMessage="1" showErrorMessage="1" prompt="Asignaciones destinadas a cubrir los gastos de transporte en comisiones oficiales temporales dentro del país en lugares distintos a los de su adscripción, por cualquiera de los medios usuales, de servidores públicos en cumplimiento de la función pública." sqref="C181"/>
    <dataValidation allowBlank="1" showInputMessage="1" showErrorMessage="1" prompt="Asignaciones destinadas a cubrir los gastos de transporte en comisiones oficiales temporales fuera del país, en lugares distintos a los de su adscripción, por cualquiera de los medios usuales, de servidores públicos en cumplimiento de la función pública." sqref="C182"/>
    <dataValidation allowBlank="1" showInputMessage="1" showErrorMessage="1" prompt="Asignaciones destinadas a cubrir los gastos por concepto de alimentación y hospedaje de servidores públicos de la Administración Pública Municipal en el desempeño de comisiones temporales dentro del país, en lugares distintos a los de su adscripción." sqref="C183"/>
    <dataValidation allowBlank="1" showInputMessage="1" showErrorMessage="1" prompt="Asignaciones destinadas a cubrir los gastos por concepto de alimentación y hospedaje de servidores públicos, en el desempeño de sus laborares y comisiones temporales fuera del país, en lugares distintos a los de su adscripción." sqref="C184"/>
    <dataValidation allowBlank="1" showInputMessage="1" showErrorMessage="1" prompt="Agrupa las asignaciones destinadas a cubrir el costo de todo tipo de servicio que contrate la Administración Pública Municipal, incluyen los gastos que realicen los servidores públicos por servicios oficiales y especiales para el desempeño de actividades." sqref="C186"/>
    <dataValidation allowBlank="1" showInputMessage="1" showErrorMessage="1" prompt="Asignaciones destinadas a la adquisición de servicios básicos,que contrate la Administración Pública Municipal necesarios para la operación y desempeño de sus funciones." sqref="C122"/>
    <dataValidation allowBlank="1" showInputMessage="1" showErrorMessage="1" prompt="Asignaciones destinadas a cubrir los gastos de arrendamientos de edificios, locales, terrenos, maquinaria y equipo, vehículos, y otros arrendamientos. Excluye el arrendamiento financiero." sqref="C131"/>
    <dataValidation allowBlank="1" showInputMessage="1" showErrorMessage="1" prompt="Asignaciones destinadas a la contratación de personas físicas y morales para la prestación de servicios de informática, de asesoría, consultoría, servicios para capacitación a servidores públicos, etc." sqref="C139"/>
    <dataValidation allowBlank="1" showInputMessage="1" showErrorMessage="1" prompt="Asignaciones destinadas a cubrir el costo de servicios tales como: almacenaje, embalaje y envase; fletes y acarreo; servicios de resguardo de valores; bancarios y financieros; pérdida cambiaria; seguros, fianzas, etc." sqref="C153"/>
    <dataValidation allowBlank="1" showInputMessage="1" showErrorMessage="1" prompt="Asignaciones destinadas a la contratación de servicios para el mantenimiento y conservación de toda clase de bienes muebles e inmuebles; incluye los deducibles de seguros." sqref="C161"/>
    <dataValidation allowBlank="1" showInputMessage="1" showErrorMessage="1" prompt="Asignaciones destinas a cubrir las erogaciones en servicios de impresión, publicación, difusión e información, incluyendo la elaboración de material comunicacional alternativo destinado a mensajes propios de la operación de la Administración." sqref="C168"/>
    <dataValidation allowBlank="1" showInputMessage="1" showErrorMessage="1" prompt="Asignaciones destinadas a cubrir los gastos relacionados con el traslado de reos, enfermos, heridos; así como de los viáticos y pasajes a servidores públicos en cumplimiento de sus funciones." sqref="C173"/>
    <dataValidation allowBlank="1" showInputMessage="1" showErrorMessage="1" prompt="Asignaciones destinadas a cubrir los gastos relacionados con la realización de actos, ceremonias y actividades oficiales por la Administración Pública Municipal en el desempeño de sus funciones." sqref="C185"/>
    <dataValidation allowBlank="1" showInputMessage="1" showErrorMessage="1" prompt="Asignaciones destinadas al sostenimiento o ayuda al sistema para el desarrollo integral de la familia (DIF), con el motivo de apoyar el bienestar social en el municipio, coadyuvando a la satisfacción de las necesidades de la población." sqref="C189"/>
    <dataValidation allowBlank="1" showInputMessage="1" showErrorMessage="1" prompt="Asignaciones destinadas al sostenimiento o ayuda a centros deportivos, culturales y sociales, con el motivo de apoyar y promover el deporte, las actividades culturales y sociales en el municipio." sqref="C190"/>
    <dataValidation allowBlank="1" showInputMessage="1" showErrorMessage="1" prompt="Asignaciones destinadas al sostenimiento o ayuda de otros organismos públicos o privados a mantener o promover el desarrollo social, distintos a los señalados en las partidas 4101 y 4102." sqref="C191"/>
    <dataValidation allowBlank="1" showInputMessage="1" showErrorMessage="1" prompt="Asignaciones destinadas a ayudar en los gastos de defunción y/o funeral de servidores públicos que fallezcan o de alguno de sus familiares directos, así como de personas de escasos recursos económicos y en los casos de que los cuerpos no sean reclamados." sqref="C194"/>
    <dataValidation allowBlank="1" showInputMessage="1" showErrorMessage="1" prompt="Asignaciones destinadas a ayudar en los gastos médicos de personas de escasos recursos económicos, tales como: medicinas, estudios médicos, hospitalización, entre otros." sqref="C195"/>
    <dataValidation allowBlank="1" showInputMessage="1" showErrorMessage="1" prompt="Asignaciones destinadas a otorgar ayudas en dinero o en especie para la adquisición de alimentos a grupos familiares o personas de escasos recursos." sqref="C196"/>
    <dataValidation allowBlank="1" showInputMessage="1" showErrorMessage="1" prompt="Asignaciones destinadas al sostenimiento o ayuda de estudiantes y personas que realicen estudios en planteles educativos del país o del extranjero." sqref="C197"/>
    <dataValidation allowBlank="1" showInputMessage="1" showErrorMessage="1" prompt="Asignaciones en dinero o en especie destinadas a instituciones educativas, con la finalidad de mejorar los servicios de los organismos que se dediquen a esta actividad." sqref="C198"/>
    <dataValidation allowBlank="1" showInputMessage="1" showErrorMessage="1" prompt="Asignaciones destinadas por la Administración Pública Municipal para financiar gastos de capital a los sectores privado y social que en forma organizada se dedican a la producción de bienes o prestaciones de servicios agrícolas de interés general." sqref="C199"/>
    <dataValidation allowBlank="1" showInputMessage="1" showErrorMessage="1" prompt="Asignaciones destinadas por la Administración Pública Municipal para financiar gastos de capital a los sectores privados y sociales que en forma organizada se dedican a la producción de bienes o prestación de servicios industriales de interés general." sqref="C200"/>
    <dataValidation allowBlank="1" showInputMessage="1" showErrorMessage="1" prompt="Asignaciones en dinero o en especie destinadas a instituciones sin fines de lucro, que presten servicios de carácter social y cultural, tales como: centros de investigación, hospitales, museos, asilos, entre otros." sqref="C201"/>
    <dataValidation allowBlank="1" showInputMessage="1" showErrorMessage="1" prompt="Asignaciones destinadas al sostenimiento o ayuda a deportistas, por medio de premios, estímulos, recompensas, becas o seguros; así como la realización o apoyo de eventos deportivos, tales como: carreras, torneos, entre otros." sqref="C202"/>
    <dataValidation allowBlank="1" showInputMessage="1" showErrorMessage="1" prompt="Agrupa las asignaciones que la Administración Pública Municipal destina en forma directa o indirecta, mediante el otorgamiento de subsidios y subvenciones aprobados." sqref="C204"/>
    <dataValidation allowBlank="1" showInputMessage="1" showErrorMessage="1" prompt="Asignaciones de recursos municipales que se otorgan a los diferentes organismos públicos o privados, a través de la Administración Pública Municipal, con el fin de fomentar el desarrollo de actividades prioritarias de interés general." sqref="C192"/>
    <dataValidation allowBlank="1" showInputMessage="1" showErrorMessage="1" prompt="Asignaciones destinadas al desarrollo de actividades que otorga la Administración Pública Municipal, consistentes en recursos destinados al apoyo de los diferentes sectores de la población e instituciones sin fines de lucro." sqref="C203"/>
    <dataValidation allowBlank="1" showInputMessage="1" showErrorMessage="1" prompt="Asignaciones destinadas a la adquisición de todo tipo de bienes muebles que requiera la Administración Pública Municipal para el desempeño de sus funciones." sqref="C207"/>
    <dataValidation allowBlank="1" showInputMessage="1" showErrorMessage="1" prompt="Asignaciones destinadas a la adquisición de todo tipo de bienes muebles para el funcionamiento de los servicios de comedor que requieran los organismos y dependencias de la Administración Pública Municipal." sqref="C208"/>
    <dataValidation allowBlank="1" showInputMessage="1" showErrorMessage="1" prompt="Asignaciones destinadas a la adquisición de equipos y aparatos de uso informático, para el procesamiento electrónico de datos y para el uso de redes." sqref="C209"/>
    <dataValidation allowBlank="1" showInputMessage="1" showErrorMessage="1" prompt="Asignaciones destinadas a cubrir los gastos originados por la adjudicación, expropiación e indemnización de este tipo de bienes, cuando las necesidades propias de la Administración Pública Municipal o del municipio lo ameriten." sqref="C210"/>
    <dataValidation allowBlank="1" showInputMessage="1" showErrorMessage="1" prompt="Asignaciones destinadas a la adquisición de equipos y aparatos de fotografía, video y microfilmación para el desempeño de las actividades de la Administración Pública Municipal, tales como: cámara fotográfica, flashes electrónicas, etc." sqref="C211"/>
    <dataValidation allowBlank="1" showInputMessage="1" showErrorMessage="1" prompt="Asignaciones destinadas a la adquisición de maquinaria y equipo propio para desarrollar las actividades de intendencia, tales como: aspiradoras, enceradoras, pulidoras, entre otros." sqref="C212"/>
    <dataValidation allowBlank="1" showInputMessage="1" showErrorMessage="1" prompt=" Asignaciones destinadas a la adquisición de objetos artísticos y culturales, tales como: pinturas, esculturas, cuadros, colecciones diversas, ediciones históricas, y en general todos los bienes que constituyan acervo patrimonial artístico y cultural." sqref="C213"/>
    <dataValidation allowBlank="1" showInputMessage="1" showErrorMessage="1" prompt="Asignaciones destinadas a la adquisición de equipo audiovisual para el desarrollo de actividades administrativas y operativas de la Administración Pública Municipal, tales como: televisores, proyectores de acetatos, pantallas, electro proyector, etc." sqref="C214"/>
    <dataValidation allowBlank="1" showInputMessage="1" showErrorMessage="1" prompt="Asignaciones destinadas a la adquisición de maquinaria y equipo utilizados en la construcción, tales como: quebradoras, revolvedoras, palas mecánicas, tractores oruga, motoconformadoras, aplanadoras, excavadoras, dragas, grúas, entre otros." sqref="C217"/>
    <dataValidation allowBlank="1" showInputMessage="1" showErrorMessage="1" prompt="Asignaciones destinadas a la adquisición de maquinaria y equipo eléctrico y electrónico, tales como: generadores de energía, plantas y motogeneradoras de energía eléctrica, transformadores, reguladores, tableros de transferencia, equipo electrónico, etc." sqref="C218"/>
    <dataValidation allowBlank="1" showInputMessage="1" showErrorMessage="1" prompt="Asignaciones destinadas a la adquisición de cualquier otro tipo de maquinaria y equipo indispensable para el desarrollo de la función pública, no incluido o especificado en las partidas del presente capítulo." sqref="C219"/>
    <dataValidation allowBlank="1" showInputMessage="1" showErrorMessage="1" prompt="Asignaciones destinadas a la adquisición de aparatos e instrumentos musicales, tales como: guitarras, tambores, trompeta, atriles, entre otros." sqref="C220"/>
    <dataValidation allowBlank="1" showInputMessage="1" showErrorMessage="1" prompt="Asignaciones destinadas a la adquisición de equipo y aparatos de comunicaciones y telecomunicaciones, tales como: comunicación satelital, microondas, transmisores, receptores; equipos de telex, radar, sonar, radionavegación, equipos telefónicos, etc." sqref="C221"/>
    <dataValidation allowBlank="1" showInputMessage="1" showErrorMessage="1" prompt="Asignaciones destinadas a la adquisición de aparatos de sonido, tales como: micrófonos, amplificadores, equipo de sonido y grabación, entre otros." sqref="C222"/>
    <dataValidation allowBlank="1" showInputMessage="1" showErrorMessage="1" prompt="Asignaciones destinadas a la adquisición de equipos educacionales y recreativos, tales como: equipos y aparatos audiovisuales, aparatos de gimnasia, carruseles, resbaladores, entre otros." sqref="C223"/>
    <dataValidation allowBlank="1" showInputMessage="1" showErrorMessage="1" prompt="Asignaciones destinadas a la adquisición de equipos de señalamientos viales, susceptibles de ser inventariables, tales como: semáforos, máquina pinta rayas, entre otros." sqref="C224"/>
    <dataValidation allowBlank="1" showInputMessage="1" showErrorMessage="1" prompt="Asignaciones destinadas a la adquisición de equipos de ingeniería y diseño, tales como: restiradores, plóter, estuches Leroy, tableta digitalizadora, estación total topográfica, estadales, equipo GPS, colectora de datos, etc." sqref="C225"/>
    <dataValidation allowBlank="1" showInputMessage="1" showErrorMessage="1" prompt="Asignación destinada a la adquisición de equipos de medición, tales como: cintas, flexómetros, distanciómetros, odómetros, entre otros." sqref="C226"/>
    <dataValidation allowBlank="1" showInputMessage="1" showErrorMessage="1" prompt="Asignaciones destinadas a la adquisición de toda clase de vehículos y equipo de transporte terrestre, motorizados y no motorizados, para el transporte de personas y carga, para el desempeño de las funciones de la Administración Pública Municipal." sqref="C229"/>
    <dataValidation allowBlank="1" showInputMessage="1" showErrorMessage="1" prompt="Asignaciones destinadas a la adquisición de toda clase de vehículos y equipo de transporte aéreo, para el traslado de personas y carga, para el desempeño de las funciones de la Administración Pública Municipal." sqref="C230"/>
    <dataValidation allowBlank="1" showInputMessage="1" showErrorMessage="1" prompt="Asignaciones destinadas a la adquisición de toda clase de vehículos y equipo de transporte marítimo, acuático, lacustre y fluvial, para el traslado de personas y carga, para el desempeño de las funciones de la Administración Pública Municipal." sqref="C231"/>
    <dataValidation allowBlank="1" showInputMessage="1" showErrorMessage="1" prompt="Asignaciones destinadas a la adquisición de equipos utilizados en hospitales, unidades sanitarias, consultorios, servicios veterinarios y laboratorios auxiliares de las ciencias médicas y de investigación científica." sqref="C234"/>
    <dataValidation allowBlank="1" showInputMessage="1" showErrorMessage="1" prompt="Asignaciones destinadas a la adquisición de instrumental utilizado en la ciencia médica, tales como: estetoscopios, máscaras para oxígeno, bisturís, tijeras, pinzas, separadores, y en general todo tipo de instrumentos médicos, etc." sqref="C235"/>
    <dataValidation allowBlank="1" showInputMessage="1" showErrorMessage="1" prompt="Asignaciones destinadas a la adquisición de herramientas eléctricas, neumáticas y máquinas herramienta, tales como: rectificadoras, cepilladoras, mortajadoras, pulidoras, lijadoras, sierras, taladros y martillos eléctricos, ensambladoras, fresadoras, etc." sqref="C238"/>
    <dataValidation allowBlank="1" showInputMessage="1" showErrorMessage="1" prompt="Asignaciones destinadas a la adquisición de refacciones y accesorios de uso diverso, tales como: motores para vehículos, escrepas, cuchillas adaptables a maquinarias, tubería de diseño especial y demás." sqref="C239"/>
    <dataValidation allowBlank="1" showInputMessage="1" showErrorMessage="1" prompt="Asignaciones destinadas a la adquisición de edificios, casas y locales que requiera la Administración Pública Municipal para desarrollar sus actividades." sqref="C242"/>
    <dataValidation allowBlank="1" showInputMessage="1" showErrorMessage="1" prompt="Asignaciones destinadas a la adquisición de terrenos y predios necesarios para uso propio de la Administración Pública Municipal." sqref="C243"/>
    <dataValidation allowBlank="1" showInputMessage="1" showErrorMessage="1" prompt="Asignaciones destinadas al pago de adjudicaciones, expropiaciones e indemnizaciones de todo tipo de bienes inmuebles, cuando por razones de interés público se requiera su afectación." sqref="C244"/>
    <dataValidation allowBlank="1" showInputMessage="1" showErrorMessage="1" prompt="Asignaciones destinadas a la adquisición de toda clase de armas de fuego propias para las funciones de seguridad pública, tales como: pistolas, carabinas, escopetas, metralletas, rifles, entre otras." sqref="C247"/>
    <dataValidation allowBlank="1" showInputMessage="1" showErrorMessage="1" prompt="Asignaciones destinadas a la adquisición de toda clase de armas blancas propias para las funciones de seguridad pública, tales como: bayonetas, cuchillos, navajas, espadas, entre otras." sqref="C248"/>
    <dataValidation allowBlank="1" showInputMessage="1" showErrorMessage="1" prompt="Asignaciones destinadas a la adquisición de toda clase de equipo de defensa personal propio para las funciones de seguridad pública, tales como: escudos protectores, macanas, cascos policiales, chalecos contra balas, máscaras antigas, entre otras." sqref="C249"/>
    <dataValidation allowBlank="1" showInputMessage="1" showErrorMessage="1" prompt="Asignaciones destinadas a la adquisición de todo tipo de animales para el trabajo, como: ganado caballar, mular, bovino y otros. Incluye la adquisición del equipo necesario para su acondicionamiento." sqref="C252"/>
    <dataValidation allowBlank="1" showInputMessage="1" showErrorMessage="1" prompt="Asignaciones destinadas a la adquisición de especies animales con fines de reproducción y fomento, tales como: ganado caballar, asnal, mular, bovino, porcino, toda clase de aves, peces, mariscos, entre otros. Incluyen larvas y semen para los mismos fines." sqref="C253"/>
    <dataValidation allowBlank="1" showInputMessage="1" showErrorMessage="1" prompt="Asignaciones destinadas a cubrir el costo de los bienes muebles o maquinaria y equipos especializados adquiridos por la Administración Pública Municipal con arrendamiento financiero o bajo la modalidad de arrendamiento financiero especial, entre otras" sqref="C256"/>
    <dataValidation allowBlank="1" showInputMessage="1" showErrorMessage="1" prompt="Asignaciones destinadas a cubrir el costo de los bienes inmuebles adquiridos por la Administración Pública Municipal, con arrendamiento financiero o bajo la modalidad de arrendamiento financiero especial, entre otras figuras análogas." sqref="C257"/>
    <dataValidation allowBlank="1" showInputMessage="1" showErrorMessage="1" prompt="Agrupa las asignaciones destinadas a cubrir el costo de adquisición de toda clase de bienes muebles e inmuebles que la Administración Pública Municipal contrate con personas físicas y morales." sqref="C259"/>
    <dataValidation allowBlank="1" showInputMessage="1" showErrorMessage="1" prompt="Asignaciones destinadas a la adquisición de toda clase de mobiliario y equipo de administración, educacional y recreativo, necesarios para el funcionamiento de la Administración Pública Municipal que por sus características debe incluirse en el patrimonio" sqref="C215"/>
    <dataValidation allowBlank="1" showInputMessage="1" showErrorMessage="1" prompt="Asignaciones destinadas a la adquisición de todo tipo de maquinaria y equipo de construcción, de comunicaciones y telecomunicaciones y demás maquinaria y equipo eléctrico y electrónico que se requiera en la Administración Pública Municipal." sqref="C227"/>
    <dataValidation allowBlank="1" showInputMessage="1" showErrorMessage="1" prompt="Asignación destinada a la adquisición de toda clase de vehículos y equipo de transporte terrestre, aéreo, marítimo, lacustre, fluvial y auxiliar de transporte, necesarios para el cumplimiento de la función pública de la Administración Pública Municipal." sqref="C232"/>
    <dataValidation allowBlank="1" showInputMessage="1" showErrorMessage="1" prompt="Asignaciones destinadas a la adquisición de todo tipo de equipo e instrumental médico y de laboratorio, requerido para proporcionar los servicios médicos, hospitalarios y demás actividades de salud e investigación científica y técnica." sqref="C236"/>
    <dataValidation allowBlank="1" showInputMessage="1" showErrorMessage="1" prompt="Asignaciones destinadas a la adquisición de toda clase de herramientas, máquinas herramienta, refacciones y accesorios, necesarios para el funcionamiento de la Administración Pública Municipal." sqref="C240"/>
    <dataValidation allowBlank="1" showInputMessage="1" showErrorMessage="1" prompt="Asignaciones destinadas a la adquisición de todo tipo de bienes inmuebles utilizados en la Administración Pública Municipal, así como a cubrir los gastos por adjudicación, u expropiación, de otros bienes inmuebles que se incorporen a los activos fijos." sqref="C245"/>
    <dataValidation allowBlank="1" showInputMessage="1" showErrorMessage="1" prompt="Asignaciones destinadas a la adquisición de equipo requerido para realizar las funciones y actividades de seguridad pública." sqref="C250"/>
    <dataValidation allowBlank="1" showInputMessage="1" showErrorMessage="1" prompt="Asignaciones destinadas a la adquisición de toda clase de especies de animales, tanto para su utilización en el trabajo como para su fomento y reproducción. Incluye la adquisición del equipo de trabajo animal." sqref="C254"/>
    <dataValidation allowBlank="1" showInputMessage="1" showErrorMessage="1" prompt="destinadas a cubrir el costo de los bienes muebles, equipos especializados o inmuebles adquiridos por la Administración Pública Municipal no incluidos o especificados en los conceptos y partidas del presente capítulo, tales como: arrendamiento financiero." sqref="C258"/>
    <dataValidation allowBlank="1" showInputMessage="1" showErrorMessage="1" prompt="Agrupa las asignaciones destinadas a las obras de construcción, reconstrucción, ampliación o rehabilitación por concepto de agua potable, como son: redes de agua, perforación o equipamiento de pozos, tanques o depósitos de almacenamiento, etc." sqref="C262"/>
    <dataValidation allowBlank="1" showInputMessage="1" showErrorMessage="1" prompt="Agrupa las asignaciones destinadas a las obras de construcción, reconstrucción, ampliación o rehabilitación por concepto de alcantarillado, como son: redes de drenaje urbano, colectores, alcantarillado pluvial, entre otras." sqref="C263"/>
    <dataValidation allowBlank="1" showInputMessage="1" showErrorMessage="1" prompt="Agrupa las asignaciones destinadas a las obras de construcción, reconstrucción, ampliación o rehabilitación por concepto de drenajes y letrinas, como son redes de drenaje rural, baños, letrinas, entre otras." sqref="C264"/>
    <dataValidation allowBlank="1" showInputMessage="1" showErrorMessage="1" prompt="Agrupa las asignaciones destinadas a las  obras de construcción, reconstrucción, ampliación o rehabilitación por concepto de electrificación de colonias o redes eléctricas para comunidades o rancherías, entre otras." sqref="C265"/>
    <dataValidation allowBlank="1" showInputMessage="1" showErrorMessage="1" prompt="Obras de construcción, reconstrucción, ampliación o rehabilitación por concepto de mejoramiento de vivienda, que beneficie directamente a sectores de la población, que se encuentren en condiciones de rezago social y pobreza extrema." sqref="C266"/>
    <dataValidation type="decimal" allowBlank="1" showInputMessage="1" showErrorMessage="1" promptTitle="Recurso Infraestructura" prompt="La finalidad del fondo de aportaciones para la infraestructura social municipal, es realizar la infraestructura que beneficie a sectores de la población que se encuentren en condiciones de rezago social y pobreza extrema." errorTitle="Error en el número introducido" error="El presupuesto no permite cantidades negativas." sqref="E10 E322 E314:E319 E309:E311 E302:E304 E298:E299 E295 E292 E262:E287 E256:E257 E252:E253 E247:E249 E242:E244 E238:E239 E234:E235 E229:E231 E217:E226 E207:E214 E194:E202 E189:E191 E175:E184 E170:E172 E163:E167 E155:E160 E141:E152 E133:E138 E124:E130 E111:E121 E106 E102:E103 E97:E99 E93:E94 E84:E90 E78:E81 E70:E75 E63:E67 E51:E60 E46 E39:E43 E32:E36 E18:E29 E13:E15">
      <formula1>0</formula1>
      <formula2>10000000000</formula2>
    </dataValidation>
    <dataValidation type="decimal" allowBlank="1" showInputMessage="1" showErrorMessage="1" promptTitle="Recursos Fortalecimiento" prompt="La finalidad del fondo de aportaciones para el fortalecimiento municipal, prioritariamente es el pago de derechos al Comisión Nacional del Agua, el pago de obligaciones financieras y la seguridad pública." errorTitle="Error en el número introducido" error="El presupuesto no permite cantidades negativas." sqref="F10 F322 F314:F319 F309:F311 F302:F304 F298:F299 F295 F292 F262:F287 F256:F257 F252:F253 F247:F249 F242:F244 F238:F239 F234:F235 F229:F231 F217:F226 F207:F214 F194:F202 F189:F191 F175:F184 F170:F172 F163:F167 F155:F160 F141:F152 F133:F138 F124:F130 F111:F121 F106 F102:F103 F97:F99 F93:F94 F84:F90 F78:F81 F70:F75 F63:F67 F51:F60 F46 F39:F43 F32:F36 F18:F29 F13:F15">
      <formula1>0</formula1>
      <formula2>10000000000</formula2>
    </dataValidation>
    <dataValidation allowBlank="1" showInputMessage="1" showErrorMessage="1" prompt="Obras de construcción, reconstrucción, ampliación o rehabilitación por concepto de pavimentación de calles, como son empedrados, colocación de concreto hidráulico, colocación de asfalto, construcción de banquetas y machuelos, entre otras." sqref="C267"/>
    <dataValidation allowBlank="1" showInputMessage="1" showErrorMessage="1" prompt="Agrupa las asignaciones destinadas a las obras de construcción, reconstrucción, ampliación o rehabilitación por concepto de puentes: viales, peatonales, vados, entre otras." sqref="C268"/>
    <dataValidation allowBlank="1" showInputMessage="1" showErrorMessage="1" prompt="inversión pública, para apoyar las actividades agrícolas, frutícolas, ganaderas, agroindustriales y en general todas aquellas de tipo rural, con las obras de construcción, reconstrucción, ampliación o rehabilitación." sqref="C269"/>
    <dataValidation allowBlank="1" showInputMessage="1" showErrorMessage="1" prompt="Asignaciones destinadas a cubrir la inversión pública, para apoyar la actividad pesquera y acuícola, con las obras de construcción, reconstrucción, ampliación o rehabilitación, tales como: granja acuícola, estanques, laboratorio de producción, etc." sqref="C270"/>
    <dataValidation allowBlank="1" showInputMessage="1" showErrorMessage="1" prompt="Asignaciones destinadas a cubrir la inversión pública, para apoyar las actividades forestales, silvícola y de la fauna, con las obras de construcción, reconstrucción, ampliación o rehabilitación, tales como: reforestación, plantación forestal,etc." sqref="C271"/>
    <dataValidation allowBlank="1" showInputMessage="1" showErrorMessage="1" prompt="Asignaciones destinadas a cubrir la inversión pública, para apoyar las actividades de protección y preservación ecológica, con las obras de construcción, reconstrucción, ampliación o rehabilitación." sqref="C272"/>
    <dataValidation allowBlank="1" showInputMessage="1" showErrorMessage="1" prompt="Asignaciones destinadas a cubrir la inversión pública, para apoyar las actividades de seguridad pública, con las obras de construcción, reconstrucción, ampliación o rehabilitación, tales como: centros de readaptación, casetas de vigilancia, entre otras." sqref="C273"/>
    <dataValidation allowBlank="1" showInputMessage="1" showErrorMessage="1" prompt="las asignaciones destinadas a cubrir la inversión pública con las obras de construcción, reconstrucción, ampliación o rehabilitación por concepto de infraestructura de salud, tales como: centros de salud, hospitales, entre otras." sqref="C274"/>
    <dataValidation allowBlank="1" showInputMessage="1" showErrorMessage="1" prompt="Agrupa las asignaciones destinadas a cubrir la inversión pública con las obras de construcción, reconstrucción, ampliación o rehabilitación por concepto de infraestructura educativa, tales como: aulas, patios cívicos, canchas, baños, entre otras." sqref="C275"/>
    <dataValidation allowBlank="1" showInputMessage="1" showErrorMessage="1" prompt="Agrupa las asignaciones destinadas a cubrir la inversión pública con las obras de construcción, reconstrucción, ampliación o rehabilitación por concepto de infraestructura deportiva, tales como: unidades deportivas, canchas, entre otras." sqref="C276"/>
    <dataValidation allowBlank="1" showInputMessage="1" showErrorMessage="1" prompt="Agrupa las asignaciones destinada a cubrir la inversión pública con las obras de construcción, reconstrucción, ampliación o rehabilitación por concepto de infraestructura cultural, tales como: casa de la cultura, bibliotecas, teatros, entre otras." sqref="C277"/>
    <dataValidation allowBlank="1" showInputMessage="1" showErrorMessage="1" prompt="Agrupa las asignaciones destinadas a cubrir la inversión pública con las obras de construcción, reconstrucción, ampliación o rehabilitación por concepto de infraestructura turística, tales como: andadores, miradores, museos, malecones, entre otras." sqref="C278"/>
    <dataValidation allowBlank="1" showInputMessage="1" showErrorMessage="1" prompt="Agrupa las asignaciones destinadas a las obras de construcción, reconstrucción, ampliación o rehabilitación por concepto de redes de comunicación terrestre, tales como: carreteras, caminos, libramientos, entre otras." sqref="C279"/>
    <dataValidation allowBlank="1" showInputMessage="1" showErrorMessage="1" prompt="Agrupa las asignaciones destinadas a las obras de construcción, reconstrucción, ampliación o rehabilitación por concepto de mercados municipales." sqref="C280"/>
    <dataValidation allowBlank="1" showInputMessage="1" showErrorMessage="1" prompt="Agrupa las asignaciones destinadas a las obras de construcción, reconstrucción, ampliación o rehabilitación por concepto de plazas y jardines, tales como: parques, jardines, entre otras." sqref="C281"/>
    <dataValidation allowBlank="1" showInputMessage="1" showErrorMessage="1" prompt="Agrupa las asignaciones destinadas a las obras de construcción, reconstrucción, ampliación o rehabilitación por concepto de cementerios, tales como: cercado perimetral, o construcción de nuevo cementerio, entre otras." sqref="C282"/>
    <dataValidation allowBlank="1" showInputMessage="1" showErrorMessage="1" prompt="Agrupa las asignaciones destinadas a las obras de construcción, reconstrucción, ampliación o rehabilitación por concepto de rastros municipales." sqref="C283"/>
    <dataValidation allowBlank="1" showInputMessage="1" showErrorMessage="1" prompt="Agrupa las asignaciones destinadas a las obras de construcción, reconstrucción, ampliación o rehabilitación por concepto de aseo público, tales como: basureros nuevos, mallas perimetrales, descargas, tanques lixiviados, entre otras." sqref="C284"/>
    <dataValidation allowBlank="1" showInputMessage="1" showErrorMessage="1" prompt="Agrupa las asignaciones destinadas a las obras de construcción, reconstrucción, ampliación o rehabilitación por concepto de edificios administrativos municipales." sqref="C285"/>
    <dataValidation allowBlank="1" showInputMessage="1" showErrorMessage="1" prompt="Agrupa las asignaciones destinadas a las obras de construcción, reconstrucción, ampliación o rehabilitación por concepto de prevención de contingencias, tales como: desazolve de ríos, lagos, entre otras." sqref="C286"/>
    <dataValidation allowBlank="1" showInputMessage="1" showErrorMessage="1" prompt="Agrupa las asignaciones destinadas a las obras de construcción, reconstrucción, ampliación o rehabilitación por concepto de otras obras no especificadas en las partidas anteriores." sqref="C287"/>
    <dataValidation allowBlank="1" showInputMessage="1" showErrorMessage="1" prompt="Agrupa las asignaciones destinadas a cubrir el costo de los servicios que la Administración Pública Municipal,necesarios para construir, instalar, ampliar, adecuar, remodelar, restaurar, conservar, mantener, modificar y demoler bienes inmuebles." sqref="C289"/>
    <dataValidation allowBlank="1" showInputMessage="1" showErrorMessage="1" prompt="Costo de los servicios que la Administración Pública Municipal contrate o realice por administración directa. Estas obras pueden ser: construcciones, reconstrucciones, ampliaciones, adaptaciones, mejoras, servicios y estudios." sqref="C288"/>
    <dataValidation allowBlank="1" showInputMessage="1" showErrorMessage="1" prompt="importe de las liquidaciones que resulten por daños patrimoniales a los ciudadanos y/o a sus bienes, por parte de la Administración, derivado de la aplicación de la Ley de Responsabilidad Patrimonial del Estado de Jalisco y sus Municipios." sqref="C292"/>
    <dataValidation allowBlank="1" showInputMessage="1" showErrorMessage="1" prompt="Asignaciones destinadas a pagar por parte de la Administración Pública Municipal a los contribuyentes por concepto de reintegro por cobros indebidos a este." sqref="C295"/>
    <dataValidation allowBlank="1" showInputMessage="1" showErrorMessage="1" prompt="Asignaciones destinadas a cubrir los pagos a pensionados de la Administración Pública Municipal conforme a lo estipulado en acuerdo de ayuntamiento, así como de las prestaciones económicas distintas a la pensión." sqref="C298"/>
    <dataValidation allowBlank="1" showInputMessage="1" showErrorMessage="1" prompt="Asignaciones destinadas a cubrir los pagos a jubilados de la Administración Pública Municipal conforme a lo estipulado en acuerdo de ayuntamiento, así como de las prestaciones económicas distintas a la jubilación." sqref="C299"/>
    <dataValidation allowBlank="1" showInputMessage="1" showErrorMessage="1" prompt="Asignaciones destinadas a cubrir las erogaciones por participación al estado y/o federación por convenios por parte de la Administración Pública Municipal y estos, para el cobro de multas federales no fiscales." sqref="C302"/>
    <dataValidation allowBlank="1" showInputMessage="1" showErrorMessage="1" prompt="Asignaciones destinadas a cubrir las erogaciones por participación al estado y/o federación por convenios por parte de la Administración Pública Municipal y estos, para el cobro de derechos de suelo en zonas marítimas." sqref="C303"/>
    <dataValidation allowBlank="1" showInputMessage="1" showErrorMessage="1" prompt="Depuración de cuentas incobrables incobrables, que por el tiempo perdió su valor de ley o después de agotar las instancias legales para su recuperación estas no procedieron y fueron sometidas a acuerdo de ayuntamiento para considerarse como un egreso." sqref="C304"/>
    <dataValidation allowBlank="1" showInputMessage="1" showErrorMessage="1" prompt="Agrupa las asignaciones destinadas a la realización de diversas erogaciones derivadas del cumplimiento de las obligaciones de la Administración Pública Municipal. " sqref="C306"/>
    <dataValidation allowBlank="1" showInputMessage="1" showErrorMessage="1" prompt="Asignaciones destinadas a cubrir el importe de las liquidaciones que resulten por daños patrimoniales a los ciudadanos y/o a sus bienes, por parte de la Administración Pública Municipal," sqref="C293"/>
    <dataValidation allowBlank="1" showInputMessage="1" showErrorMessage="1" prompt="Asignaciones destinadas a reintegrar a los contribuyentes por cobros indebidos." sqref="C296"/>
    <dataValidation allowBlank="1" showInputMessage="1" showErrorMessage="1" prompt="Asignaciones destinadas a cubrir los pagos a pensionistas y jubilados de la Administración Pública Municipal, conforme a la autorización en acuerdo de ayuntamiento y los pagos adicionales que por dichos conceptos realiza." sqref="C300"/>
    <dataValidation allowBlank="1" showInputMessage="1" showErrorMessage="1" prompt="Asignaciones destinadas al pago por concepto de participación de convenios de cobro entre el estado y/o federación y la Administración Pública Municipal, así como de la depuración de cuentas incobrables o activos circulantes incobrables." sqref="C305"/>
    <dataValidation allowBlank="1" showInputMessage="1" showErrorMessage="1" prompt="Agrupa las asignaciones destinadas a cubrir el pago del principal derivado de los diversos créditos o financiamientos autorizados, colocados a plazos." sqref="C312"/>
    <dataValidation allowBlank="1" showInputMessage="1" showErrorMessage="1" prompt="Asignaciones destinadas a cubrir el pago de intereses derivados de los diversos créditos o financiamientos autorizados, colocados a plazo en instituciones nacionales y extranjeras, privadas y mixtas." sqref="C320"/>
    <dataValidation allowBlank="1" showInputMessage="1" showErrorMessage="1" prompt="Asignaciones destinadas a cubrir las comisiones y gastos derivados de los diversos créditos o financiamientos autorizados, pagaderos en el interior y exterior del país tanto en moneda nacional como extranjera." sqref="C323"/>
    <dataValidation allowBlank="1" showInputMessage="1" showErrorMessage="1" prompt="Asignaciones destinadas a cubrir el pago del principal derivado de los créditos contraídos en moneda nacional con instituciones oficiales establecidas en territorio nacional, tales como: Banobras, Secretaría de Finanzas del Estado de Jalisco, entre otras." sqref="C309"/>
    <dataValidation allowBlank="1" showInputMessage="1" showErrorMessage="1" prompt="Asignaciones destinadas a cubrir el pago del principal derivado de los créditos contraídos en moneda nacional o extranjera con instituciones de crédito establecidas en territorio nacional." sqref="C310"/>
    <dataValidation allowBlank="1" showInputMessage="1" showErrorMessage="1" prompt="Asignaciones destinadas a cubrir el pago del principal derivado de los créditos contraídos en moneda nacional o extranjera con particulares establecidas en territorio nacional." sqref="C311"/>
    <dataValidation allowBlank="1" showInputMessage="1" showErrorMessage="1" prompt="Asignaciones destinadas al pago de intereses derivados de los créditos contratados con instituciones oficiales." sqref="C314"/>
    <dataValidation allowBlank="1" showInputMessage="1" showErrorMessage="1" prompt="Asignaciones destinadas al pago de intereses derivados de los créditos contratados con instituciones de crédito nacional." sqref="C315"/>
    <dataValidation allowBlank="1" showInputMessage="1" showErrorMessage="1" prompt="Asignaciones destinadas al pago de intereses derivados de los créditos contratados con particulares." sqref="C316"/>
    <dataValidation allowBlank="1" showInputMessage="1" showErrorMessage="1" prompt="Asignaciones destinadas al pago de intereses moratorios derivados de los créditos contratados con instituciones oficiales." sqref="C317"/>
    <dataValidation allowBlank="1" showInputMessage="1" showErrorMessage="1" prompt="Asignaciones destinadas al pago de intereses moratorios derivados de los créditos contratados con instituciones de crédito nacional." sqref="C318"/>
    <dataValidation allowBlank="1" showInputMessage="1" showErrorMessage="1" prompt="Asignaciones destinadas al pago de intereses moratorios derivados de los créditos contratados con instituciones particulares." sqref="C319"/>
    <dataValidation allowBlank="1" showInputMessage="1" showErrorMessage="1" prompt="Asignaciones destinadas al pago de obligaciones derivadas del servicio de la deuda contratada; así como del pago de gastos de la misma, como son: los diversos gastos que se cubren a los bancos agentes conforme a los convenios y/o contratos de crédito." sqref="C322"/>
    <dataValidation allowBlank="1" showInputMessage="1" showErrorMessage="1" prompt="Agrupa las asignaciones destinadas a cubrir obligaciones de la Administración Pública Municipal por concepto de su deuda pública interna y externa." sqref="C324"/>
  </dataValidations>
  <printOptions horizontalCentered="1"/>
  <pageMargins left="0.3937007874015748" right="0.3937007874015748" top="0.54" bottom="0.65" header="0" footer="0.1968503937007874"/>
  <pageSetup fitToHeight="6" fitToWidth="1" horizontalDpi="300" verticalDpi="300" orientation="portrait" scale="43" r:id="rId1"/>
  <headerFooter alignWithMargins="0">
    <oddFooter>&amp;RPágina &amp;P de &amp;N</oddFooter>
  </headerFooter>
</worksheet>
</file>

<file path=xl/worksheets/sheet19.xml><?xml version="1.0" encoding="utf-8"?>
<worksheet xmlns="http://schemas.openxmlformats.org/spreadsheetml/2006/main" xmlns:r="http://schemas.openxmlformats.org/officeDocument/2006/relationships">
  <sheetPr codeName="Hoja15">
    <tabColor indexed="52"/>
    <pageSetUpPr fitToPage="1"/>
  </sheetPr>
  <dimension ref="A1:K39"/>
  <sheetViews>
    <sheetView zoomScale="95" zoomScaleNormal="95" zoomScalePageLayoutView="0" workbookViewId="0" topLeftCell="A19">
      <selection activeCell="D27" sqref="D27"/>
    </sheetView>
  </sheetViews>
  <sheetFormatPr defaultColWidth="0" defaultRowHeight="12.75" zeroHeight="1"/>
  <cols>
    <col min="1" max="1" width="39.140625" style="1" customWidth="1"/>
    <col min="2" max="2" width="13.28125" style="1" customWidth="1"/>
    <col min="3" max="9" width="14.140625" style="1" customWidth="1"/>
    <col min="10" max="10" width="13.28125" style="1" customWidth="1"/>
    <col min="11" max="11" width="1.7109375" style="136" customWidth="1"/>
    <col min="12" max="16384" width="11.421875" style="1" hidden="1" customWidth="1"/>
  </cols>
  <sheetData>
    <row r="1" spans="1:11" s="2" customFormat="1" ht="12.75">
      <c r="A1" s="233"/>
      <c r="B1" s="5"/>
      <c r="C1" s="5"/>
      <c r="D1" s="5"/>
      <c r="E1" s="5"/>
      <c r="F1" s="5"/>
      <c r="G1" s="5"/>
      <c r="H1" s="5"/>
      <c r="I1" s="5"/>
      <c r="J1" s="8" t="s">
        <v>262</v>
      </c>
      <c r="K1" s="67"/>
    </row>
    <row r="2" spans="1:11" s="2" customFormat="1" ht="18">
      <c r="A2" s="9" t="s">
        <v>535</v>
      </c>
      <c r="B2" s="16"/>
      <c r="C2" s="16"/>
      <c r="D2" s="16"/>
      <c r="E2" s="16"/>
      <c r="F2" s="16"/>
      <c r="G2" s="16"/>
      <c r="H2" s="16"/>
      <c r="I2" s="16"/>
      <c r="J2" s="13"/>
      <c r="K2" s="67"/>
    </row>
    <row r="3" spans="1:11" s="2" customFormat="1" ht="18">
      <c r="A3" s="234" t="str">
        <f>"Municipio de: "&amp;'13'!C5</f>
        <v>Municipio de: Ixtlahuacàn del Rìo, Jalisco</v>
      </c>
      <c r="B3" s="16"/>
      <c r="C3" s="16"/>
      <c r="D3" s="16"/>
      <c r="E3" s="16"/>
      <c r="F3" s="16"/>
      <c r="G3" s="16"/>
      <c r="H3" s="16"/>
      <c r="I3" s="16"/>
      <c r="J3" s="13"/>
      <c r="K3" s="67"/>
    </row>
    <row r="4" spans="1:11" s="2" customFormat="1" ht="13.5" thickBot="1">
      <c r="A4" s="235"/>
      <c r="B4" s="26"/>
      <c r="C4" s="26"/>
      <c r="D4" s="26"/>
      <c r="E4" s="26"/>
      <c r="F4" s="26"/>
      <c r="G4" s="26"/>
      <c r="H4" s="26"/>
      <c r="I4" s="26"/>
      <c r="J4" s="28"/>
      <c r="K4" s="67"/>
    </row>
    <row r="5" spans="1:11" s="2" customFormat="1" ht="4.5" customHeight="1">
      <c r="A5" s="30"/>
      <c r="B5" s="31"/>
      <c r="C5" s="30"/>
      <c r="D5" s="32"/>
      <c r="E5" s="30"/>
      <c r="F5" s="32"/>
      <c r="K5" s="67"/>
    </row>
    <row r="6" spans="1:11" s="2" customFormat="1" ht="12.75">
      <c r="A6" s="389" t="s">
        <v>261</v>
      </c>
      <c r="B6" s="390" t="s">
        <v>494</v>
      </c>
      <c r="C6" s="389" t="s">
        <v>495</v>
      </c>
      <c r="D6" s="390" t="s">
        <v>496</v>
      </c>
      <c r="E6" s="389" t="s">
        <v>497</v>
      </c>
      <c r="F6" s="390" t="s">
        <v>498</v>
      </c>
      <c r="G6" s="390" t="s">
        <v>499</v>
      </c>
      <c r="H6" s="390" t="s">
        <v>500</v>
      </c>
      <c r="I6" s="390" t="s">
        <v>501</v>
      </c>
      <c r="J6" s="390" t="s">
        <v>263</v>
      </c>
      <c r="K6" s="67"/>
    </row>
    <row r="7" spans="1:11" s="2" customFormat="1" ht="12.75">
      <c r="A7" s="389"/>
      <c r="B7" s="390"/>
      <c r="C7" s="389"/>
      <c r="D7" s="390"/>
      <c r="E7" s="389"/>
      <c r="F7" s="390"/>
      <c r="G7" s="390"/>
      <c r="H7" s="390"/>
      <c r="I7" s="390"/>
      <c r="J7" s="390"/>
      <c r="K7" s="67"/>
    </row>
    <row r="8" spans="1:10" ht="12.75">
      <c r="A8" s="186" t="s">
        <v>165</v>
      </c>
      <c r="B8" s="187">
        <v>7637795</v>
      </c>
      <c r="C8" s="187">
        <f>1910000+100000-200000</f>
        <v>1810000</v>
      </c>
      <c r="D8" s="187">
        <f>793650+400000+200000</f>
        <v>1393650</v>
      </c>
      <c r="E8" s="187"/>
      <c r="F8" s="187">
        <f>102000+45000</f>
        <v>147000</v>
      </c>
      <c r="G8" s="187"/>
      <c r="H8" s="187"/>
      <c r="I8" s="187"/>
      <c r="J8" s="187"/>
    </row>
    <row r="9" spans="1:10" ht="12.75">
      <c r="A9" s="186" t="s">
        <v>166</v>
      </c>
      <c r="B9" s="187"/>
      <c r="C9" s="187"/>
      <c r="D9" s="187"/>
      <c r="E9" s="187"/>
      <c r="F9" s="187"/>
      <c r="G9" s="187"/>
      <c r="H9" s="187"/>
      <c r="I9" s="187"/>
      <c r="J9" s="187">
        <f aca="true" t="shared" si="0" ref="J9:J26">SUM(B9:I9)</f>
        <v>0</v>
      </c>
    </row>
    <row r="10" spans="1:10" ht="12.75">
      <c r="A10" s="186" t="s">
        <v>34</v>
      </c>
      <c r="B10" s="187"/>
      <c r="C10" s="187"/>
      <c r="D10" s="187"/>
      <c r="E10" s="187"/>
      <c r="F10" s="187"/>
      <c r="G10" s="187"/>
      <c r="H10" s="187"/>
      <c r="I10" s="187"/>
      <c r="J10" s="187">
        <f t="shared" si="0"/>
        <v>0</v>
      </c>
    </row>
    <row r="11" spans="1:10" ht="12.75">
      <c r="A11" s="186"/>
      <c r="B11" s="187"/>
      <c r="C11" s="187"/>
      <c r="D11" s="187"/>
      <c r="E11" s="187"/>
      <c r="F11" s="187"/>
      <c r="G11" s="187"/>
      <c r="H11" s="187"/>
      <c r="I11" s="187"/>
      <c r="J11" s="187">
        <f t="shared" si="0"/>
        <v>0</v>
      </c>
    </row>
    <row r="12" spans="1:10" ht="12.75">
      <c r="A12" s="232" t="s">
        <v>483</v>
      </c>
      <c r="B12" s="187">
        <f aca="true" t="shared" si="1" ref="B12:I12">SUM(B8:B11)</f>
        <v>7637795</v>
      </c>
      <c r="C12" s="187">
        <f t="shared" si="1"/>
        <v>1810000</v>
      </c>
      <c r="D12" s="187">
        <f t="shared" si="1"/>
        <v>1393650</v>
      </c>
      <c r="E12" s="187">
        <f t="shared" si="1"/>
        <v>0</v>
      </c>
      <c r="F12" s="187">
        <f t="shared" si="1"/>
        <v>147000</v>
      </c>
      <c r="G12" s="187">
        <f t="shared" si="1"/>
        <v>0</v>
      </c>
      <c r="H12" s="187">
        <f t="shared" si="1"/>
        <v>0</v>
      </c>
      <c r="I12" s="187">
        <f t="shared" si="1"/>
        <v>0</v>
      </c>
      <c r="J12" s="187">
        <f t="shared" si="0"/>
        <v>10988445</v>
      </c>
    </row>
    <row r="13" spans="1:10" ht="12.75">
      <c r="A13" s="186" t="s">
        <v>63</v>
      </c>
      <c r="B13" s="187">
        <f>4394172+553000</f>
        <v>4947172</v>
      </c>
      <c r="C13" s="187">
        <f>2890000+100000-290156</f>
        <v>2699844</v>
      </c>
      <c r="D13" s="187">
        <f>310000+100000</f>
        <v>410000</v>
      </c>
      <c r="E13" s="187"/>
      <c r="F13" s="187">
        <f>130000+25000</f>
        <v>155000</v>
      </c>
      <c r="G13" s="187">
        <v>11392680</v>
      </c>
      <c r="H13" s="187"/>
      <c r="I13" s="187"/>
      <c r="J13" s="187">
        <f t="shared" si="0"/>
        <v>19604696</v>
      </c>
    </row>
    <row r="14" spans="1:10" ht="12.75">
      <c r="A14" s="186"/>
      <c r="B14" s="187"/>
      <c r="C14" s="187"/>
      <c r="D14" s="187"/>
      <c r="E14" s="187"/>
      <c r="F14" s="187"/>
      <c r="G14" s="187"/>
      <c r="H14" s="187"/>
      <c r="I14" s="187"/>
      <c r="J14" s="187">
        <f t="shared" si="0"/>
        <v>0</v>
      </c>
    </row>
    <row r="15" spans="1:10" ht="12.75">
      <c r="A15" s="186"/>
      <c r="B15" s="187"/>
      <c r="C15" s="187"/>
      <c r="D15" s="187"/>
      <c r="E15" s="187"/>
      <c r="F15" s="187"/>
      <c r="G15" s="187"/>
      <c r="H15" s="187"/>
      <c r="I15" s="187"/>
      <c r="J15" s="187">
        <f t="shared" si="0"/>
        <v>0</v>
      </c>
    </row>
    <row r="16" spans="1:10" ht="12.75">
      <c r="A16" s="186"/>
      <c r="B16" s="187"/>
      <c r="C16" s="187"/>
      <c r="D16" s="187"/>
      <c r="E16" s="187"/>
      <c r="F16" s="187"/>
      <c r="G16" s="187"/>
      <c r="H16" s="187"/>
      <c r="I16" s="187"/>
      <c r="J16" s="187">
        <f t="shared" si="0"/>
        <v>0</v>
      </c>
    </row>
    <row r="17" spans="1:10" ht="12.75">
      <c r="A17" s="232" t="s">
        <v>483</v>
      </c>
      <c r="B17" s="187">
        <f aca="true" t="shared" si="2" ref="B17:I17">SUM(B13:B16)</f>
        <v>4947172</v>
      </c>
      <c r="C17" s="187">
        <f t="shared" si="2"/>
        <v>2699844</v>
      </c>
      <c r="D17" s="187">
        <f t="shared" si="2"/>
        <v>410000</v>
      </c>
      <c r="E17" s="187">
        <f t="shared" si="2"/>
        <v>0</v>
      </c>
      <c r="F17" s="187">
        <f t="shared" si="2"/>
        <v>155000</v>
      </c>
      <c r="G17" s="187">
        <f t="shared" si="2"/>
        <v>11392680</v>
      </c>
      <c r="H17" s="187">
        <f t="shared" si="2"/>
        <v>0</v>
      </c>
      <c r="I17" s="187">
        <f t="shared" si="2"/>
        <v>0</v>
      </c>
      <c r="J17" s="187">
        <f t="shared" si="0"/>
        <v>19604696</v>
      </c>
    </row>
    <row r="18" spans="1:10" ht="12.75">
      <c r="A18" s="186" t="s">
        <v>167</v>
      </c>
      <c r="B18" s="187">
        <f>5472830+700000-500000</f>
        <v>5672830</v>
      </c>
      <c r="C18" s="187">
        <f>2250000+100000</f>
        <v>2350000</v>
      </c>
      <c r="D18" s="187">
        <f>3351300+800000+500000</f>
        <v>4651300</v>
      </c>
      <c r="E18" s="187">
        <v>1689255</v>
      </c>
      <c r="F18" s="187">
        <f>10000+1500000+108419</f>
        <v>1618419</v>
      </c>
      <c r="G18" s="187"/>
      <c r="H18" s="187"/>
      <c r="I18" s="187"/>
      <c r="J18" s="187">
        <f t="shared" si="0"/>
        <v>15981804</v>
      </c>
    </row>
    <row r="19" spans="1:10" ht="12.75">
      <c r="A19" s="186"/>
      <c r="B19" s="187"/>
      <c r="C19" s="187"/>
      <c r="D19" s="187"/>
      <c r="E19" s="187"/>
      <c r="F19" s="187"/>
      <c r="G19" s="187"/>
      <c r="H19" s="187"/>
      <c r="I19" s="187"/>
      <c r="J19" s="187">
        <f t="shared" si="0"/>
        <v>0</v>
      </c>
    </row>
    <row r="20" spans="1:10" ht="12.75">
      <c r="A20" s="186"/>
      <c r="B20" s="187"/>
      <c r="C20" s="187"/>
      <c r="D20" s="187"/>
      <c r="E20" s="187"/>
      <c r="F20" s="187"/>
      <c r="G20" s="187"/>
      <c r="H20" s="187"/>
      <c r="I20" s="187"/>
      <c r="J20" s="187">
        <f t="shared" si="0"/>
        <v>0</v>
      </c>
    </row>
    <row r="21" spans="1:10" ht="12.75">
      <c r="A21" s="186"/>
      <c r="B21" s="187"/>
      <c r="C21" s="187"/>
      <c r="D21" s="187"/>
      <c r="E21" s="187"/>
      <c r="F21" s="187"/>
      <c r="G21" s="187"/>
      <c r="H21" s="187"/>
      <c r="I21" s="187"/>
      <c r="J21" s="187">
        <f t="shared" si="0"/>
        <v>0</v>
      </c>
    </row>
    <row r="22" spans="1:10" ht="12.75">
      <c r="A22" s="232" t="s">
        <v>483</v>
      </c>
      <c r="B22" s="187">
        <f aca="true" t="shared" si="3" ref="B22:I22">SUM(B18:B21)</f>
        <v>5672830</v>
      </c>
      <c r="C22" s="187">
        <f t="shared" si="3"/>
        <v>2350000</v>
      </c>
      <c r="D22" s="187">
        <f t="shared" si="3"/>
        <v>4651300</v>
      </c>
      <c r="E22" s="187">
        <f t="shared" si="3"/>
        <v>1689255</v>
      </c>
      <c r="F22" s="187">
        <f t="shared" si="3"/>
        <v>1618419</v>
      </c>
      <c r="G22" s="187">
        <f t="shared" si="3"/>
        <v>0</v>
      </c>
      <c r="H22" s="187">
        <f t="shared" si="3"/>
        <v>0</v>
      </c>
      <c r="I22" s="187">
        <f t="shared" si="3"/>
        <v>0</v>
      </c>
      <c r="J22" s="187">
        <f t="shared" si="0"/>
        <v>15981804</v>
      </c>
    </row>
    <row r="23" spans="1:10" ht="12.75">
      <c r="A23" s="186" t="s">
        <v>168</v>
      </c>
      <c r="B23" s="187">
        <f>4597725+1500000-500000</f>
        <v>5597725</v>
      </c>
      <c r="C23" s="187">
        <f>1011795+100000</f>
        <v>1111795</v>
      </c>
      <c r="D23" s="187">
        <f>53323+300000+280392</f>
        <v>633715</v>
      </c>
      <c r="E23" s="187"/>
      <c r="F23" s="187"/>
      <c r="G23" s="187"/>
      <c r="H23" s="187"/>
      <c r="I23" s="187"/>
      <c r="J23" s="187">
        <f t="shared" si="0"/>
        <v>7343235</v>
      </c>
    </row>
    <row r="24" spans="1:10" ht="12.75">
      <c r="A24" s="186" t="s">
        <v>169</v>
      </c>
      <c r="B24" s="187"/>
      <c r="C24" s="187"/>
      <c r="D24" s="187"/>
      <c r="E24" s="187"/>
      <c r="F24" s="187"/>
      <c r="G24" s="187"/>
      <c r="H24" s="187"/>
      <c r="I24" s="187"/>
      <c r="J24" s="187">
        <f t="shared" si="0"/>
        <v>0</v>
      </c>
    </row>
    <row r="25" spans="1:10" ht="12.75">
      <c r="A25" s="186"/>
      <c r="B25" s="187"/>
      <c r="C25" s="187"/>
      <c r="D25" s="187"/>
      <c r="E25" s="187"/>
      <c r="F25" s="187"/>
      <c r="G25" s="187"/>
      <c r="H25" s="187"/>
      <c r="I25" s="187"/>
      <c r="J25" s="187">
        <f t="shared" si="0"/>
        <v>0</v>
      </c>
    </row>
    <row r="26" spans="1:10" ht="12.75">
      <c r="A26" s="186"/>
      <c r="B26" s="187"/>
      <c r="C26" s="187"/>
      <c r="D26" s="187"/>
      <c r="E26" s="187"/>
      <c r="F26" s="187"/>
      <c r="G26" s="187"/>
      <c r="H26" s="187"/>
      <c r="I26" s="187"/>
      <c r="J26" s="187">
        <f t="shared" si="0"/>
        <v>0</v>
      </c>
    </row>
    <row r="27" spans="1:10" ht="12.75">
      <c r="A27" s="232" t="s">
        <v>483</v>
      </c>
      <c r="B27" s="187">
        <f aca="true" t="shared" si="4" ref="B27:I27">SUM(B23:B26)</f>
        <v>5597725</v>
      </c>
      <c r="C27" s="187">
        <f t="shared" si="4"/>
        <v>1111795</v>
      </c>
      <c r="D27" s="187">
        <f t="shared" si="4"/>
        <v>633715</v>
      </c>
      <c r="E27" s="187">
        <f t="shared" si="4"/>
        <v>0</v>
      </c>
      <c r="F27" s="187">
        <f t="shared" si="4"/>
        <v>0</v>
      </c>
      <c r="G27" s="187">
        <f t="shared" si="4"/>
        <v>0</v>
      </c>
      <c r="H27" s="187">
        <f t="shared" si="4"/>
        <v>0</v>
      </c>
      <c r="I27" s="187">
        <f t="shared" si="4"/>
        <v>0</v>
      </c>
      <c r="J27" s="187">
        <f aca="true" t="shared" si="5" ref="J27:J32">SUM(B27:I27)</f>
        <v>7343235</v>
      </c>
    </row>
    <row r="28" spans="1:10" ht="12.75">
      <c r="A28" s="186" t="s">
        <v>170</v>
      </c>
      <c r="B28" s="187">
        <f>2154695+2000000-391179</f>
        <v>3763516</v>
      </c>
      <c r="C28" s="187">
        <f>720000+3205</f>
        <v>723205</v>
      </c>
      <c r="D28" s="324">
        <f>225000+70000+53849</f>
        <v>348849</v>
      </c>
      <c r="E28" s="187"/>
      <c r="F28" s="187">
        <v>30000</v>
      </c>
      <c r="G28" s="187"/>
      <c r="H28" s="187">
        <v>8881</v>
      </c>
      <c r="I28" s="187">
        <v>1737837</v>
      </c>
      <c r="J28" s="187">
        <f>SUM(B28:I28)</f>
        <v>6612288</v>
      </c>
    </row>
    <row r="29" spans="1:10" ht="12.75">
      <c r="A29" s="186"/>
      <c r="B29" s="187"/>
      <c r="C29" s="187"/>
      <c r="D29" s="187"/>
      <c r="E29" s="187"/>
      <c r="F29" s="187"/>
      <c r="G29" s="187"/>
      <c r="H29" s="187"/>
      <c r="I29" s="187"/>
      <c r="J29" s="187">
        <f t="shared" si="5"/>
        <v>0</v>
      </c>
    </row>
    <row r="30" spans="1:10" ht="12.75">
      <c r="A30" s="186"/>
      <c r="B30" s="187"/>
      <c r="C30" s="187"/>
      <c r="D30" s="187"/>
      <c r="E30" s="187"/>
      <c r="F30" s="187"/>
      <c r="G30" s="187"/>
      <c r="H30" s="187"/>
      <c r="I30" s="187"/>
      <c r="J30" s="187">
        <f t="shared" si="5"/>
        <v>0</v>
      </c>
    </row>
    <row r="31" spans="1:10" ht="12.75">
      <c r="A31" s="186"/>
      <c r="B31" s="187"/>
      <c r="C31" s="187"/>
      <c r="D31" s="187"/>
      <c r="E31" s="187"/>
      <c r="F31" s="187"/>
      <c r="G31" s="187"/>
      <c r="H31" s="187"/>
      <c r="I31" s="187"/>
      <c r="J31" s="187">
        <f t="shared" si="5"/>
        <v>0</v>
      </c>
    </row>
    <row r="32" spans="1:10" ht="12.75">
      <c r="A32" s="232" t="s">
        <v>483</v>
      </c>
      <c r="B32" s="187">
        <f aca="true" t="shared" si="6" ref="B32:I32">SUM(B28:B31)</f>
        <v>3763516</v>
      </c>
      <c r="C32" s="187">
        <f t="shared" si="6"/>
        <v>723205</v>
      </c>
      <c r="D32" s="187">
        <f t="shared" si="6"/>
        <v>348849</v>
      </c>
      <c r="E32" s="187">
        <f t="shared" si="6"/>
        <v>0</v>
      </c>
      <c r="F32" s="187">
        <f t="shared" si="6"/>
        <v>30000</v>
      </c>
      <c r="G32" s="187">
        <f t="shared" si="6"/>
        <v>0</v>
      </c>
      <c r="H32" s="187">
        <f t="shared" si="6"/>
        <v>8881</v>
      </c>
      <c r="I32" s="187">
        <f t="shared" si="6"/>
        <v>1737837</v>
      </c>
      <c r="J32" s="187">
        <f t="shared" si="5"/>
        <v>6612288</v>
      </c>
    </row>
    <row r="33" spans="1:10" ht="12.75">
      <c r="A33" s="186" t="s">
        <v>171</v>
      </c>
      <c r="B33" s="187">
        <v>797623</v>
      </c>
      <c r="C33" s="187">
        <v>665000</v>
      </c>
      <c r="D33" s="187">
        <f>980050+109000</f>
        <v>1089050</v>
      </c>
      <c r="E33" s="187"/>
      <c r="F33" s="187">
        <f>5000+30000</f>
        <v>35000</v>
      </c>
      <c r="G33" s="187"/>
      <c r="H33" s="187"/>
      <c r="I33" s="187"/>
      <c r="J33" s="187">
        <f>SUM(B33:I33)</f>
        <v>2586673</v>
      </c>
    </row>
    <row r="34" spans="1:10" ht="12.75">
      <c r="A34" s="186" t="s">
        <v>172</v>
      </c>
      <c r="B34" s="187"/>
      <c r="C34" s="187"/>
      <c r="D34" s="187"/>
      <c r="E34" s="187"/>
      <c r="F34" s="187"/>
      <c r="G34" s="187"/>
      <c r="H34" s="187"/>
      <c r="I34" s="187"/>
      <c r="J34" s="187">
        <f>SUM(B34:I34)</f>
        <v>0</v>
      </c>
    </row>
    <row r="35" spans="1:10" ht="12.75">
      <c r="A35" s="186" t="s">
        <v>173</v>
      </c>
      <c r="B35" s="187"/>
      <c r="C35" s="187"/>
      <c r="D35" s="187"/>
      <c r="E35" s="187"/>
      <c r="F35" s="187"/>
      <c r="G35" s="187"/>
      <c r="H35" s="187"/>
      <c r="I35" s="187"/>
      <c r="J35" s="187">
        <f>SUM(B35:I35)</f>
        <v>0</v>
      </c>
    </row>
    <row r="36" spans="1:10" ht="12.75">
      <c r="A36" s="186"/>
      <c r="B36" s="187"/>
      <c r="C36" s="187"/>
      <c r="D36" s="187"/>
      <c r="E36" s="187"/>
      <c r="F36" s="187"/>
      <c r="G36" s="187"/>
      <c r="H36" s="187"/>
      <c r="I36" s="187"/>
      <c r="J36" s="187">
        <f>SUM(B36:I36)</f>
        <v>0</v>
      </c>
    </row>
    <row r="37" spans="1:10" ht="12.75">
      <c r="A37" s="232" t="s">
        <v>483</v>
      </c>
      <c r="B37" s="187">
        <f aca="true" t="shared" si="7" ref="B37:J37">SUM(B33:B36)</f>
        <v>797623</v>
      </c>
      <c r="C37" s="187">
        <f t="shared" si="7"/>
        <v>665000</v>
      </c>
      <c r="D37" s="187">
        <f t="shared" si="7"/>
        <v>1089050</v>
      </c>
      <c r="E37" s="187">
        <f t="shared" si="7"/>
        <v>0</v>
      </c>
      <c r="F37" s="187">
        <f t="shared" si="7"/>
        <v>35000</v>
      </c>
      <c r="G37" s="187">
        <f t="shared" si="7"/>
        <v>0</v>
      </c>
      <c r="H37" s="187">
        <f t="shared" si="7"/>
        <v>0</v>
      </c>
      <c r="I37" s="187">
        <f t="shared" si="7"/>
        <v>0</v>
      </c>
      <c r="J37" s="187">
        <f t="shared" si="7"/>
        <v>2586673</v>
      </c>
    </row>
    <row r="38" spans="1:10" ht="13.5" thickBot="1">
      <c r="A38" s="188" t="s">
        <v>502</v>
      </c>
      <c r="B38" s="189">
        <f>B12+B17+B22+B27+B37+B32</f>
        <v>28416661</v>
      </c>
      <c r="C38" s="189">
        <f aca="true" t="shared" si="8" ref="C38:H38">C12+C17+C22+C27+C37+C32</f>
        <v>9359844</v>
      </c>
      <c r="D38" s="189">
        <f t="shared" si="8"/>
        <v>8526564</v>
      </c>
      <c r="E38" s="189">
        <f t="shared" si="8"/>
        <v>1689255</v>
      </c>
      <c r="F38" s="189">
        <f t="shared" si="8"/>
        <v>1985419</v>
      </c>
      <c r="G38" s="189">
        <f t="shared" si="8"/>
        <v>11392680</v>
      </c>
      <c r="H38" s="189">
        <f t="shared" si="8"/>
        <v>8881</v>
      </c>
      <c r="I38" s="189">
        <f>I12+I17+I22+I27+I37+I32</f>
        <v>1737837</v>
      </c>
      <c r="J38" s="189">
        <f>J12+J17+J22+J27+J37+J32</f>
        <v>63117141</v>
      </c>
    </row>
    <row r="39" spans="1:10" ht="13.5" thickTop="1">
      <c r="A39" s="136"/>
      <c r="B39" s="323"/>
      <c r="C39" s="323"/>
      <c r="D39" s="323"/>
      <c r="E39" s="323"/>
      <c r="F39" s="323"/>
      <c r="G39" s="323"/>
      <c r="H39" s="323"/>
      <c r="I39" s="323"/>
      <c r="J39" s="323"/>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sheetData>
  <sheetProtection password="CAC9" sheet="1" objects="1" scenarios="1" insertRows="0" deleteRows="0"/>
  <mergeCells count="10">
    <mergeCell ref="A6:A7"/>
    <mergeCell ref="B6:B7"/>
    <mergeCell ref="C6:C7"/>
    <mergeCell ref="J6:J7"/>
    <mergeCell ref="H6:H7"/>
    <mergeCell ref="I6:I7"/>
    <mergeCell ref="D6:D7"/>
    <mergeCell ref="E6:E7"/>
    <mergeCell ref="F6:F7"/>
    <mergeCell ref="G6:G7"/>
  </mergeCells>
  <printOptions/>
  <pageMargins left="0.984251968503937" right="0.5905511811023623" top="0.984251968503937" bottom="0.984251968503937" header="0" footer="0"/>
  <pageSetup fitToHeight="1" fitToWidth="1" horizontalDpi="300" verticalDpi="300" orientation="landscape" scale="73" r:id="rId1"/>
</worksheet>
</file>

<file path=xl/worksheets/sheet2.xml><?xml version="1.0" encoding="utf-8"?>
<worksheet xmlns="http://schemas.openxmlformats.org/spreadsheetml/2006/main" xmlns:r="http://schemas.openxmlformats.org/officeDocument/2006/relationships">
  <sheetPr codeName="Hoja24">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B11" sqref="B10:B11"/>
    </sheetView>
  </sheetViews>
  <sheetFormatPr defaultColWidth="0" defaultRowHeight="12.75" customHeight="1"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162</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160</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10</v>
      </c>
      <c r="B25" s="153" t="s">
        <v>163</v>
      </c>
      <c r="C25" s="318" t="s">
        <v>164</v>
      </c>
      <c r="D25" s="319" t="s">
        <v>117</v>
      </c>
      <c r="E25" s="299" t="s">
        <v>0</v>
      </c>
      <c r="F25" s="299" t="s">
        <v>860</v>
      </c>
      <c r="G25" s="299" t="s">
        <v>859</v>
      </c>
      <c r="H25" s="200">
        <v>12</v>
      </c>
      <c r="I25" s="320">
        <v>1</v>
      </c>
      <c r="J25" s="200"/>
      <c r="K25" s="200">
        <v>1</v>
      </c>
      <c r="L25" s="200"/>
      <c r="M25" s="200">
        <v>1</v>
      </c>
      <c r="N25" s="200"/>
      <c r="O25" s="200">
        <v>1</v>
      </c>
      <c r="P25" s="200"/>
      <c r="Q25" s="200">
        <v>1</v>
      </c>
      <c r="R25" s="200"/>
      <c r="S25" s="200">
        <v>1</v>
      </c>
      <c r="T25" s="200"/>
      <c r="U25" s="191"/>
    </row>
    <row r="26" spans="1:21" ht="25.5" customHeight="1">
      <c r="A26" s="140"/>
      <c r="B26" s="192"/>
      <c r="C26" s="151"/>
      <c r="D26" s="301"/>
      <c r="E26" s="299" t="s">
        <v>0</v>
      </c>
      <c r="F26" s="299" t="s">
        <v>860</v>
      </c>
      <c r="G26" s="299" t="s">
        <v>859</v>
      </c>
      <c r="H26" s="200"/>
      <c r="I26" s="200"/>
      <c r="J26" s="200"/>
      <c r="K26" s="200"/>
      <c r="L26" s="200"/>
      <c r="M26" s="200"/>
      <c r="N26" s="200"/>
      <c r="O26" s="200"/>
      <c r="P26" s="200"/>
      <c r="Q26" s="200"/>
      <c r="R26" s="200"/>
      <c r="S26" s="200"/>
      <c r="T26" s="200"/>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3"/>
      <c r="C28" s="318"/>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C9:F9"/>
    <mergeCell ref="G9:I9"/>
    <mergeCell ref="J9:M9"/>
    <mergeCell ref="C11:F11"/>
    <mergeCell ref="G11:I11"/>
    <mergeCell ref="J11:M11"/>
    <mergeCell ref="A15:U15"/>
    <mergeCell ref="A23:A24"/>
    <mergeCell ref="B23:B24"/>
    <mergeCell ref="C23:C24"/>
    <mergeCell ref="D23:D24"/>
    <mergeCell ref="E23:G23"/>
    <mergeCell ref="H23:T23"/>
    <mergeCell ref="U23:U24"/>
  </mergeCells>
  <conditionalFormatting sqref="I25:T35">
    <cfRule type="cellIs" priority="1" dxfId="0" operator="equal" stopIfTrue="1">
      <formula>1</formula>
    </cfRule>
  </conditionalFormatting>
  <dataValidations count="7">
    <dataValidation allowBlank="1" showInputMessage="1" showErrorMessage="1" prompt="Identificación del responsable de llevar a cabo la actividad (ejem. Jefe del Departamento, Oficial Mayor, Ayuntamiento, etc.)" sqref="C25:C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Descripción de corta extensión que identifique claramente la actividad." sqref="B25:B35"/>
    <dataValidation allowBlank="1" showInputMessage="1" showErrorMessage="1" prompt="La unidad de medida es el tipo que determina la magnitud (ejem. Litros, Metros, Cuentas Públicas, Informes, Certificaciones, etc.)" sqref="D25:D35"/>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20.xml><?xml version="1.0" encoding="utf-8"?>
<worksheet xmlns="http://schemas.openxmlformats.org/spreadsheetml/2006/main" xmlns:r="http://schemas.openxmlformats.org/officeDocument/2006/relationships">
  <sheetPr codeName="Hoja16">
    <tabColor indexed="13"/>
    <pageSetUpPr fitToPage="1"/>
  </sheetPr>
  <dimension ref="B1:T111"/>
  <sheetViews>
    <sheetView zoomScale="75" zoomScaleNormal="7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T109" sqref="A1:T109"/>
    </sheetView>
  </sheetViews>
  <sheetFormatPr defaultColWidth="0" defaultRowHeight="12.75" zeroHeight="1"/>
  <cols>
    <col min="1" max="1" width="1.7109375" style="67" hidden="1" customWidth="1"/>
    <col min="2" max="2" width="16.421875" style="67" customWidth="1"/>
    <col min="3" max="3" width="16.00390625" style="67" customWidth="1"/>
    <col min="4" max="4" width="3.57421875" style="213" bestFit="1" customWidth="1"/>
    <col min="5" max="5" width="3.28125" style="66" bestFit="1" customWidth="1"/>
    <col min="6" max="6" width="3.28125" style="66" customWidth="1"/>
    <col min="7" max="7" width="7.140625" style="213" customWidth="1"/>
    <col min="8" max="8" width="13.7109375" style="215" customWidth="1"/>
    <col min="9" max="19" width="13.7109375" style="213" customWidth="1"/>
    <col min="20" max="20" width="14.421875" style="213" customWidth="1"/>
    <col min="21" max="21" width="13.8515625" style="67" bestFit="1" customWidth="1"/>
    <col min="22" max="29" width="0" style="67" hidden="1" customWidth="1"/>
    <col min="30" max="16384" width="11.421875" style="67" hidden="1" customWidth="1"/>
  </cols>
  <sheetData>
    <row r="1" spans="18:19" ht="9" customHeight="1" thickBot="1">
      <c r="R1" s="400"/>
      <c r="S1" s="400"/>
    </row>
    <row r="2" spans="2:20" ht="18.75" customHeight="1">
      <c r="B2" s="127"/>
      <c r="C2" s="128"/>
      <c r="D2" s="214"/>
      <c r="E2" s="128"/>
      <c r="F2" s="128"/>
      <c r="G2" s="214"/>
      <c r="H2" s="216"/>
      <c r="I2" s="214"/>
      <c r="J2" s="214"/>
      <c r="K2" s="214"/>
      <c r="L2" s="214"/>
      <c r="M2" s="214"/>
      <c r="N2" s="214"/>
      <c r="O2" s="214"/>
      <c r="P2" s="214"/>
      <c r="Q2" s="214"/>
      <c r="R2" s="222"/>
      <c r="S2" s="222"/>
      <c r="T2" s="223" t="s">
        <v>264</v>
      </c>
    </row>
    <row r="3" spans="2:20" ht="18.75" customHeight="1">
      <c r="B3" s="18" t="s">
        <v>476</v>
      </c>
      <c r="C3" s="56"/>
      <c r="D3" s="273"/>
      <c r="E3" s="266"/>
      <c r="F3" s="268"/>
      <c r="G3" s="269"/>
      <c r="H3" s="217"/>
      <c r="I3" s="273"/>
      <c r="J3" s="224"/>
      <c r="K3" s="273" t="str">
        <f>"Municipio de: "&amp;'13'!C5</f>
        <v>Municipio de: Ixtlahuacàn del Rìo, Jalisco</v>
      </c>
      <c r="L3" s="224"/>
      <c r="M3" s="224"/>
      <c r="N3" s="224"/>
      <c r="O3" s="224"/>
      <c r="P3" s="224"/>
      <c r="Q3" s="224"/>
      <c r="R3" s="225"/>
      <c r="S3" s="225"/>
      <c r="T3" s="226"/>
    </row>
    <row r="4" spans="2:20" ht="18.75" customHeight="1" thickBot="1">
      <c r="B4" s="231"/>
      <c r="C4" s="130"/>
      <c r="D4" s="270"/>
      <c r="E4" s="267"/>
      <c r="F4" s="130"/>
      <c r="G4" s="270"/>
      <c r="H4" s="218"/>
      <c r="I4" s="227"/>
      <c r="J4" s="227"/>
      <c r="K4" s="227"/>
      <c r="L4" s="227"/>
      <c r="M4" s="227"/>
      <c r="N4" s="227"/>
      <c r="O4" s="227"/>
      <c r="P4" s="227"/>
      <c r="Q4" s="227"/>
      <c r="R4" s="228"/>
      <c r="S4" s="228"/>
      <c r="T4" s="229"/>
    </row>
    <row r="5" spans="2:20" ht="18.75" customHeight="1" hidden="1">
      <c r="B5" s="262"/>
      <c r="C5" s="263"/>
      <c r="D5" s="274" t="s">
        <v>831</v>
      </c>
      <c r="E5" s="266"/>
      <c r="F5" s="263" t="s">
        <v>834</v>
      </c>
      <c r="G5" s="269"/>
      <c r="H5" s="217"/>
      <c r="I5" s="224"/>
      <c r="J5" s="224"/>
      <c r="K5" s="224"/>
      <c r="L5" s="224"/>
      <c r="M5" s="224"/>
      <c r="N5" s="224"/>
      <c r="O5" s="224"/>
      <c r="P5" s="224"/>
      <c r="Q5" s="224"/>
      <c r="R5" s="264"/>
      <c r="S5" s="264"/>
      <c r="T5" s="265"/>
    </row>
    <row r="6" spans="2:20" ht="18.75" customHeight="1" hidden="1">
      <c r="B6" s="262"/>
      <c r="C6" s="263"/>
      <c r="D6" s="274" t="s">
        <v>832</v>
      </c>
      <c r="E6" s="266"/>
      <c r="F6" s="263" t="s">
        <v>835</v>
      </c>
      <c r="G6" s="269"/>
      <c r="H6" s="217"/>
      <c r="I6" s="224"/>
      <c r="J6" s="224"/>
      <c r="K6" s="224"/>
      <c r="L6" s="224"/>
      <c r="M6" s="224"/>
      <c r="N6" s="224"/>
      <c r="O6" s="224"/>
      <c r="P6" s="224"/>
      <c r="Q6" s="224"/>
      <c r="R6" s="264"/>
      <c r="S6" s="264"/>
      <c r="T6" s="265"/>
    </row>
    <row r="7" spans="2:20" ht="18.75" customHeight="1" hidden="1">
      <c r="B7" s="262"/>
      <c r="C7" s="263"/>
      <c r="D7" s="269"/>
      <c r="E7" s="266"/>
      <c r="F7" s="263" t="s">
        <v>836</v>
      </c>
      <c r="G7" s="269"/>
      <c r="H7" s="217"/>
      <c r="I7" s="224"/>
      <c r="J7" s="224"/>
      <c r="K7" s="224"/>
      <c r="L7" s="224"/>
      <c r="M7" s="224"/>
      <c r="N7" s="224"/>
      <c r="O7" s="224"/>
      <c r="P7" s="224"/>
      <c r="Q7" s="224"/>
      <c r="R7" s="264"/>
      <c r="S7" s="264"/>
      <c r="T7" s="265"/>
    </row>
    <row r="8" spans="2:20" ht="6" customHeight="1" thickBot="1">
      <c r="B8" s="131"/>
      <c r="C8" s="132"/>
      <c r="D8" s="271"/>
      <c r="E8" s="132"/>
      <c r="F8" s="132"/>
      <c r="G8" s="271"/>
      <c r="H8" s="219"/>
      <c r="I8" s="221"/>
      <c r="J8" s="221"/>
      <c r="K8" s="221"/>
      <c r="L8" s="221"/>
      <c r="M8" s="221"/>
      <c r="N8" s="221"/>
      <c r="O8" s="221"/>
      <c r="P8" s="221"/>
      <c r="Q8" s="221"/>
      <c r="R8" s="221"/>
      <c r="S8" s="221"/>
      <c r="T8" s="230"/>
    </row>
    <row r="9" spans="2:20" ht="13.5" thickBot="1">
      <c r="B9" s="398" t="s">
        <v>503</v>
      </c>
      <c r="C9" s="398" t="s">
        <v>243</v>
      </c>
      <c r="D9" s="403" t="s">
        <v>242</v>
      </c>
      <c r="E9" s="405" t="s">
        <v>833</v>
      </c>
      <c r="F9" s="401" t="s">
        <v>516</v>
      </c>
      <c r="G9" s="396" t="s">
        <v>837</v>
      </c>
      <c r="H9" s="393" t="s">
        <v>245</v>
      </c>
      <c r="I9" s="394"/>
      <c r="J9" s="395"/>
      <c r="K9" s="393" t="s">
        <v>244</v>
      </c>
      <c r="L9" s="394"/>
      <c r="M9" s="394"/>
      <c r="N9" s="394"/>
      <c r="O9" s="394"/>
      <c r="P9" s="394"/>
      <c r="Q9" s="394"/>
      <c r="R9" s="394"/>
      <c r="S9" s="395"/>
      <c r="T9" s="391" t="s">
        <v>259</v>
      </c>
    </row>
    <row r="10" spans="2:20" ht="50.25" thickBot="1">
      <c r="B10" s="399"/>
      <c r="C10" s="399"/>
      <c r="D10" s="404"/>
      <c r="E10" s="406"/>
      <c r="F10" s="402"/>
      <c r="G10" s="397"/>
      <c r="H10" s="302" t="s">
        <v>517</v>
      </c>
      <c r="I10" s="303" t="s">
        <v>518</v>
      </c>
      <c r="J10" s="304" t="s">
        <v>519</v>
      </c>
      <c r="K10" s="305" t="s">
        <v>523</v>
      </c>
      <c r="L10" s="305" t="s">
        <v>522</v>
      </c>
      <c r="M10" s="305" t="s">
        <v>521</v>
      </c>
      <c r="N10" s="305" t="s">
        <v>528</v>
      </c>
      <c r="O10" s="305" t="s">
        <v>527</v>
      </c>
      <c r="P10" s="305" t="s">
        <v>526</v>
      </c>
      <c r="Q10" s="305" t="s">
        <v>524</v>
      </c>
      <c r="R10" s="305" t="s">
        <v>520</v>
      </c>
      <c r="S10" s="305" t="s">
        <v>525</v>
      </c>
      <c r="T10" s="392"/>
    </row>
    <row r="11" spans="2:20" ht="38.25" customHeight="1">
      <c r="B11" s="306" t="s">
        <v>2</v>
      </c>
      <c r="C11" s="306" t="s">
        <v>3</v>
      </c>
      <c r="D11" s="307">
        <v>40</v>
      </c>
      <c r="E11" s="308" t="s">
        <v>832</v>
      </c>
      <c r="F11" s="309" t="s">
        <v>834</v>
      </c>
      <c r="G11" s="307">
        <v>1</v>
      </c>
      <c r="H11" s="310">
        <v>50646</v>
      </c>
      <c r="I11" s="311">
        <f aca="true" t="shared" si="0" ref="I11:I32">G11*H11</f>
        <v>50646</v>
      </c>
      <c r="J11" s="311">
        <f aca="true" t="shared" si="1" ref="J11:J74">I11*12</f>
        <v>607752</v>
      </c>
      <c r="K11" s="310"/>
      <c r="L11" s="310">
        <v>0</v>
      </c>
      <c r="M11" s="310"/>
      <c r="N11" s="310">
        <f>I11/30*50</f>
        <v>84410</v>
      </c>
      <c r="O11" s="310"/>
      <c r="P11" s="310"/>
      <c r="Q11" s="310"/>
      <c r="R11" s="310"/>
      <c r="S11" s="310"/>
      <c r="T11" s="312">
        <f>SUM(J11:S11)</f>
        <v>692162</v>
      </c>
    </row>
    <row r="12" spans="2:20" s="136" customFormat="1" ht="38.25" customHeight="1">
      <c r="B12" s="306" t="s">
        <v>4</v>
      </c>
      <c r="C12" s="306" t="s">
        <v>5</v>
      </c>
      <c r="D12" s="307">
        <v>40</v>
      </c>
      <c r="E12" s="308" t="s">
        <v>832</v>
      </c>
      <c r="F12" s="309" t="s">
        <v>834</v>
      </c>
      <c r="G12" s="307">
        <v>9</v>
      </c>
      <c r="H12" s="310">
        <v>18242</v>
      </c>
      <c r="I12" s="311">
        <f t="shared" si="0"/>
        <v>164178</v>
      </c>
      <c r="J12" s="311">
        <f t="shared" si="1"/>
        <v>1970136</v>
      </c>
      <c r="K12" s="310"/>
      <c r="L12" s="310">
        <v>0</v>
      </c>
      <c r="M12" s="310"/>
      <c r="N12" s="310">
        <f aca="true" t="shared" si="2" ref="N12:N75">I12/30*50</f>
        <v>273630</v>
      </c>
      <c r="O12" s="310"/>
      <c r="P12" s="310"/>
      <c r="Q12" s="310"/>
      <c r="R12" s="310"/>
      <c r="S12" s="310"/>
      <c r="T12" s="312">
        <f aca="true" t="shared" si="3" ref="T12:T75">SUM(J12:S12)</f>
        <v>2243766</v>
      </c>
    </row>
    <row r="13" spans="2:20" s="136" customFormat="1" ht="38.25" customHeight="1">
      <c r="B13" s="306" t="s">
        <v>6</v>
      </c>
      <c r="C13" s="306" t="s">
        <v>7</v>
      </c>
      <c r="D13" s="307">
        <v>40</v>
      </c>
      <c r="E13" s="308" t="s">
        <v>832</v>
      </c>
      <c r="F13" s="309" t="s">
        <v>834</v>
      </c>
      <c r="G13" s="307">
        <v>1</v>
      </c>
      <c r="H13" s="310">
        <v>30818</v>
      </c>
      <c r="I13" s="311">
        <f t="shared" si="0"/>
        <v>30818</v>
      </c>
      <c r="J13" s="311">
        <f t="shared" si="1"/>
        <v>369816</v>
      </c>
      <c r="K13" s="310"/>
      <c r="L13" s="310">
        <v>0</v>
      </c>
      <c r="M13" s="310"/>
      <c r="N13" s="310">
        <f t="shared" si="2"/>
        <v>51363.333333333336</v>
      </c>
      <c r="O13" s="310"/>
      <c r="P13" s="310"/>
      <c r="Q13" s="310"/>
      <c r="R13" s="310"/>
      <c r="S13" s="310"/>
      <c r="T13" s="312">
        <f t="shared" si="3"/>
        <v>421179.3333333333</v>
      </c>
    </row>
    <row r="14" spans="2:20" s="136" customFormat="1" ht="38.25" customHeight="1">
      <c r="B14" s="306" t="s">
        <v>8</v>
      </c>
      <c r="C14" s="306" t="s">
        <v>3</v>
      </c>
      <c r="D14" s="307">
        <v>40</v>
      </c>
      <c r="E14" s="308" t="s">
        <v>831</v>
      </c>
      <c r="F14" s="309" t="s">
        <v>834</v>
      </c>
      <c r="G14" s="307">
        <v>1</v>
      </c>
      <c r="H14" s="310">
        <v>8522</v>
      </c>
      <c r="I14" s="311">
        <f t="shared" si="0"/>
        <v>8522</v>
      </c>
      <c r="J14" s="311">
        <f t="shared" si="1"/>
        <v>102264</v>
      </c>
      <c r="K14" s="310"/>
      <c r="L14" s="310">
        <v>1420.3333333333333</v>
      </c>
      <c r="M14" s="310"/>
      <c r="N14" s="310">
        <f t="shared" si="2"/>
        <v>14203.333333333334</v>
      </c>
      <c r="O14" s="310"/>
      <c r="P14" s="310"/>
      <c r="Q14" s="310"/>
      <c r="R14" s="310"/>
      <c r="S14" s="310"/>
      <c r="T14" s="312">
        <f t="shared" si="3"/>
        <v>117887.66666666666</v>
      </c>
    </row>
    <row r="15" spans="2:20" s="136" customFormat="1" ht="38.25" customHeight="1">
      <c r="B15" s="306" t="s">
        <v>9</v>
      </c>
      <c r="C15" s="306" t="s">
        <v>10</v>
      </c>
      <c r="D15" s="307">
        <v>40</v>
      </c>
      <c r="E15" s="308" t="s">
        <v>832</v>
      </c>
      <c r="F15" s="309" t="s">
        <v>834</v>
      </c>
      <c r="G15" s="307">
        <v>1</v>
      </c>
      <c r="H15" s="310">
        <v>30818</v>
      </c>
      <c r="I15" s="311">
        <f t="shared" si="0"/>
        <v>30818</v>
      </c>
      <c r="J15" s="311">
        <f t="shared" si="1"/>
        <v>369816</v>
      </c>
      <c r="K15" s="310"/>
      <c r="L15" s="310">
        <v>5136.333333333333</v>
      </c>
      <c r="M15" s="310"/>
      <c r="N15" s="310">
        <f t="shared" si="2"/>
        <v>51363.333333333336</v>
      </c>
      <c r="O15" s="310"/>
      <c r="P15" s="310"/>
      <c r="Q15" s="310"/>
      <c r="R15" s="310"/>
      <c r="S15" s="310"/>
      <c r="T15" s="312">
        <f t="shared" si="3"/>
        <v>426315.6666666666</v>
      </c>
    </row>
    <row r="16" spans="2:20" s="136" customFormat="1" ht="38.25" customHeight="1">
      <c r="B16" s="306" t="s">
        <v>11</v>
      </c>
      <c r="C16" s="306" t="s">
        <v>12</v>
      </c>
      <c r="D16" s="307">
        <v>40</v>
      </c>
      <c r="E16" s="308" t="s">
        <v>832</v>
      </c>
      <c r="F16" s="309" t="s">
        <v>834</v>
      </c>
      <c r="G16" s="307">
        <v>1</v>
      </c>
      <c r="H16" s="310">
        <v>18578</v>
      </c>
      <c r="I16" s="311">
        <f t="shared" si="0"/>
        <v>18578</v>
      </c>
      <c r="J16" s="311">
        <f t="shared" si="1"/>
        <v>222936</v>
      </c>
      <c r="K16" s="310"/>
      <c r="L16" s="310">
        <v>3096.333333333333</v>
      </c>
      <c r="M16" s="310"/>
      <c r="N16" s="310">
        <f t="shared" si="2"/>
        <v>30963.333333333332</v>
      </c>
      <c r="O16" s="310"/>
      <c r="P16" s="310"/>
      <c r="Q16" s="310"/>
      <c r="R16" s="310"/>
      <c r="S16" s="310"/>
      <c r="T16" s="312">
        <f t="shared" si="3"/>
        <v>256995.6666666667</v>
      </c>
    </row>
    <row r="17" spans="2:20" s="136" customFormat="1" ht="38.25" customHeight="1">
      <c r="B17" s="306" t="s">
        <v>13</v>
      </c>
      <c r="C17" s="306" t="s">
        <v>12</v>
      </c>
      <c r="D17" s="307">
        <v>40</v>
      </c>
      <c r="E17" s="308" t="s">
        <v>831</v>
      </c>
      <c r="F17" s="309" t="s">
        <v>834</v>
      </c>
      <c r="G17" s="307">
        <v>1</v>
      </c>
      <c r="H17" s="310">
        <v>7758</v>
      </c>
      <c r="I17" s="311">
        <f t="shared" si="0"/>
        <v>7758</v>
      </c>
      <c r="J17" s="311">
        <f t="shared" si="1"/>
        <v>93096</v>
      </c>
      <c r="K17" s="310"/>
      <c r="L17" s="310">
        <v>1293</v>
      </c>
      <c r="M17" s="310"/>
      <c r="N17" s="310">
        <f t="shared" si="2"/>
        <v>12930.000000000002</v>
      </c>
      <c r="O17" s="310"/>
      <c r="P17" s="310"/>
      <c r="Q17" s="310"/>
      <c r="R17" s="310"/>
      <c r="S17" s="310"/>
      <c r="T17" s="312">
        <f t="shared" si="3"/>
        <v>107319</v>
      </c>
    </row>
    <row r="18" spans="2:20" s="136" customFormat="1" ht="38.25" customHeight="1">
      <c r="B18" s="306" t="s">
        <v>14</v>
      </c>
      <c r="C18" s="306" t="s">
        <v>3</v>
      </c>
      <c r="D18" s="307">
        <v>40</v>
      </c>
      <c r="E18" s="308" t="s">
        <v>831</v>
      </c>
      <c r="F18" s="309" t="s">
        <v>834</v>
      </c>
      <c r="G18" s="307">
        <v>1</v>
      </c>
      <c r="H18" s="310">
        <v>7758</v>
      </c>
      <c r="I18" s="311">
        <f t="shared" si="0"/>
        <v>7758</v>
      </c>
      <c r="J18" s="311">
        <f t="shared" si="1"/>
        <v>93096</v>
      </c>
      <c r="K18" s="310"/>
      <c r="L18" s="310">
        <v>1293</v>
      </c>
      <c r="M18" s="310"/>
      <c r="N18" s="310">
        <f t="shared" si="2"/>
        <v>12930.000000000002</v>
      </c>
      <c r="O18" s="310"/>
      <c r="P18" s="310"/>
      <c r="Q18" s="310"/>
      <c r="R18" s="310"/>
      <c r="S18" s="310"/>
      <c r="T18" s="312">
        <f t="shared" si="3"/>
        <v>107319</v>
      </c>
    </row>
    <row r="19" spans="2:20" s="136" customFormat="1" ht="38.25" customHeight="1">
      <c r="B19" s="306" t="s">
        <v>15</v>
      </c>
      <c r="C19" s="306" t="s">
        <v>3</v>
      </c>
      <c r="D19" s="307">
        <v>40</v>
      </c>
      <c r="E19" s="308" t="s">
        <v>831</v>
      </c>
      <c r="F19" s="309" t="s">
        <v>834</v>
      </c>
      <c r="G19" s="307">
        <v>1</v>
      </c>
      <c r="H19" s="310">
        <v>9378</v>
      </c>
      <c r="I19" s="311">
        <f t="shared" si="0"/>
        <v>9378</v>
      </c>
      <c r="J19" s="311">
        <f t="shared" si="1"/>
        <v>112536</v>
      </c>
      <c r="K19" s="310"/>
      <c r="L19" s="310">
        <v>1563</v>
      </c>
      <c r="M19" s="310"/>
      <c r="N19" s="310">
        <f t="shared" si="2"/>
        <v>15630.000000000002</v>
      </c>
      <c r="O19" s="310"/>
      <c r="P19" s="310"/>
      <c r="Q19" s="310"/>
      <c r="R19" s="310"/>
      <c r="S19" s="310"/>
      <c r="T19" s="312">
        <f t="shared" si="3"/>
        <v>129729</v>
      </c>
    </row>
    <row r="20" spans="2:20" s="136" customFormat="1" ht="38.25" customHeight="1">
      <c r="B20" s="306" t="s">
        <v>16</v>
      </c>
      <c r="C20" s="306" t="s">
        <v>3</v>
      </c>
      <c r="D20" s="307">
        <v>40</v>
      </c>
      <c r="E20" s="308" t="s">
        <v>831</v>
      </c>
      <c r="F20" s="309" t="s">
        <v>834</v>
      </c>
      <c r="G20" s="307">
        <v>1</v>
      </c>
      <c r="H20" s="310">
        <v>10996</v>
      </c>
      <c r="I20" s="311">
        <f t="shared" si="0"/>
        <v>10996</v>
      </c>
      <c r="J20" s="311">
        <f t="shared" si="1"/>
        <v>131952</v>
      </c>
      <c r="K20" s="310"/>
      <c r="L20" s="310">
        <v>1832.6666666666667</v>
      </c>
      <c r="M20" s="310"/>
      <c r="N20" s="310">
        <f t="shared" si="2"/>
        <v>18326.666666666668</v>
      </c>
      <c r="O20" s="310"/>
      <c r="P20" s="310"/>
      <c r="Q20" s="310"/>
      <c r="R20" s="310"/>
      <c r="S20" s="310"/>
      <c r="T20" s="312">
        <f t="shared" si="3"/>
        <v>152111.3333333333</v>
      </c>
    </row>
    <row r="21" spans="2:20" s="136" customFormat="1" ht="38.25" customHeight="1">
      <c r="B21" s="306" t="s">
        <v>17</v>
      </c>
      <c r="C21" s="306" t="s">
        <v>3</v>
      </c>
      <c r="D21" s="307">
        <v>40</v>
      </c>
      <c r="E21" s="308" t="s">
        <v>831</v>
      </c>
      <c r="F21" s="309" t="s">
        <v>834</v>
      </c>
      <c r="G21" s="307">
        <v>1</v>
      </c>
      <c r="H21" s="310">
        <v>9188</v>
      </c>
      <c r="I21" s="311">
        <f t="shared" si="0"/>
        <v>9188</v>
      </c>
      <c r="J21" s="311">
        <f t="shared" si="1"/>
        <v>110256</v>
      </c>
      <c r="K21" s="310"/>
      <c r="L21" s="310">
        <v>1531.3333333333333</v>
      </c>
      <c r="M21" s="310"/>
      <c r="N21" s="310">
        <f t="shared" si="2"/>
        <v>15313.333333333332</v>
      </c>
      <c r="O21" s="310"/>
      <c r="P21" s="310"/>
      <c r="Q21" s="310"/>
      <c r="R21" s="310"/>
      <c r="S21" s="310"/>
      <c r="T21" s="312">
        <f t="shared" si="3"/>
        <v>127100.66666666666</v>
      </c>
    </row>
    <row r="22" spans="2:20" s="136" customFormat="1" ht="38.25" customHeight="1">
      <c r="B22" s="306" t="s">
        <v>18</v>
      </c>
      <c r="C22" s="306" t="s">
        <v>3</v>
      </c>
      <c r="D22" s="307">
        <v>40</v>
      </c>
      <c r="E22" s="308" t="s">
        <v>831</v>
      </c>
      <c r="F22" s="309" t="s">
        <v>834</v>
      </c>
      <c r="G22" s="307">
        <v>1</v>
      </c>
      <c r="H22" s="310">
        <v>14462</v>
      </c>
      <c r="I22" s="311">
        <f t="shared" si="0"/>
        <v>14462</v>
      </c>
      <c r="J22" s="311">
        <f t="shared" si="1"/>
        <v>173544</v>
      </c>
      <c r="K22" s="310"/>
      <c r="L22" s="310">
        <v>2410.3333333333335</v>
      </c>
      <c r="M22" s="310"/>
      <c r="N22" s="310">
        <f t="shared" si="2"/>
        <v>24103.333333333332</v>
      </c>
      <c r="O22" s="310"/>
      <c r="P22" s="310"/>
      <c r="Q22" s="310"/>
      <c r="R22" s="310"/>
      <c r="S22" s="310"/>
      <c r="T22" s="312">
        <f t="shared" si="3"/>
        <v>200057.6666666667</v>
      </c>
    </row>
    <row r="23" spans="2:20" s="136" customFormat="1" ht="38.25" customHeight="1">
      <c r="B23" s="306" t="s">
        <v>19</v>
      </c>
      <c r="C23" s="306" t="s">
        <v>20</v>
      </c>
      <c r="D23" s="307">
        <v>40</v>
      </c>
      <c r="E23" s="308" t="s">
        <v>832</v>
      </c>
      <c r="F23" s="309" t="s">
        <v>834</v>
      </c>
      <c r="G23" s="307">
        <v>1</v>
      </c>
      <c r="H23" s="310">
        <v>12032</v>
      </c>
      <c r="I23" s="311">
        <f t="shared" si="0"/>
        <v>12032</v>
      </c>
      <c r="J23" s="311">
        <f t="shared" si="1"/>
        <v>144384</v>
      </c>
      <c r="K23" s="310"/>
      <c r="L23" s="310">
        <v>2005.3333333333333</v>
      </c>
      <c r="M23" s="310"/>
      <c r="N23" s="310">
        <f t="shared" si="2"/>
        <v>20053.333333333332</v>
      </c>
      <c r="O23" s="310"/>
      <c r="P23" s="310"/>
      <c r="Q23" s="310"/>
      <c r="R23" s="310"/>
      <c r="S23" s="310"/>
      <c r="T23" s="312">
        <f t="shared" si="3"/>
        <v>166442.6666666667</v>
      </c>
    </row>
    <row r="24" spans="2:20" s="136" customFormat="1" ht="38.25" customHeight="1">
      <c r="B24" s="306" t="s">
        <v>14</v>
      </c>
      <c r="C24" s="306" t="s">
        <v>20</v>
      </c>
      <c r="D24" s="307">
        <v>40</v>
      </c>
      <c r="E24" s="308" t="s">
        <v>831</v>
      </c>
      <c r="F24" s="309" t="s">
        <v>834</v>
      </c>
      <c r="G24" s="307">
        <v>1</v>
      </c>
      <c r="H24" s="310">
        <v>7758</v>
      </c>
      <c r="I24" s="311">
        <f t="shared" si="0"/>
        <v>7758</v>
      </c>
      <c r="J24" s="311">
        <f t="shared" si="1"/>
        <v>93096</v>
      </c>
      <c r="K24" s="310"/>
      <c r="L24" s="310">
        <v>1293</v>
      </c>
      <c r="M24" s="310"/>
      <c r="N24" s="310">
        <f t="shared" si="2"/>
        <v>12930.000000000002</v>
      </c>
      <c r="O24" s="310"/>
      <c r="P24" s="310"/>
      <c r="Q24" s="310"/>
      <c r="R24" s="310"/>
      <c r="S24" s="310"/>
      <c r="T24" s="312">
        <f t="shared" si="3"/>
        <v>107319</v>
      </c>
    </row>
    <row r="25" spans="2:20" s="136" customFormat="1" ht="38.25" customHeight="1">
      <c r="B25" s="306" t="s">
        <v>21</v>
      </c>
      <c r="C25" s="306" t="s">
        <v>22</v>
      </c>
      <c r="D25" s="307">
        <v>40</v>
      </c>
      <c r="E25" s="308" t="s">
        <v>832</v>
      </c>
      <c r="F25" s="309" t="s">
        <v>834</v>
      </c>
      <c r="G25" s="307">
        <v>1</v>
      </c>
      <c r="H25" s="310">
        <v>14054</v>
      </c>
      <c r="I25" s="311">
        <f t="shared" si="0"/>
        <v>14054</v>
      </c>
      <c r="J25" s="311">
        <f>I25*8</f>
        <v>112432</v>
      </c>
      <c r="K25" s="310"/>
      <c r="L25" s="310"/>
      <c r="M25" s="310"/>
      <c r="N25" s="310">
        <f t="shared" si="2"/>
        <v>23423.333333333332</v>
      </c>
      <c r="O25" s="310"/>
      <c r="P25" s="310"/>
      <c r="Q25" s="310"/>
      <c r="R25" s="310"/>
      <c r="S25" s="310"/>
      <c r="T25" s="312">
        <f t="shared" si="3"/>
        <v>135855.33333333334</v>
      </c>
    </row>
    <row r="26" spans="2:20" s="136" customFormat="1" ht="38.25" customHeight="1">
      <c r="B26" s="306" t="s">
        <v>23</v>
      </c>
      <c r="C26" s="306" t="s">
        <v>24</v>
      </c>
      <c r="D26" s="307">
        <v>40</v>
      </c>
      <c r="E26" s="308" t="s">
        <v>831</v>
      </c>
      <c r="F26" s="309" t="s">
        <v>834</v>
      </c>
      <c r="G26" s="307">
        <v>1</v>
      </c>
      <c r="H26" s="310">
        <v>9346</v>
      </c>
      <c r="I26" s="311">
        <f t="shared" si="0"/>
        <v>9346</v>
      </c>
      <c r="J26" s="311">
        <f t="shared" si="1"/>
        <v>112152</v>
      </c>
      <c r="K26" s="310"/>
      <c r="L26" s="310">
        <v>1557.6666666666667</v>
      </c>
      <c r="M26" s="310"/>
      <c r="N26" s="310">
        <f t="shared" si="2"/>
        <v>15576.666666666668</v>
      </c>
      <c r="O26" s="310"/>
      <c r="P26" s="310"/>
      <c r="Q26" s="310"/>
      <c r="R26" s="310"/>
      <c r="S26" s="310"/>
      <c r="T26" s="312">
        <f t="shared" si="3"/>
        <v>129286.33333333334</v>
      </c>
    </row>
    <row r="27" spans="2:20" s="136" customFormat="1" ht="38.25" customHeight="1">
      <c r="B27" s="306" t="s">
        <v>25</v>
      </c>
      <c r="C27" s="306" t="s">
        <v>28</v>
      </c>
      <c r="D27" s="307">
        <v>40</v>
      </c>
      <c r="E27" s="308" t="s">
        <v>832</v>
      </c>
      <c r="F27" s="309" t="s">
        <v>834</v>
      </c>
      <c r="G27" s="307">
        <v>3</v>
      </c>
      <c r="H27" s="310">
        <v>4866</v>
      </c>
      <c r="I27" s="311">
        <f t="shared" si="0"/>
        <v>14598</v>
      </c>
      <c r="J27" s="311">
        <f t="shared" si="1"/>
        <v>175176</v>
      </c>
      <c r="K27" s="310"/>
      <c r="L27" s="310">
        <v>2433</v>
      </c>
      <c r="M27" s="310"/>
      <c r="N27" s="310">
        <f t="shared" si="2"/>
        <v>24330</v>
      </c>
      <c r="O27" s="310"/>
      <c r="P27" s="310"/>
      <c r="Q27" s="310"/>
      <c r="R27" s="310"/>
      <c r="S27" s="310"/>
      <c r="T27" s="312">
        <f t="shared" si="3"/>
        <v>201939</v>
      </c>
    </row>
    <row r="28" spans="2:20" s="136" customFormat="1" ht="38.25" customHeight="1">
      <c r="B28" s="306" t="s">
        <v>27</v>
      </c>
      <c r="C28" s="306" t="s">
        <v>28</v>
      </c>
      <c r="D28" s="307">
        <v>40</v>
      </c>
      <c r="E28" s="308" t="s">
        <v>831</v>
      </c>
      <c r="F28" s="309" t="s">
        <v>834</v>
      </c>
      <c r="G28" s="307">
        <v>1</v>
      </c>
      <c r="H28" s="310">
        <v>5214</v>
      </c>
      <c r="I28" s="311">
        <f t="shared" si="0"/>
        <v>5214</v>
      </c>
      <c r="J28" s="311">
        <f t="shared" si="1"/>
        <v>62568</v>
      </c>
      <c r="K28" s="310"/>
      <c r="L28" s="310">
        <v>869</v>
      </c>
      <c r="M28" s="310"/>
      <c r="N28" s="310">
        <f t="shared" si="2"/>
        <v>8690</v>
      </c>
      <c r="O28" s="310"/>
      <c r="P28" s="310"/>
      <c r="Q28" s="310"/>
      <c r="R28" s="310"/>
      <c r="S28" s="310"/>
      <c r="T28" s="312">
        <f t="shared" si="3"/>
        <v>72127</v>
      </c>
    </row>
    <row r="29" spans="2:20" s="136" customFormat="1" ht="38.25" customHeight="1">
      <c r="B29" s="306" t="s">
        <v>26</v>
      </c>
      <c r="C29" s="306" t="s">
        <v>28</v>
      </c>
      <c r="D29" s="307">
        <v>40</v>
      </c>
      <c r="E29" s="308" t="s">
        <v>831</v>
      </c>
      <c r="F29" s="309" t="s">
        <v>834</v>
      </c>
      <c r="G29" s="307">
        <v>2</v>
      </c>
      <c r="H29" s="310">
        <v>4622</v>
      </c>
      <c r="I29" s="311">
        <f t="shared" si="0"/>
        <v>9244</v>
      </c>
      <c r="J29" s="311">
        <f t="shared" si="1"/>
        <v>110928</v>
      </c>
      <c r="K29" s="310"/>
      <c r="L29" s="310">
        <v>1540.6666666666665</v>
      </c>
      <c r="M29" s="310"/>
      <c r="N29" s="310">
        <f t="shared" si="2"/>
        <v>15406.666666666666</v>
      </c>
      <c r="O29" s="310"/>
      <c r="P29" s="310"/>
      <c r="Q29" s="310"/>
      <c r="R29" s="310"/>
      <c r="S29" s="310"/>
      <c r="T29" s="312">
        <f t="shared" si="3"/>
        <v>127875.33333333334</v>
      </c>
    </row>
    <row r="30" spans="2:20" s="136" customFormat="1" ht="38.25" customHeight="1">
      <c r="B30" s="306" t="s">
        <v>29</v>
      </c>
      <c r="C30" s="306" t="s">
        <v>28</v>
      </c>
      <c r="D30" s="307">
        <v>40</v>
      </c>
      <c r="E30" s="308" t="s">
        <v>831</v>
      </c>
      <c r="F30" s="309" t="s">
        <v>834</v>
      </c>
      <c r="G30" s="307">
        <v>1</v>
      </c>
      <c r="H30" s="310">
        <v>4244</v>
      </c>
      <c r="I30" s="311">
        <f t="shared" si="0"/>
        <v>4244</v>
      </c>
      <c r="J30" s="311">
        <f t="shared" si="1"/>
        <v>50928</v>
      </c>
      <c r="K30" s="310"/>
      <c r="L30" s="310">
        <v>707.3333333333334</v>
      </c>
      <c r="M30" s="310"/>
      <c r="N30" s="310">
        <f t="shared" si="2"/>
        <v>7073.333333333333</v>
      </c>
      <c r="O30" s="310"/>
      <c r="P30" s="310"/>
      <c r="Q30" s="310"/>
      <c r="R30" s="310"/>
      <c r="S30" s="310"/>
      <c r="T30" s="312">
        <f t="shared" si="3"/>
        <v>58708.66666666667</v>
      </c>
    </row>
    <row r="31" spans="2:20" s="136" customFormat="1" ht="38.25" customHeight="1">
      <c r="B31" s="306" t="s">
        <v>30</v>
      </c>
      <c r="C31" s="306" t="s">
        <v>28</v>
      </c>
      <c r="D31" s="307">
        <v>40</v>
      </c>
      <c r="E31" s="308" t="s">
        <v>831</v>
      </c>
      <c r="F31" s="309" t="s">
        <v>834</v>
      </c>
      <c r="G31" s="307">
        <v>2</v>
      </c>
      <c r="H31" s="310">
        <v>2106</v>
      </c>
      <c r="I31" s="311">
        <f t="shared" si="0"/>
        <v>4212</v>
      </c>
      <c r="J31" s="311">
        <f t="shared" si="1"/>
        <v>50544</v>
      </c>
      <c r="K31" s="310"/>
      <c r="L31" s="310">
        <v>702</v>
      </c>
      <c r="M31" s="310"/>
      <c r="N31" s="310">
        <f t="shared" si="2"/>
        <v>7020</v>
      </c>
      <c r="O31" s="310"/>
      <c r="P31" s="310"/>
      <c r="Q31" s="310"/>
      <c r="R31" s="310"/>
      <c r="S31" s="310"/>
      <c r="T31" s="312">
        <f t="shared" si="3"/>
        <v>58266</v>
      </c>
    </row>
    <row r="32" spans="2:20" s="136" customFormat="1" ht="38.25" customHeight="1">
      <c r="B32" s="306" t="s">
        <v>31</v>
      </c>
      <c r="C32" s="306" t="s">
        <v>28</v>
      </c>
      <c r="D32" s="307">
        <v>40</v>
      </c>
      <c r="E32" s="308" t="s">
        <v>831</v>
      </c>
      <c r="F32" s="309" t="s">
        <v>834</v>
      </c>
      <c r="G32" s="307">
        <v>2</v>
      </c>
      <c r="H32" s="310">
        <v>6166</v>
      </c>
      <c r="I32" s="311">
        <f t="shared" si="0"/>
        <v>12332</v>
      </c>
      <c r="J32" s="311">
        <f t="shared" si="1"/>
        <v>147984</v>
      </c>
      <c r="K32" s="310"/>
      <c r="L32" s="310">
        <v>2055.3333333333335</v>
      </c>
      <c r="M32" s="310"/>
      <c r="N32" s="310">
        <f t="shared" si="2"/>
        <v>20553.333333333332</v>
      </c>
      <c r="O32" s="310"/>
      <c r="P32" s="310"/>
      <c r="Q32" s="310"/>
      <c r="R32" s="310"/>
      <c r="S32" s="310"/>
      <c r="T32" s="312">
        <f t="shared" si="3"/>
        <v>170592.6666666667</v>
      </c>
    </row>
    <row r="33" spans="2:20" s="136" customFormat="1" ht="38.25" customHeight="1">
      <c r="B33" s="306" t="s">
        <v>32</v>
      </c>
      <c r="C33" s="306" t="s">
        <v>28</v>
      </c>
      <c r="D33" s="307">
        <v>40</v>
      </c>
      <c r="E33" s="308" t="s">
        <v>831</v>
      </c>
      <c r="F33" s="309" t="s">
        <v>834</v>
      </c>
      <c r="G33" s="307">
        <v>2</v>
      </c>
      <c r="H33" s="310">
        <v>5134</v>
      </c>
      <c r="I33" s="311">
        <f aca="true" t="shared" si="4" ref="I33:I40">G33*H33</f>
        <v>10268</v>
      </c>
      <c r="J33" s="311">
        <f t="shared" si="1"/>
        <v>123216</v>
      </c>
      <c r="K33" s="310"/>
      <c r="L33" s="310">
        <v>1711.3333333333333</v>
      </c>
      <c r="M33" s="310"/>
      <c r="N33" s="310">
        <f t="shared" si="2"/>
        <v>17113.333333333332</v>
      </c>
      <c r="O33" s="310"/>
      <c r="P33" s="310"/>
      <c r="Q33" s="310"/>
      <c r="R33" s="310"/>
      <c r="S33" s="310"/>
      <c r="T33" s="312">
        <f t="shared" si="3"/>
        <v>142040.66666666666</v>
      </c>
    </row>
    <row r="34" spans="2:20" s="136" customFormat="1" ht="38.25" customHeight="1">
      <c r="B34" s="306" t="s">
        <v>33</v>
      </c>
      <c r="C34" s="306" t="s">
        <v>34</v>
      </c>
      <c r="D34" s="307">
        <v>40</v>
      </c>
      <c r="E34" s="308" t="s">
        <v>832</v>
      </c>
      <c r="F34" s="309" t="s">
        <v>834</v>
      </c>
      <c r="G34" s="307">
        <v>4</v>
      </c>
      <c r="H34" s="310">
        <v>882</v>
      </c>
      <c r="I34" s="311">
        <f t="shared" si="4"/>
        <v>3528</v>
      </c>
      <c r="J34" s="311">
        <f t="shared" si="1"/>
        <v>42336</v>
      </c>
      <c r="K34" s="310"/>
      <c r="L34" s="310">
        <v>588</v>
      </c>
      <c r="M34" s="310"/>
      <c r="N34" s="310">
        <f t="shared" si="2"/>
        <v>5880</v>
      </c>
      <c r="O34" s="310"/>
      <c r="P34" s="310"/>
      <c r="Q34" s="310"/>
      <c r="R34" s="310"/>
      <c r="S34" s="310"/>
      <c r="T34" s="312">
        <f t="shared" si="3"/>
        <v>48804</v>
      </c>
    </row>
    <row r="35" spans="2:20" s="136" customFormat="1" ht="38.25" customHeight="1">
      <c r="B35" s="306" t="s">
        <v>33</v>
      </c>
      <c r="C35" s="306" t="s">
        <v>35</v>
      </c>
      <c r="D35" s="307">
        <v>40</v>
      </c>
      <c r="E35" s="308" t="s">
        <v>832</v>
      </c>
      <c r="F35" s="309" t="s">
        <v>834</v>
      </c>
      <c r="G35" s="307">
        <v>1</v>
      </c>
      <c r="H35" s="310">
        <v>2556</v>
      </c>
      <c r="I35" s="311">
        <f t="shared" si="4"/>
        <v>2556</v>
      </c>
      <c r="J35" s="311">
        <f t="shared" si="1"/>
        <v>30672</v>
      </c>
      <c r="K35" s="310"/>
      <c r="L35" s="310">
        <v>426</v>
      </c>
      <c r="M35" s="310"/>
      <c r="N35" s="310">
        <f t="shared" si="2"/>
        <v>4260</v>
      </c>
      <c r="O35" s="310"/>
      <c r="P35" s="310"/>
      <c r="Q35" s="310"/>
      <c r="R35" s="310"/>
      <c r="S35" s="310"/>
      <c r="T35" s="312">
        <f t="shared" si="3"/>
        <v>35358</v>
      </c>
    </row>
    <row r="36" spans="2:20" s="136" customFormat="1" ht="38.25" customHeight="1">
      <c r="B36" s="306" t="s">
        <v>36</v>
      </c>
      <c r="C36" s="306" t="s">
        <v>35</v>
      </c>
      <c r="D36" s="307">
        <v>40</v>
      </c>
      <c r="E36" s="308" t="s">
        <v>831</v>
      </c>
      <c r="F36" s="309" t="s">
        <v>834</v>
      </c>
      <c r="G36" s="307">
        <v>1</v>
      </c>
      <c r="H36" s="310">
        <v>1856</v>
      </c>
      <c r="I36" s="311">
        <f t="shared" si="4"/>
        <v>1856</v>
      </c>
      <c r="J36" s="311">
        <f t="shared" si="1"/>
        <v>22272</v>
      </c>
      <c r="K36" s="310"/>
      <c r="L36" s="310">
        <v>309.3333333333333</v>
      </c>
      <c r="M36" s="310"/>
      <c r="N36" s="310">
        <f t="shared" si="2"/>
        <v>3093.3333333333335</v>
      </c>
      <c r="O36" s="310"/>
      <c r="P36" s="310"/>
      <c r="Q36" s="310"/>
      <c r="R36" s="310"/>
      <c r="S36" s="310"/>
      <c r="T36" s="312">
        <f t="shared" si="3"/>
        <v>25674.666666666664</v>
      </c>
    </row>
    <row r="37" spans="2:20" s="136" customFormat="1" ht="38.25" customHeight="1">
      <c r="B37" s="306" t="s">
        <v>37</v>
      </c>
      <c r="C37" s="306" t="s">
        <v>47</v>
      </c>
      <c r="D37" s="307">
        <v>40</v>
      </c>
      <c r="E37" s="308" t="s">
        <v>832</v>
      </c>
      <c r="F37" s="309" t="s">
        <v>834</v>
      </c>
      <c r="G37" s="307">
        <v>1</v>
      </c>
      <c r="H37" s="310">
        <v>32572</v>
      </c>
      <c r="I37" s="311">
        <f t="shared" si="4"/>
        <v>32572</v>
      </c>
      <c r="J37" s="311">
        <f t="shared" si="1"/>
        <v>390864</v>
      </c>
      <c r="K37" s="310"/>
      <c r="L37" s="310">
        <v>5428.666666666667</v>
      </c>
      <c r="M37" s="310"/>
      <c r="N37" s="310">
        <f t="shared" si="2"/>
        <v>54286.666666666664</v>
      </c>
      <c r="O37" s="310"/>
      <c r="P37" s="310"/>
      <c r="Q37" s="310"/>
      <c r="R37" s="310"/>
      <c r="S37" s="310"/>
      <c r="T37" s="312">
        <f t="shared" si="3"/>
        <v>450579.3333333334</v>
      </c>
    </row>
    <row r="38" spans="2:20" s="136" customFormat="1" ht="38.25" customHeight="1">
      <c r="B38" s="306" t="s">
        <v>38</v>
      </c>
      <c r="C38" s="306" t="s">
        <v>47</v>
      </c>
      <c r="D38" s="307">
        <v>40</v>
      </c>
      <c r="E38" s="308" t="s">
        <v>832</v>
      </c>
      <c r="F38" s="309" t="s">
        <v>834</v>
      </c>
      <c r="G38" s="307">
        <v>1</v>
      </c>
      <c r="H38" s="310">
        <v>26000</v>
      </c>
      <c r="I38" s="311">
        <f t="shared" si="4"/>
        <v>26000</v>
      </c>
      <c r="J38" s="311">
        <v>26000</v>
      </c>
      <c r="K38" s="310"/>
      <c r="L38" s="310"/>
      <c r="M38" s="310"/>
      <c r="N38" s="310">
        <f t="shared" si="2"/>
        <v>43333.33333333333</v>
      </c>
      <c r="O38" s="310"/>
      <c r="P38" s="310"/>
      <c r="Q38" s="310"/>
      <c r="R38" s="310"/>
      <c r="S38" s="310"/>
      <c r="T38" s="312">
        <f t="shared" si="3"/>
        <v>69333.33333333333</v>
      </c>
    </row>
    <row r="39" spans="2:20" s="136" customFormat="1" ht="38.25" customHeight="1">
      <c r="B39" s="306" t="s">
        <v>39</v>
      </c>
      <c r="C39" s="306" t="s">
        <v>47</v>
      </c>
      <c r="D39" s="307">
        <v>40</v>
      </c>
      <c r="E39" s="308" t="s">
        <v>831</v>
      </c>
      <c r="F39" s="309" t="s">
        <v>834</v>
      </c>
      <c r="G39" s="307">
        <v>1</v>
      </c>
      <c r="H39" s="310">
        <v>8200</v>
      </c>
      <c r="I39" s="311">
        <f t="shared" si="4"/>
        <v>8200</v>
      </c>
      <c r="J39" s="311">
        <f t="shared" si="1"/>
        <v>98400</v>
      </c>
      <c r="K39" s="310"/>
      <c r="L39" s="310">
        <v>1366.6666666666665</v>
      </c>
      <c r="M39" s="310"/>
      <c r="N39" s="310">
        <f t="shared" si="2"/>
        <v>13666.666666666666</v>
      </c>
      <c r="O39" s="310"/>
      <c r="P39" s="310"/>
      <c r="Q39" s="310"/>
      <c r="R39" s="310"/>
      <c r="S39" s="310"/>
      <c r="T39" s="312">
        <f t="shared" si="3"/>
        <v>113433.33333333334</v>
      </c>
    </row>
    <row r="40" spans="2:20" s="136" customFormat="1" ht="38.25" customHeight="1">
      <c r="B40" s="306" t="s">
        <v>40</v>
      </c>
      <c r="C40" s="306" t="s">
        <v>47</v>
      </c>
      <c r="D40" s="307">
        <v>40</v>
      </c>
      <c r="E40" s="308" t="s">
        <v>831</v>
      </c>
      <c r="F40" s="309" t="s">
        <v>834</v>
      </c>
      <c r="G40" s="307">
        <v>1</v>
      </c>
      <c r="H40" s="310">
        <v>7758</v>
      </c>
      <c r="I40" s="311">
        <f t="shared" si="4"/>
        <v>7758</v>
      </c>
      <c r="J40" s="311">
        <f t="shared" si="1"/>
        <v>93096</v>
      </c>
      <c r="K40" s="310"/>
      <c r="L40" s="310">
        <v>1293</v>
      </c>
      <c r="M40" s="310"/>
      <c r="N40" s="310">
        <f t="shared" si="2"/>
        <v>12930.000000000002</v>
      </c>
      <c r="O40" s="310"/>
      <c r="P40" s="310"/>
      <c r="Q40" s="310"/>
      <c r="R40" s="310"/>
      <c r="S40" s="310"/>
      <c r="T40" s="312">
        <f t="shared" si="3"/>
        <v>107319</v>
      </c>
    </row>
    <row r="41" spans="2:20" s="136" customFormat="1" ht="38.25" customHeight="1">
      <c r="B41" s="306" t="s">
        <v>41</v>
      </c>
      <c r="C41" s="306" t="s">
        <v>47</v>
      </c>
      <c r="D41" s="307">
        <v>40</v>
      </c>
      <c r="E41" s="308" t="s">
        <v>832</v>
      </c>
      <c r="F41" s="309" t="s">
        <v>834</v>
      </c>
      <c r="G41" s="307">
        <v>1</v>
      </c>
      <c r="H41" s="310">
        <v>7758</v>
      </c>
      <c r="I41" s="311">
        <f aca="true" t="shared" si="5" ref="I41:I52">G41*H41</f>
        <v>7758</v>
      </c>
      <c r="J41" s="311">
        <f t="shared" si="1"/>
        <v>93096</v>
      </c>
      <c r="K41" s="310"/>
      <c r="L41" s="310">
        <v>1293</v>
      </c>
      <c r="M41" s="310"/>
      <c r="N41" s="310">
        <f t="shared" si="2"/>
        <v>12930.000000000002</v>
      </c>
      <c r="O41" s="310"/>
      <c r="P41" s="310"/>
      <c r="Q41" s="310"/>
      <c r="R41" s="310"/>
      <c r="S41" s="310"/>
      <c r="T41" s="312">
        <f t="shared" si="3"/>
        <v>107319</v>
      </c>
    </row>
    <row r="42" spans="2:20" s="136" customFormat="1" ht="38.25" customHeight="1">
      <c r="B42" s="306" t="s">
        <v>42</v>
      </c>
      <c r="C42" s="306" t="s">
        <v>47</v>
      </c>
      <c r="D42" s="307">
        <v>40</v>
      </c>
      <c r="E42" s="308" t="s">
        <v>831</v>
      </c>
      <c r="F42" s="309" t="s">
        <v>834</v>
      </c>
      <c r="G42" s="307">
        <v>1</v>
      </c>
      <c r="H42" s="310">
        <v>20694</v>
      </c>
      <c r="I42" s="311">
        <f t="shared" si="5"/>
        <v>20694</v>
      </c>
      <c r="J42" s="311">
        <f t="shared" si="1"/>
        <v>248328</v>
      </c>
      <c r="K42" s="310"/>
      <c r="L42" s="310">
        <v>3449</v>
      </c>
      <c r="M42" s="310"/>
      <c r="N42" s="310">
        <f t="shared" si="2"/>
        <v>34490</v>
      </c>
      <c r="O42" s="310"/>
      <c r="P42" s="310"/>
      <c r="Q42" s="310"/>
      <c r="R42" s="310"/>
      <c r="S42" s="310"/>
      <c r="T42" s="312">
        <f t="shared" si="3"/>
        <v>286267</v>
      </c>
    </row>
    <row r="43" spans="2:20" s="136" customFormat="1" ht="38.25" customHeight="1">
      <c r="B43" s="306" t="s">
        <v>21</v>
      </c>
      <c r="C43" s="306" t="s">
        <v>48</v>
      </c>
      <c r="D43" s="307">
        <v>40</v>
      </c>
      <c r="E43" s="308" t="s">
        <v>832</v>
      </c>
      <c r="F43" s="309" t="s">
        <v>834</v>
      </c>
      <c r="G43" s="307">
        <v>1</v>
      </c>
      <c r="H43" s="310">
        <v>16000</v>
      </c>
      <c r="I43" s="311">
        <f t="shared" si="5"/>
        <v>16000</v>
      </c>
      <c r="J43" s="311">
        <f t="shared" si="1"/>
        <v>192000</v>
      </c>
      <c r="K43" s="310"/>
      <c r="L43" s="310">
        <v>2666.666666666667</v>
      </c>
      <c r="M43" s="310"/>
      <c r="N43" s="310">
        <f t="shared" si="2"/>
        <v>26666.666666666668</v>
      </c>
      <c r="O43" s="310"/>
      <c r="P43" s="310"/>
      <c r="Q43" s="310"/>
      <c r="R43" s="310"/>
      <c r="S43" s="310"/>
      <c r="T43" s="312">
        <f t="shared" si="3"/>
        <v>221333.3333333333</v>
      </c>
    </row>
    <row r="44" spans="2:20" s="136" customFormat="1" ht="38.25" customHeight="1">
      <c r="B44" s="306" t="s">
        <v>43</v>
      </c>
      <c r="C44" s="306" t="s">
        <v>48</v>
      </c>
      <c r="D44" s="307">
        <v>40</v>
      </c>
      <c r="E44" s="308" t="s">
        <v>831</v>
      </c>
      <c r="F44" s="309" t="s">
        <v>834</v>
      </c>
      <c r="G44" s="307">
        <v>1</v>
      </c>
      <c r="H44" s="310">
        <v>13402</v>
      </c>
      <c r="I44" s="311">
        <f t="shared" si="5"/>
        <v>13402</v>
      </c>
      <c r="J44" s="311">
        <f t="shared" si="1"/>
        <v>160824</v>
      </c>
      <c r="K44" s="310"/>
      <c r="L44" s="310">
        <v>2233.666666666667</v>
      </c>
      <c r="M44" s="310"/>
      <c r="N44" s="310">
        <f t="shared" si="2"/>
        <v>22336.666666666668</v>
      </c>
      <c r="O44" s="310"/>
      <c r="P44" s="310"/>
      <c r="Q44" s="310"/>
      <c r="R44" s="310"/>
      <c r="S44" s="310"/>
      <c r="T44" s="312">
        <f t="shared" si="3"/>
        <v>185394.3333333333</v>
      </c>
    </row>
    <row r="45" spans="2:20" s="136" customFormat="1" ht="38.25" customHeight="1">
      <c r="B45" s="306" t="s">
        <v>44</v>
      </c>
      <c r="C45" s="306" t="s">
        <v>48</v>
      </c>
      <c r="D45" s="307">
        <v>40</v>
      </c>
      <c r="E45" s="308" t="s">
        <v>831</v>
      </c>
      <c r="F45" s="309" t="s">
        <v>834</v>
      </c>
      <c r="G45" s="307">
        <v>1</v>
      </c>
      <c r="H45" s="310">
        <v>8530</v>
      </c>
      <c r="I45" s="311">
        <f t="shared" si="5"/>
        <v>8530</v>
      </c>
      <c r="J45" s="311">
        <f t="shared" si="1"/>
        <v>102360</v>
      </c>
      <c r="K45" s="310"/>
      <c r="L45" s="310">
        <v>1421.6666666666665</v>
      </c>
      <c r="M45" s="310"/>
      <c r="N45" s="310">
        <f t="shared" si="2"/>
        <v>14216.666666666666</v>
      </c>
      <c r="O45" s="310"/>
      <c r="P45" s="310"/>
      <c r="Q45" s="310"/>
      <c r="R45" s="310"/>
      <c r="S45" s="310"/>
      <c r="T45" s="312">
        <f t="shared" si="3"/>
        <v>117998.33333333334</v>
      </c>
    </row>
    <row r="46" spans="2:20" s="136" customFormat="1" ht="38.25" customHeight="1">
      <c r="B46" s="306" t="s">
        <v>45</v>
      </c>
      <c r="C46" s="306" t="s">
        <v>62</v>
      </c>
      <c r="D46" s="307">
        <v>40</v>
      </c>
      <c r="E46" s="308" t="s">
        <v>831</v>
      </c>
      <c r="F46" s="309" t="s">
        <v>834</v>
      </c>
      <c r="G46" s="307">
        <v>1</v>
      </c>
      <c r="H46" s="310">
        <v>7758</v>
      </c>
      <c r="I46" s="311">
        <f t="shared" si="5"/>
        <v>7758</v>
      </c>
      <c r="J46" s="311">
        <f t="shared" si="1"/>
        <v>93096</v>
      </c>
      <c r="K46" s="310"/>
      <c r="L46" s="310">
        <v>1293</v>
      </c>
      <c r="M46" s="310"/>
      <c r="N46" s="310">
        <f t="shared" si="2"/>
        <v>12930.000000000002</v>
      </c>
      <c r="O46" s="310"/>
      <c r="P46" s="310"/>
      <c r="Q46" s="310"/>
      <c r="R46" s="310"/>
      <c r="S46" s="310"/>
      <c r="T46" s="312">
        <f t="shared" si="3"/>
        <v>107319</v>
      </c>
    </row>
    <row r="47" spans="2:20" s="136" customFormat="1" ht="38.25" customHeight="1">
      <c r="B47" s="306" t="s">
        <v>46</v>
      </c>
      <c r="C47" s="306" t="s">
        <v>62</v>
      </c>
      <c r="D47" s="307">
        <v>40</v>
      </c>
      <c r="E47" s="308" t="s">
        <v>831</v>
      </c>
      <c r="F47" s="309" t="s">
        <v>834</v>
      </c>
      <c r="G47" s="307">
        <v>1</v>
      </c>
      <c r="H47" s="310">
        <v>7758</v>
      </c>
      <c r="I47" s="311">
        <f t="shared" si="5"/>
        <v>7758</v>
      </c>
      <c r="J47" s="311">
        <f t="shared" si="1"/>
        <v>93096</v>
      </c>
      <c r="K47" s="310"/>
      <c r="L47" s="310">
        <v>1293</v>
      </c>
      <c r="M47" s="310"/>
      <c r="N47" s="310">
        <f t="shared" si="2"/>
        <v>12930.000000000002</v>
      </c>
      <c r="O47" s="310"/>
      <c r="P47" s="310"/>
      <c r="Q47" s="310"/>
      <c r="R47" s="310"/>
      <c r="S47" s="310"/>
      <c r="T47" s="312">
        <f t="shared" si="3"/>
        <v>107319</v>
      </c>
    </row>
    <row r="48" spans="2:20" s="136" customFormat="1" ht="38.25" customHeight="1">
      <c r="B48" s="306" t="s">
        <v>49</v>
      </c>
      <c r="C48" s="306" t="s">
        <v>63</v>
      </c>
      <c r="D48" s="307">
        <v>40</v>
      </c>
      <c r="E48" s="308" t="s">
        <v>832</v>
      </c>
      <c r="F48" s="309" t="s">
        <v>834</v>
      </c>
      <c r="G48" s="307">
        <v>1</v>
      </c>
      <c r="H48" s="310">
        <v>27360</v>
      </c>
      <c r="I48" s="311">
        <f t="shared" si="5"/>
        <v>27360</v>
      </c>
      <c r="J48" s="311">
        <f t="shared" si="1"/>
        <v>328320</v>
      </c>
      <c r="K48" s="310"/>
      <c r="L48" s="310">
        <v>4560</v>
      </c>
      <c r="M48" s="310"/>
      <c r="N48" s="310">
        <f t="shared" si="2"/>
        <v>45600</v>
      </c>
      <c r="O48" s="310"/>
      <c r="P48" s="310"/>
      <c r="Q48" s="310"/>
      <c r="R48" s="310"/>
      <c r="S48" s="310"/>
      <c r="T48" s="312">
        <f t="shared" si="3"/>
        <v>378480</v>
      </c>
    </row>
    <row r="49" spans="2:20" s="136" customFormat="1" ht="38.25" customHeight="1">
      <c r="B49" s="306" t="s">
        <v>50</v>
      </c>
      <c r="C49" s="306" t="s">
        <v>64</v>
      </c>
      <c r="D49" s="307">
        <v>40</v>
      </c>
      <c r="E49" s="308" t="s">
        <v>831</v>
      </c>
      <c r="F49" s="309" t="s">
        <v>834</v>
      </c>
      <c r="G49" s="307">
        <v>3</v>
      </c>
      <c r="H49" s="310">
        <v>17122</v>
      </c>
      <c r="I49" s="311">
        <f t="shared" si="5"/>
        <v>51366</v>
      </c>
      <c r="J49" s="311">
        <f t="shared" si="1"/>
        <v>616392</v>
      </c>
      <c r="K49" s="310"/>
      <c r="L49" s="310">
        <v>8561</v>
      </c>
      <c r="M49" s="310"/>
      <c r="N49" s="310">
        <f t="shared" si="2"/>
        <v>85610</v>
      </c>
      <c r="O49" s="310"/>
      <c r="P49" s="310"/>
      <c r="Q49" s="310"/>
      <c r="R49" s="310"/>
      <c r="S49" s="310"/>
      <c r="T49" s="312">
        <f t="shared" si="3"/>
        <v>710563</v>
      </c>
    </row>
    <row r="50" spans="2:20" s="136" customFormat="1" ht="38.25" customHeight="1">
      <c r="B50" s="306" t="s">
        <v>51</v>
      </c>
      <c r="C50" s="306" t="s">
        <v>65</v>
      </c>
      <c r="D50" s="307">
        <v>40</v>
      </c>
      <c r="E50" s="308" t="s">
        <v>832</v>
      </c>
      <c r="F50" s="309" t="s">
        <v>834</v>
      </c>
      <c r="G50" s="307">
        <v>1</v>
      </c>
      <c r="H50" s="310">
        <v>12118</v>
      </c>
      <c r="I50" s="311">
        <f t="shared" si="5"/>
        <v>12118</v>
      </c>
      <c r="J50" s="311">
        <f t="shared" si="1"/>
        <v>145416</v>
      </c>
      <c r="K50" s="310"/>
      <c r="L50" s="310">
        <v>2019.6666666666667</v>
      </c>
      <c r="M50" s="310"/>
      <c r="N50" s="310">
        <f t="shared" si="2"/>
        <v>20196.666666666668</v>
      </c>
      <c r="O50" s="310"/>
      <c r="P50" s="310"/>
      <c r="Q50" s="310"/>
      <c r="R50" s="310"/>
      <c r="S50" s="310"/>
      <c r="T50" s="312">
        <f t="shared" si="3"/>
        <v>167632.3333333333</v>
      </c>
    </row>
    <row r="51" spans="2:20" s="136" customFormat="1" ht="38.25" customHeight="1">
      <c r="B51" s="306" t="s">
        <v>39</v>
      </c>
      <c r="C51" s="306" t="s">
        <v>66</v>
      </c>
      <c r="D51" s="307">
        <v>40</v>
      </c>
      <c r="E51" s="308" t="s">
        <v>831</v>
      </c>
      <c r="F51" s="309" t="s">
        <v>834</v>
      </c>
      <c r="G51" s="307">
        <v>1</v>
      </c>
      <c r="H51" s="310">
        <v>8202</v>
      </c>
      <c r="I51" s="311">
        <f t="shared" si="5"/>
        <v>8202</v>
      </c>
      <c r="J51" s="311">
        <f t="shared" si="1"/>
        <v>98424</v>
      </c>
      <c r="K51" s="310"/>
      <c r="L51" s="310">
        <v>1367</v>
      </c>
      <c r="M51" s="310"/>
      <c r="N51" s="310">
        <f t="shared" si="2"/>
        <v>13669.999999999998</v>
      </c>
      <c r="O51" s="310"/>
      <c r="P51" s="310"/>
      <c r="Q51" s="310"/>
      <c r="R51" s="310"/>
      <c r="S51" s="310"/>
      <c r="T51" s="312">
        <f t="shared" si="3"/>
        <v>113461</v>
      </c>
    </row>
    <row r="52" spans="2:20" s="136" customFormat="1" ht="38.25" customHeight="1">
      <c r="B52" s="306" t="s">
        <v>40</v>
      </c>
      <c r="C52" s="306" t="s">
        <v>66</v>
      </c>
      <c r="D52" s="307">
        <v>40</v>
      </c>
      <c r="E52" s="308" t="s">
        <v>831</v>
      </c>
      <c r="F52" s="309" t="s">
        <v>834</v>
      </c>
      <c r="G52" s="307">
        <v>1</v>
      </c>
      <c r="H52" s="310">
        <v>7758</v>
      </c>
      <c r="I52" s="311">
        <f t="shared" si="5"/>
        <v>7758</v>
      </c>
      <c r="J52" s="311">
        <f t="shared" si="1"/>
        <v>93096</v>
      </c>
      <c r="K52" s="310"/>
      <c r="L52" s="310">
        <v>1293</v>
      </c>
      <c r="M52" s="310"/>
      <c r="N52" s="310">
        <f t="shared" si="2"/>
        <v>12930.000000000002</v>
      </c>
      <c r="O52" s="310"/>
      <c r="P52" s="310"/>
      <c r="Q52" s="310"/>
      <c r="R52" s="310"/>
      <c r="S52" s="310"/>
      <c r="T52" s="312">
        <f t="shared" si="3"/>
        <v>107319</v>
      </c>
    </row>
    <row r="53" spans="2:20" s="136" customFormat="1" ht="38.25" customHeight="1">
      <c r="B53" s="306" t="s">
        <v>52</v>
      </c>
      <c r="C53" s="306" t="s">
        <v>67</v>
      </c>
      <c r="D53" s="307">
        <v>40</v>
      </c>
      <c r="E53" s="308" t="s">
        <v>831</v>
      </c>
      <c r="F53" s="309" t="s">
        <v>834</v>
      </c>
      <c r="G53" s="307">
        <v>2</v>
      </c>
      <c r="H53" s="310">
        <v>11190</v>
      </c>
      <c r="I53" s="311">
        <f aca="true" t="shared" si="6" ref="I53:I88">G53*H53</f>
        <v>22380</v>
      </c>
      <c r="J53" s="311">
        <f t="shared" si="1"/>
        <v>268560</v>
      </c>
      <c r="K53" s="310"/>
      <c r="L53" s="310">
        <v>3730</v>
      </c>
      <c r="M53" s="310"/>
      <c r="N53" s="310">
        <f t="shared" si="2"/>
        <v>37300</v>
      </c>
      <c r="O53" s="310"/>
      <c r="P53" s="310"/>
      <c r="Q53" s="310"/>
      <c r="R53" s="310"/>
      <c r="S53" s="310"/>
      <c r="T53" s="312">
        <f t="shared" si="3"/>
        <v>309590</v>
      </c>
    </row>
    <row r="54" spans="2:20" s="136" customFormat="1" ht="38.25" customHeight="1">
      <c r="B54" s="306" t="s">
        <v>53</v>
      </c>
      <c r="C54" s="306" t="s">
        <v>67</v>
      </c>
      <c r="D54" s="307">
        <v>40</v>
      </c>
      <c r="E54" s="308" t="s">
        <v>831</v>
      </c>
      <c r="F54" s="309" t="s">
        <v>834</v>
      </c>
      <c r="G54" s="307">
        <v>1</v>
      </c>
      <c r="H54" s="310">
        <v>8568</v>
      </c>
      <c r="I54" s="311">
        <f t="shared" si="6"/>
        <v>8568</v>
      </c>
      <c r="J54" s="311">
        <f t="shared" si="1"/>
        <v>102816</v>
      </c>
      <c r="K54" s="310"/>
      <c r="L54" s="310">
        <v>1428</v>
      </c>
      <c r="M54" s="310"/>
      <c r="N54" s="310">
        <f t="shared" si="2"/>
        <v>14280.000000000002</v>
      </c>
      <c r="O54" s="310"/>
      <c r="P54" s="310"/>
      <c r="Q54" s="310"/>
      <c r="R54" s="310"/>
      <c r="S54" s="310"/>
      <c r="T54" s="312">
        <f t="shared" si="3"/>
        <v>118524</v>
      </c>
    </row>
    <row r="55" spans="2:20" s="136" customFormat="1" ht="38.25" customHeight="1">
      <c r="B55" s="306" t="s">
        <v>54</v>
      </c>
      <c r="C55" s="306" t="s">
        <v>67</v>
      </c>
      <c r="D55" s="307">
        <v>40</v>
      </c>
      <c r="E55" s="308" t="s">
        <v>831</v>
      </c>
      <c r="F55" s="309" t="s">
        <v>834</v>
      </c>
      <c r="G55" s="307">
        <v>1</v>
      </c>
      <c r="H55" s="310">
        <v>5874</v>
      </c>
      <c r="I55" s="311">
        <f t="shared" si="6"/>
        <v>5874</v>
      </c>
      <c r="J55" s="311">
        <f t="shared" si="1"/>
        <v>70488</v>
      </c>
      <c r="K55" s="310"/>
      <c r="L55" s="310">
        <v>979</v>
      </c>
      <c r="M55" s="310"/>
      <c r="N55" s="310">
        <f t="shared" si="2"/>
        <v>9790</v>
      </c>
      <c r="O55" s="310"/>
      <c r="P55" s="310"/>
      <c r="Q55" s="310"/>
      <c r="R55" s="310"/>
      <c r="S55" s="310"/>
      <c r="T55" s="312">
        <f t="shared" si="3"/>
        <v>81257</v>
      </c>
    </row>
    <row r="56" spans="2:20" s="136" customFormat="1" ht="38.25" customHeight="1">
      <c r="B56" s="306" t="s">
        <v>55</v>
      </c>
      <c r="C56" s="306" t="s">
        <v>67</v>
      </c>
      <c r="D56" s="307">
        <v>40</v>
      </c>
      <c r="E56" s="308" t="s">
        <v>831</v>
      </c>
      <c r="F56" s="309" t="s">
        <v>834</v>
      </c>
      <c r="G56" s="307">
        <v>1</v>
      </c>
      <c r="H56" s="310">
        <v>6820</v>
      </c>
      <c r="I56" s="311">
        <f t="shared" si="6"/>
        <v>6820</v>
      </c>
      <c r="J56" s="311">
        <f t="shared" si="1"/>
        <v>81840</v>
      </c>
      <c r="K56" s="310"/>
      <c r="L56" s="310">
        <v>1136.6666666666667</v>
      </c>
      <c r="M56" s="310"/>
      <c r="N56" s="310">
        <f t="shared" si="2"/>
        <v>11366.666666666668</v>
      </c>
      <c r="O56" s="310"/>
      <c r="P56" s="310"/>
      <c r="Q56" s="310"/>
      <c r="R56" s="310"/>
      <c r="S56" s="310"/>
      <c r="T56" s="312">
        <f t="shared" si="3"/>
        <v>94343.33333333334</v>
      </c>
    </row>
    <row r="57" spans="2:20" s="136" customFormat="1" ht="38.25" customHeight="1">
      <c r="B57" s="306" t="s">
        <v>56</v>
      </c>
      <c r="C57" s="306" t="s">
        <v>67</v>
      </c>
      <c r="D57" s="307">
        <v>40</v>
      </c>
      <c r="E57" s="308" t="s">
        <v>831</v>
      </c>
      <c r="F57" s="309" t="s">
        <v>834</v>
      </c>
      <c r="G57" s="307">
        <v>2</v>
      </c>
      <c r="H57" s="310">
        <v>7500</v>
      </c>
      <c r="I57" s="311">
        <f t="shared" si="6"/>
        <v>15000</v>
      </c>
      <c r="J57" s="311">
        <f t="shared" si="1"/>
        <v>180000</v>
      </c>
      <c r="K57" s="310"/>
      <c r="L57" s="310">
        <v>2500</v>
      </c>
      <c r="M57" s="310"/>
      <c r="N57" s="310">
        <f t="shared" si="2"/>
        <v>25000</v>
      </c>
      <c r="O57" s="310"/>
      <c r="P57" s="310"/>
      <c r="Q57" s="310"/>
      <c r="R57" s="310"/>
      <c r="S57" s="310"/>
      <c r="T57" s="312">
        <f t="shared" si="3"/>
        <v>207500</v>
      </c>
    </row>
    <row r="58" spans="2:20" s="136" customFormat="1" ht="38.25" customHeight="1">
      <c r="B58" s="306" t="s">
        <v>57</v>
      </c>
      <c r="C58" s="306" t="s">
        <v>67</v>
      </c>
      <c r="D58" s="307">
        <v>40</v>
      </c>
      <c r="E58" s="308" t="s">
        <v>831</v>
      </c>
      <c r="F58" s="309" t="s">
        <v>834</v>
      </c>
      <c r="G58" s="307">
        <v>1</v>
      </c>
      <c r="H58" s="310">
        <v>6314</v>
      </c>
      <c r="I58" s="311">
        <f t="shared" si="6"/>
        <v>6314</v>
      </c>
      <c r="J58" s="311">
        <f t="shared" si="1"/>
        <v>75768</v>
      </c>
      <c r="K58" s="310"/>
      <c r="L58" s="310">
        <v>1052.3333333333333</v>
      </c>
      <c r="M58" s="310"/>
      <c r="N58" s="310">
        <f t="shared" si="2"/>
        <v>10523.333333333334</v>
      </c>
      <c r="O58" s="310"/>
      <c r="P58" s="310"/>
      <c r="Q58" s="310"/>
      <c r="R58" s="310"/>
      <c r="S58" s="310"/>
      <c r="T58" s="312">
        <f t="shared" si="3"/>
        <v>87343.66666666666</v>
      </c>
    </row>
    <row r="59" spans="2:20" s="136" customFormat="1" ht="38.25" customHeight="1">
      <c r="B59" s="306" t="s">
        <v>58</v>
      </c>
      <c r="C59" s="306" t="s">
        <v>67</v>
      </c>
      <c r="D59" s="307">
        <v>40</v>
      </c>
      <c r="E59" s="308" t="s">
        <v>831</v>
      </c>
      <c r="F59" s="309" t="s">
        <v>834</v>
      </c>
      <c r="G59" s="307">
        <v>1</v>
      </c>
      <c r="H59" s="310">
        <v>8066</v>
      </c>
      <c r="I59" s="311">
        <f t="shared" si="6"/>
        <v>8066</v>
      </c>
      <c r="J59" s="311">
        <f t="shared" si="1"/>
        <v>96792</v>
      </c>
      <c r="K59" s="310"/>
      <c r="L59" s="310">
        <v>1344.3333333333335</v>
      </c>
      <c r="M59" s="310"/>
      <c r="N59" s="310">
        <f t="shared" si="2"/>
        <v>13443.333333333334</v>
      </c>
      <c r="O59" s="310"/>
      <c r="P59" s="310"/>
      <c r="Q59" s="310"/>
      <c r="R59" s="310"/>
      <c r="S59" s="310"/>
      <c r="T59" s="312">
        <f t="shared" si="3"/>
        <v>111579.66666666666</v>
      </c>
    </row>
    <row r="60" spans="2:20" s="136" customFormat="1" ht="38.25" customHeight="1">
      <c r="B60" s="306" t="s">
        <v>59</v>
      </c>
      <c r="C60" s="306" t="s">
        <v>67</v>
      </c>
      <c r="D60" s="307">
        <v>40</v>
      </c>
      <c r="E60" s="308" t="s">
        <v>831</v>
      </c>
      <c r="F60" s="309" t="s">
        <v>834</v>
      </c>
      <c r="G60" s="307">
        <v>1</v>
      </c>
      <c r="H60" s="310">
        <v>8362</v>
      </c>
      <c r="I60" s="311">
        <f t="shared" si="6"/>
        <v>8362</v>
      </c>
      <c r="J60" s="311">
        <f t="shared" si="1"/>
        <v>100344</v>
      </c>
      <c r="K60" s="310"/>
      <c r="L60" s="310">
        <v>1393.6666666666667</v>
      </c>
      <c r="M60" s="310"/>
      <c r="N60" s="310">
        <f t="shared" si="2"/>
        <v>13936.666666666668</v>
      </c>
      <c r="O60" s="310"/>
      <c r="P60" s="310"/>
      <c r="Q60" s="310"/>
      <c r="R60" s="310"/>
      <c r="S60" s="310"/>
      <c r="T60" s="312">
        <f t="shared" si="3"/>
        <v>115674.33333333334</v>
      </c>
    </row>
    <row r="61" spans="2:20" s="136" customFormat="1" ht="38.25" customHeight="1">
      <c r="B61" s="306" t="s">
        <v>60</v>
      </c>
      <c r="C61" s="306" t="s">
        <v>67</v>
      </c>
      <c r="D61" s="307">
        <v>40</v>
      </c>
      <c r="E61" s="308" t="s">
        <v>831</v>
      </c>
      <c r="F61" s="309" t="s">
        <v>834</v>
      </c>
      <c r="G61" s="307">
        <v>6</v>
      </c>
      <c r="H61" s="310">
        <v>10544</v>
      </c>
      <c r="I61" s="311">
        <f t="shared" si="6"/>
        <v>63264</v>
      </c>
      <c r="J61" s="311">
        <f t="shared" si="1"/>
        <v>759168</v>
      </c>
      <c r="K61" s="310"/>
      <c r="L61" s="310">
        <v>10544</v>
      </c>
      <c r="M61" s="310"/>
      <c r="N61" s="310">
        <f t="shared" si="2"/>
        <v>105440.00000000001</v>
      </c>
      <c r="O61" s="310"/>
      <c r="P61" s="310"/>
      <c r="Q61" s="310"/>
      <c r="R61" s="310"/>
      <c r="S61" s="310"/>
      <c r="T61" s="312">
        <f t="shared" si="3"/>
        <v>875152</v>
      </c>
    </row>
    <row r="62" spans="2:20" s="136" customFormat="1" ht="38.25" customHeight="1">
      <c r="B62" s="306" t="s">
        <v>61</v>
      </c>
      <c r="C62" s="306" t="s">
        <v>67</v>
      </c>
      <c r="D62" s="307">
        <v>40</v>
      </c>
      <c r="E62" s="308" t="s">
        <v>831</v>
      </c>
      <c r="F62" s="309" t="s">
        <v>834</v>
      </c>
      <c r="G62" s="307">
        <v>1</v>
      </c>
      <c r="H62" s="310">
        <v>6146</v>
      </c>
      <c r="I62" s="311">
        <f t="shared" si="6"/>
        <v>6146</v>
      </c>
      <c r="J62" s="311">
        <f t="shared" si="1"/>
        <v>73752</v>
      </c>
      <c r="K62" s="310"/>
      <c r="L62" s="310">
        <v>1024.3333333333335</v>
      </c>
      <c r="M62" s="310"/>
      <c r="N62" s="310">
        <f t="shared" si="2"/>
        <v>10243.333333333334</v>
      </c>
      <c r="O62" s="310"/>
      <c r="P62" s="310"/>
      <c r="Q62" s="310"/>
      <c r="R62" s="310"/>
      <c r="S62" s="310"/>
      <c r="T62" s="312">
        <f t="shared" si="3"/>
        <v>85019.66666666666</v>
      </c>
    </row>
    <row r="63" spans="2:20" s="136" customFormat="1" ht="38.25" customHeight="1">
      <c r="B63" s="306" t="s">
        <v>21</v>
      </c>
      <c r="C63" s="306" t="s">
        <v>68</v>
      </c>
      <c r="D63" s="307">
        <v>40</v>
      </c>
      <c r="E63" s="308" t="s">
        <v>832</v>
      </c>
      <c r="F63" s="309" t="s">
        <v>834</v>
      </c>
      <c r="G63" s="307">
        <v>1</v>
      </c>
      <c r="H63" s="310">
        <v>16000</v>
      </c>
      <c r="I63" s="311">
        <f t="shared" si="6"/>
        <v>16000</v>
      </c>
      <c r="J63" s="311">
        <f t="shared" si="1"/>
        <v>192000</v>
      </c>
      <c r="K63" s="310"/>
      <c r="L63" s="310">
        <v>2666.666666666667</v>
      </c>
      <c r="M63" s="310"/>
      <c r="N63" s="310">
        <f t="shared" si="2"/>
        <v>26666.666666666668</v>
      </c>
      <c r="O63" s="310"/>
      <c r="P63" s="310"/>
      <c r="Q63" s="310"/>
      <c r="R63" s="310"/>
      <c r="S63" s="310"/>
      <c r="T63" s="312">
        <f t="shared" si="3"/>
        <v>221333.3333333333</v>
      </c>
    </row>
    <row r="64" spans="2:20" s="136" customFormat="1" ht="38.25" customHeight="1">
      <c r="B64" s="306" t="s">
        <v>69</v>
      </c>
      <c r="C64" s="306" t="s">
        <v>101</v>
      </c>
      <c r="D64" s="307">
        <v>40</v>
      </c>
      <c r="E64" s="308" t="s">
        <v>832</v>
      </c>
      <c r="F64" s="309" t="s">
        <v>834</v>
      </c>
      <c r="G64" s="307">
        <v>1</v>
      </c>
      <c r="H64" s="310">
        <v>15440</v>
      </c>
      <c r="I64" s="311">
        <f t="shared" si="6"/>
        <v>15440</v>
      </c>
      <c r="J64" s="311">
        <f t="shared" si="1"/>
        <v>185280</v>
      </c>
      <c r="K64" s="310"/>
      <c r="L64" s="310">
        <v>2573.333333333333</v>
      </c>
      <c r="M64" s="310"/>
      <c r="N64" s="310">
        <f t="shared" si="2"/>
        <v>25733.333333333332</v>
      </c>
      <c r="O64" s="310"/>
      <c r="P64" s="310"/>
      <c r="Q64" s="310"/>
      <c r="R64" s="310"/>
      <c r="S64" s="310"/>
      <c r="T64" s="312">
        <f t="shared" si="3"/>
        <v>213586.6666666667</v>
      </c>
    </row>
    <row r="65" spans="2:20" s="136" customFormat="1" ht="38.25" customHeight="1">
      <c r="B65" s="306" t="s">
        <v>15</v>
      </c>
      <c r="C65" s="306" t="s">
        <v>101</v>
      </c>
      <c r="D65" s="307">
        <v>40</v>
      </c>
      <c r="E65" s="308" t="s">
        <v>831</v>
      </c>
      <c r="F65" s="309" t="s">
        <v>834</v>
      </c>
      <c r="G65" s="307">
        <v>1</v>
      </c>
      <c r="H65" s="310">
        <v>10992</v>
      </c>
      <c r="I65" s="311">
        <f t="shared" si="6"/>
        <v>10992</v>
      </c>
      <c r="J65" s="311">
        <f t="shared" si="1"/>
        <v>131904</v>
      </c>
      <c r="K65" s="310"/>
      <c r="L65" s="310">
        <v>1832</v>
      </c>
      <c r="M65" s="310"/>
      <c r="N65" s="310">
        <f t="shared" si="2"/>
        <v>18320</v>
      </c>
      <c r="O65" s="310"/>
      <c r="P65" s="310"/>
      <c r="Q65" s="310"/>
      <c r="R65" s="310"/>
      <c r="S65" s="310"/>
      <c r="T65" s="312">
        <f t="shared" si="3"/>
        <v>152056</v>
      </c>
    </row>
    <row r="66" spans="2:20" s="136" customFormat="1" ht="38.25" customHeight="1">
      <c r="B66" s="306" t="s">
        <v>70</v>
      </c>
      <c r="C66" s="306" t="s">
        <v>3</v>
      </c>
      <c r="D66" s="307">
        <v>40</v>
      </c>
      <c r="E66" s="308" t="s">
        <v>831</v>
      </c>
      <c r="F66" s="309" t="s">
        <v>834</v>
      </c>
      <c r="G66" s="307">
        <v>1</v>
      </c>
      <c r="H66" s="310">
        <v>7758</v>
      </c>
      <c r="I66" s="311">
        <f t="shared" si="6"/>
        <v>7758</v>
      </c>
      <c r="J66" s="311">
        <f t="shared" si="1"/>
        <v>93096</v>
      </c>
      <c r="K66" s="310"/>
      <c r="L66" s="310">
        <v>1293</v>
      </c>
      <c r="M66" s="310"/>
      <c r="N66" s="310">
        <f t="shared" si="2"/>
        <v>12930.000000000002</v>
      </c>
      <c r="O66" s="310"/>
      <c r="P66" s="310"/>
      <c r="Q66" s="310"/>
      <c r="R66" s="310"/>
      <c r="S66" s="310"/>
      <c r="T66" s="312">
        <f t="shared" si="3"/>
        <v>107319</v>
      </c>
    </row>
    <row r="67" spans="2:20" s="136" customFormat="1" ht="38.25" customHeight="1">
      <c r="B67" s="306" t="s">
        <v>15</v>
      </c>
      <c r="C67" s="306" t="s">
        <v>3</v>
      </c>
      <c r="D67" s="307">
        <v>40</v>
      </c>
      <c r="E67" s="308" t="s">
        <v>831</v>
      </c>
      <c r="F67" s="309" t="s">
        <v>834</v>
      </c>
      <c r="G67" s="307">
        <v>1</v>
      </c>
      <c r="H67" s="310">
        <v>7856</v>
      </c>
      <c r="I67" s="311">
        <f t="shared" si="6"/>
        <v>7856</v>
      </c>
      <c r="J67" s="311">
        <f t="shared" si="1"/>
        <v>94272</v>
      </c>
      <c r="K67" s="310"/>
      <c r="L67" s="310">
        <v>1309.3333333333335</v>
      </c>
      <c r="M67" s="310"/>
      <c r="N67" s="310">
        <f t="shared" si="2"/>
        <v>13093.333333333334</v>
      </c>
      <c r="O67" s="310"/>
      <c r="P67" s="310"/>
      <c r="Q67" s="310"/>
      <c r="R67" s="310"/>
      <c r="S67" s="310"/>
      <c r="T67" s="312">
        <f t="shared" si="3"/>
        <v>108674.66666666666</v>
      </c>
    </row>
    <row r="68" spans="2:20" s="136" customFormat="1" ht="38.25" customHeight="1">
      <c r="B68" s="306" t="s">
        <v>71</v>
      </c>
      <c r="C68" s="306" t="s">
        <v>802</v>
      </c>
      <c r="D68" s="307">
        <v>40</v>
      </c>
      <c r="E68" s="308" t="s">
        <v>831</v>
      </c>
      <c r="F68" s="309" t="s">
        <v>834</v>
      </c>
      <c r="G68" s="307">
        <v>1</v>
      </c>
      <c r="H68" s="310">
        <v>14100</v>
      </c>
      <c r="I68" s="311">
        <f t="shared" si="6"/>
        <v>14100</v>
      </c>
      <c r="J68" s="311">
        <f t="shared" si="1"/>
        <v>169200</v>
      </c>
      <c r="K68" s="310"/>
      <c r="L68" s="310">
        <v>2350</v>
      </c>
      <c r="M68" s="310"/>
      <c r="N68" s="310">
        <f t="shared" si="2"/>
        <v>23500</v>
      </c>
      <c r="O68" s="310"/>
      <c r="P68" s="310"/>
      <c r="Q68" s="310"/>
      <c r="R68" s="310"/>
      <c r="S68" s="310"/>
      <c r="T68" s="312">
        <f t="shared" si="3"/>
        <v>195050</v>
      </c>
    </row>
    <row r="69" spans="2:20" s="136" customFormat="1" ht="38.25" customHeight="1">
      <c r="B69" s="306" t="s">
        <v>72</v>
      </c>
      <c r="C69" s="306" t="s">
        <v>102</v>
      </c>
      <c r="D69" s="307">
        <v>40</v>
      </c>
      <c r="E69" s="308" t="s">
        <v>831</v>
      </c>
      <c r="F69" s="309" t="s">
        <v>834</v>
      </c>
      <c r="G69" s="307">
        <v>1</v>
      </c>
      <c r="H69" s="310">
        <v>7862</v>
      </c>
      <c r="I69" s="311">
        <f t="shared" si="6"/>
        <v>7862</v>
      </c>
      <c r="J69" s="311">
        <f t="shared" si="1"/>
        <v>94344</v>
      </c>
      <c r="K69" s="310"/>
      <c r="L69" s="310">
        <v>1310.3333333333333</v>
      </c>
      <c r="M69" s="310"/>
      <c r="N69" s="310">
        <f t="shared" si="2"/>
        <v>13103.333333333334</v>
      </c>
      <c r="O69" s="310"/>
      <c r="P69" s="310"/>
      <c r="Q69" s="310"/>
      <c r="R69" s="310"/>
      <c r="S69" s="310"/>
      <c r="T69" s="312">
        <f t="shared" si="3"/>
        <v>108757.66666666666</v>
      </c>
    </row>
    <row r="70" spans="2:20" s="136" customFormat="1" ht="38.25" customHeight="1">
      <c r="B70" s="306" t="s">
        <v>73</v>
      </c>
      <c r="C70" s="306" t="s">
        <v>102</v>
      </c>
      <c r="D70" s="307">
        <v>40</v>
      </c>
      <c r="E70" s="308" t="s">
        <v>831</v>
      </c>
      <c r="F70" s="309" t="s">
        <v>834</v>
      </c>
      <c r="G70" s="307">
        <v>1</v>
      </c>
      <c r="H70" s="310">
        <v>14912</v>
      </c>
      <c r="I70" s="311">
        <f t="shared" si="6"/>
        <v>14912</v>
      </c>
      <c r="J70" s="311">
        <f t="shared" si="1"/>
        <v>178944</v>
      </c>
      <c r="K70" s="310"/>
      <c r="L70" s="310">
        <v>2485.3333333333335</v>
      </c>
      <c r="M70" s="310"/>
      <c r="N70" s="310">
        <f t="shared" si="2"/>
        <v>24853.333333333332</v>
      </c>
      <c r="O70" s="310"/>
      <c r="P70" s="310"/>
      <c r="Q70" s="310"/>
      <c r="R70" s="310"/>
      <c r="S70" s="310"/>
      <c r="T70" s="312">
        <f t="shared" si="3"/>
        <v>206282.6666666667</v>
      </c>
    </row>
    <row r="71" spans="2:20" s="136" customFormat="1" ht="38.25" customHeight="1">
      <c r="B71" s="306" t="s">
        <v>15</v>
      </c>
      <c r="C71" s="306" t="s">
        <v>102</v>
      </c>
      <c r="D71" s="307">
        <v>40</v>
      </c>
      <c r="E71" s="308" t="s">
        <v>831</v>
      </c>
      <c r="F71" s="309" t="s">
        <v>834</v>
      </c>
      <c r="G71" s="307">
        <v>1</v>
      </c>
      <c r="H71" s="310">
        <v>7402</v>
      </c>
      <c r="I71" s="311">
        <f t="shared" si="6"/>
        <v>7402</v>
      </c>
      <c r="J71" s="311">
        <f t="shared" si="1"/>
        <v>88824</v>
      </c>
      <c r="K71" s="310"/>
      <c r="L71" s="310">
        <v>1233.6666666666665</v>
      </c>
      <c r="M71" s="310"/>
      <c r="N71" s="310">
        <f t="shared" si="2"/>
        <v>12336.666666666666</v>
      </c>
      <c r="O71" s="310"/>
      <c r="P71" s="310"/>
      <c r="Q71" s="310"/>
      <c r="R71" s="310"/>
      <c r="S71" s="310"/>
      <c r="T71" s="312">
        <f t="shared" si="3"/>
        <v>102394.33333333334</v>
      </c>
    </row>
    <row r="72" spans="2:20" s="136" customFormat="1" ht="38.25" customHeight="1">
      <c r="B72" s="306" t="s">
        <v>36</v>
      </c>
      <c r="C72" s="306" t="s">
        <v>103</v>
      </c>
      <c r="D72" s="307">
        <v>40</v>
      </c>
      <c r="E72" s="308" t="s">
        <v>831</v>
      </c>
      <c r="F72" s="309" t="s">
        <v>834</v>
      </c>
      <c r="G72" s="307">
        <v>1</v>
      </c>
      <c r="H72" s="310">
        <v>7848</v>
      </c>
      <c r="I72" s="311">
        <f t="shared" si="6"/>
        <v>7848</v>
      </c>
      <c r="J72" s="311">
        <f t="shared" si="1"/>
        <v>94176</v>
      </c>
      <c r="K72" s="310"/>
      <c r="L72" s="310">
        <v>1308</v>
      </c>
      <c r="M72" s="310"/>
      <c r="N72" s="310">
        <f t="shared" si="2"/>
        <v>13080.000000000002</v>
      </c>
      <c r="O72" s="310"/>
      <c r="P72" s="310"/>
      <c r="Q72" s="310"/>
      <c r="R72" s="310"/>
      <c r="S72" s="310"/>
      <c r="T72" s="312">
        <f t="shared" si="3"/>
        <v>108564</v>
      </c>
    </row>
    <row r="73" spans="2:20" s="136" customFormat="1" ht="38.25" customHeight="1">
      <c r="B73" s="306" t="s">
        <v>15</v>
      </c>
      <c r="C73" s="306" t="s">
        <v>104</v>
      </c>
      <c r="D73" s="307">
        <v>40</v>
      </c>
      <c r="E73" s="308" t="s">
        <v>831</v>
      </c>
      <c r="F73" s="309" t="s">
        <v>834</v>
      </c>
      <c r="G73" s="307">
        <v>1</v>
      </c>
      <c r="H73" s="310">
        <v>7722</v>
      </c>
      <c r="I73" s="311">
        <f t="shared" si="6"/>
        <v>7722</v>
      </c>
      <c r="J73" s="311">
        <f t="shared" si="1"/>
        <v>92664</v>
      </c>
      <c r="K73" s="310"/>
      <c r="L73" s="310">
        <v>1287</v>
      </c>
      <c r="M73" s="310"/>
      <c r="N73" s="310">
        <f t="shared" si="2"/>
        <v>12869.999999999998</v>
      </c>
      <c r="O73" s="310"/>
      <c r="P73" s="310"/>
      <c r="Q73" s="310"/>
      <c r="R73" s="310"/>
      <c r="S73" s="310"/>
      <c r="T73" s="312">
        <f t="shared" si="3"/>
        <v>106821</v>
      </c>
    </row>
    <row r="74" spans="2:20" s="136" customFormat="1" ht="38.25" customHeight="1">
      <c r="B74" s="306" t="s">
        <v>17</v>
      </c>
      <c r="C74" s="306" t="s">
        <v>104</v>
      </c>
      <c r="D74" s="307">
        <v>40</v>
      </c>
      <c r="E74" s="308" t="s">
        <v>831</v>
      </c>
      <c r="F74" s="309" t="s">
        <v>834</v>
      </c>
      <c r="G74" s="307">
        <v>3</v>
      </c>
      <c r="H74" s="310">
        <v>7722</v>
      </c>
      <c r="I74" s="311">
        <f t="shared" si="6"/>
        <v>23166</v>
      </c>
      <c r="J74" s="311">
        <f t="shared" si="1"/>
        <v>277992</v>
      </c>
      <c r="K74" s="310"/>
      <c r="L74" s="310">
        <v>3861</v>
      </c>
      <c r="M74" s="310"/>
      <c r="N74" s="310">
        <f t="shared" si="2"/>
        <v>38610</v>
      </c>
      <c r="O74" s="310"/>
      <c r="P74" s="310"/>
      <c r="Q74" s="310"/>
      <c r="R74" s="310"/>
      <c r="S74" s="310"/>
      <c r="T74" s="312">
        <f t="shared" si="3"/>
        <v>320463</v>
      </c>
    </row>
    <row r="75" spans="2:20" s="136" customFormat="1" ht="38.25" customHeight="1">
      <c r="B75" s="306" t="s">
        <v>74</v>
      </c>
      <c r="C75" s="306" t="s">
        <v>103</v>
      </c>
      <c r="D75" s="307">
        <v>40</v>
      </c>
      <c r="E75" s="308" t="s">
        <v>831</v>
      </c>
      <c r="F75" s="309" t="s">
        <v>834</v>
      </c>
      <c r="G75" s="307">
        <v>1</v>
      </c>
      <c r="H75" s="310">
        <v>9596</v>
      </c>
      <c r="I75" s="311">
        <f t="shared" si="6"/>
        <v>9596</v>
      </c>
      <c r="J75" s="311">
        <f aca="true" t="shared" si="7" ref="J75:J102">I75*12</f>
        <v>115152</v>
      </c>
      <c r="K75" s="310"/>
      <c r="L75" s="310">
        <v>1599.3333333333335</v>
      </c>
      <c r="M75" s="310"/>
      <c r="N75" s="310">
        <f t="shared" si="2"/>
        <v>15993.333333333334</v>
      </c>
      <c r="O75" s="310"/>
      <c r="P75" s="310"/>
      <c r="Q75" s="310"/>
      <c r="R75" s="310"/>
      <c r="S75" s="310"/>
      <c r="T75" s="312">
        <f t="shared" si="3"/>
        <v>132744.66666666666</v>
      </c>
    </row>
    <row r="76" spans="2:20" s="136" customFormat="1" ht="38.25" customHeight="1">
      <c r="B76" s="306" t="s">
        <v>75</v>
      </c>
      <c r="C76" s="306" t="s">
        <v>105</v>
      </c>
      <c r="D76" s="307">
        <v>40</v>
      </c>
      <c r="E76" s="308" t="s">
        <v>831</v>
      </c>
      <c r="F76" s="309" t="s">
        <v>834</v>
      </c>
      <c r="G76" s="307">
        <v>1</v>
      </c>
      <c r="H76" s="310">
        <v>6000</v>
      </c>
      <c r="I76" s="311">
        <f t="shared" si="6"/>
        <v>6000</v>
      </c>
      <c r="J76" s="311">
        <f t="shared" si="7"/>
        <v>72000</v>
      </c>
      <c r="K76" s="310"/>
      <c r="L76" s="310">
        <v>1000</v>
      </c>
      <c r="M76" s="310"/>
      <c r="N76" s="310">
        <f aca="true" t="shared" si="8" ref="N76:N102">I76/30*50</f>
        <v>10000</v>
      </c>
      <c r="O76" s="310"/>
      <c r="P76" s="310"/>
      <c r="Q76" s="310"/>
      <c r="R76" s="310"/>
      <c r="S76" s="310"/>
      <c r="T76" s="312">
        <f aca="true" t="shared" si="9" ref="T76:T105">SUM(J76:S76)</f>
        <v>83000</v>
      </c>
    </row>
    <row r="77" spans="2:20" s="136" customFormat="1" ht="38.25" customHeight="1">
      <c r="B77" s="306" t="s">
        <v>76</v>
      </c>
      <c r="C77" s="306" t="s">
        <v>103</v>
      </c>
      <c r="D77" s="307">
        <v>40</v>
      </c>
      <c r="E77" s="308" t="s">
        <v>831</v>
      </c>
      <c r="F77" s="309" t="s">
        <v>834</v>
      </c>
      <c r="G77" s="307">
        <v>1</v>
      </c>
      <c r="H77" s="310">
        <v>5610</v>
      </c>
      <c r="I77" s="311">
        <f t="shared" si="6"/>
        <v>5610</v>
      </c>
      <c r="J77" s="311">
        <f t="shared" si="7"/>
        <v>67320</v>
      </c>
      <c r="K77" s="310"/>
      <c r="L77" s="310">
        <v>935</v>
      </c>
      <c r="M77" s="310"/>
      <c r="N77" s="310">
        <f t="shared" si="8"/>
        <v>9350</v>
      </c>
      <c r="O77" s="310"/>
      <c r="P77" s="310"/>
      <c r="Q77" s="310"/>
      <c r="R77" s="310"/>
      <c r="S77" s="310"/>
      <c r="T77" s="312">
        <f t="shared" si="9"/>
        <v>77605</v>
      </c>
    </row>
    <row r="78" spans="2:20" s="136" customFormat="1" ht="38.25" customHeight="1">
      <c r="B78" s="306" t="s">
        <v>77</v>
      </c>
      <c r="C78" s="306" t="s">
        <v>105</v>
      </c>
      <c r="D78" s="307">
        <v>40</v>
      </c>
      <c r="E78" s="308" t="s">
        <v>831</v>
      </c>
      <c r="F78" s="309" t="s">
        <v>834</v>
      </c>
      <c r="G78" s="307">
        <v>1</v>
      </c>
      <c r="H78" s="310">
        <v>6148</v>
      </c>
      <c r="I78" s="311">
        <f t="shared" si="6"/>
        <v>6148</v>
      </c>
      <c r="J78" s="311">
        <f t="shared" si="7"/>
        <v>73776</v>
      </c>
      <c r="K78" s="310"/>
      <c r="L78" s="310">
        <v>1024.6666666666667</v>
      </c>
      <c r="M78" s="310"/>
      <c r="N78" s="310">
        <f t="shared" si="8"/>
        <v>10246.666666666666</v>
      </c>
      <c r="O78" s="310"/>
      <c r="P78" s="310"/>
      <c r="Q78" s="310"/>
      <c r="R78" s="310"/>
      <c r="S78" s="310"/>
      <c r="T78" s="312">
        <f t="shared" si="9"/>
        <v>85047.33333333334</v>
      </c>
    </row>
    <row r="79" spans="2:20" s="136" customFormat="1" ht="38.25" customHeight="1">
      <c r="B79" s="306" t="s">
        <v>78</v>
      </c>
      <c r="C79" s="306" t="s">
        <v>106</v>
      </c>
      <c r="D79" s="307">
        <v>40</v>
      </c>
      <c r="E79" s="308" t="s">
        <v>831</v>
      </c>
      <c r="F79" s="309" t="s">
        <v>834</v>
      </c>
      <c r="G79" s="307">
        <v>1</v>
      </c>
      <c r="H79" s="310">
        <v>3880</v>
      </c>
      <c r="I79" s="311">
        <f t="shared" si="6"/>
        <v>3880</v>
      </c>
      <c r="J79" s="311">
        <f t="shared" si="7"/>
        <v>46560</v>
      </c>
      <c r="K79" s="310"/>
      <c r="L79" s="310">
        <v>646.6666666666667</v>
      </c>
      <c r="M79" s="310"/>
      <c r="N79" s="310">
        <f t="shared" si="8"/>
        <v>6466.666666666667</v>
      </c>
      <c r="O79" s="310"/>
      <c r="P79" s="310"/>
      <c r="Q79" s="310"/>
      <c r="R79" s="310"/>
      <c r="S79" s="310"/>
      <c r="T79" s="312">
        <f t="shared" si="9"/>
        <v>53673.33333333333</v>
      </c>
    </row>
    <row r="80" spans="2:20" s="136" customFormat="1" ht="38.25" customHeight="1">
      <c r="B80" s="306" t="s">
        <v>79</v>
      </c>
      <c r="C80" s="306" t="s">
        <v>107</v>
      </c>
      <c r="D80" s="307">
        <v>40</v>
      </c>
      <c r="E80" s="308" t="s">
        <v>831</v>
      </c>
      <c r="F80" s="309" t="s">
        <v>834</v>
      </c>
      <c r="G80" s="307">
        <v>1</v>
      </c>
      <c r="H80" s="310">
        <v>13948</v>
      </c>
      <c r="I80" s="311">
        <f t="shared" si="6"/>
        <v>13948</v>
      </c>
      <c r="J80" s="311">
        <f t="shared" si="7"/>
        <v>167376</v>
      </c>
      <c r="K80" s="310"/>
      <c r="L80" s="310">
        <v>2324.6666666666665</v>
      </c>
      <c r="M80" s="310"/>
      <c r="N80" s="310">
        <f t="shared" si="8"/>
        <v>23246.666666666668</v>
      </c>
      <c r="O80" s="310"/>
      <c r="P80" s="310"/>
      <c r="Q80" s="310"/>
      <c r="R80" s="310"/>
      <c r="S80" s="310"/>
      <c r="T80" s="312">
        <f t="shared" si="9"/>
        <v>192947.3333333333</v>
      </c>
    </row>
    <row r="81" spans="2:20" s="136" customFormat="1" ht="38.25" customHeight="1">
      <c r="B81" s="306" t="s">
        <v>80</v>
      </c>
      <c r="C81" s="306" t="s">
        <v>107</v>
      </c>
      <c r="D81" s="307">
        <v>40</v>
      </c>
      <c r="E81" s="308" t="s">
        <v>831</v>
      </c>
      <c r="F81" s="309" t="s">
        <v>834</v>
      </c>
      <c r="G81" s="307">
        <v>1</v>
      </c>
      <c r="H81" s="310">
        <v>6348</v>
      </c>
      <c r="I81" s="311">
        <f t="shared" si="6"/>
        <v>6348</v>
      </c>
      <c r="J81" s="311">
        <f t="shared" si="7"/>
        <v>76176</v>
      </c>
      <c r="K81" s="310"/>
      <c r="L81" s="310">
        <v>1058</v>
      </c>
      <c r="M81" s="310"/>
      <c r="N81" s="310">
        <f t="shared" si="8"/>
        <v>10580</v>
      </c>
      <c r="O81" s="310"/>
      <c r="P81" s="310"/>
      <c r="Q81" s="310"/>
      <c r="R81" s="310"/>
      <c r="S81" s="310"/>
      <c r="T81" s="312">
        <f t="shared" si="9"/>
        <v>87814</v>
      </c>
    </row>
    <row r="82" spans="2:20" s="136" customFormat="1" ht="38.25" customHeight="1">
      <c r="B82" s="306" t="s">
        <v>49</v>
      </c>
      <c r="C82" s="306" t="s">
        <v>108</v>
      </c>
      <c r="D82" s="307">
        <v>40</v>
      </c>
      <c r="E82" s="308" t="s">
        <v>832</v>
      </c>
      <c r="F82" s="309" t="s">
        <v>834</v>
      </c>
      <c r="G82" s="307">
        <v>1</v>
      </c>
      <c r="H82" s="310">
        <v>16000</v>
      </c>
      <c r="I82" s="311">
        <f t="shared" si="6"/>
        <v>16000</v>
      </c>
      <c r="J82" s="311">
        <f t="shared" si="7"/>
        <v>192000</v>
      </c>
      <c r="K82" s="310"/>
      <c r="L82" s="310">
        <v>2666.666666666667</v>
      </c>
      <c r="M82" s="310"/>
      <c r="N82" s="310">
        <f t="shared" si="8"/>
        <v>26666.666666666668</v>
      </c>
      <c r="O82" s="310"/>
      <c r="P82" s="310"/>
      <c r="Q82" s="310"/>
      <c r="R82" s="310"/>
      <c r="S82" s="310"/>
      <c r="T82" s="312">
        <f t="shared" si="9"/>
        <v>221333.3333333333</v>
      </c>
    </row>
    <row r="83" spans="2:20" s="136" customFormat="1" ht="38.25" customHeight="1">
      <c r="B83" s="306" t="s">
        <v>81</v>
      </c>
      <c r="C83" s="306" t="s">
        <v>108</v>
      </c>
      <c r="D83" s="307">
        <v>40</v>
      </c>
      <c r="E83" s="308" t="s">
        <v>831</v>
      </c>
      <c r="F83" s="309" t="s">
        <v>834</v>
      </c>
      <c r="G83" s="307">
        <v>2</v>
      </c>
      <c r="H83" s="310">
        <v>12398</v>
      </c>
      <c r="I83" s="311">
        <f t="shared" si="6"/>
        <v>24796</v>
      </c>
      <c r="J83" s="311">
        <f t="shared" si="7"/>
        <v>297552</v>
      </c>
      <c r="K83" s="310"/>
      <c r="L83" s="310">
        <v>4132.666666666666</v>
      </c>
      <c r="M83" s="310"/>
      <c r="N83" s="310">
        <f t="shared" si="8"/>
        <v>41326.666666666664</v>
      </c>
      <c r="O83" s="310"/>
      <c r="P83" s="310"/>
      <c r="Q83" s="310"/>
      <c r="R83" s="310"/>
      <c r="S83" s="310"/>
      <c r="T83" s="312">
        <f t="shared" si="9"/>
        <v>343011.3333333334</v>
      </c>
    </row>
    <row r="84" spans="2:20" s="136" customFormat="1" ht="38.25" customHeight="1">
      <c r="B84" s="306" t="s">
        <v>82</v>
      </c>
      <c r="C84" s="306" t="s">
        <v>108</v>
      </c>
      <c r="D84" s="307">
        <v>40</v>
      </c>
      <c r="E84" s="308" t="s">
        <v>831</v>
      </c>
      <c r="F84" s="309" t="s">
        <v>834</v>
      </c>
      <c r="G84" s="307">
        <v>1</v>
      </c>
      <c r="H84" s="310">
        <v>7356</v>
      </c>
      <c r="I84" s="311">
        <f t="shared" si="6"/>
        <v>7356</v>
      </c>
      <c r="J84" s="311">
        <f t="shared" si="7"/>
        <v>88272</v>
      </c>
      <c r="K84" s="310"/>
      <c r="L84" s="310">
        <v>1226</v>
      </c>
      <c r="M84" s="310"/>
      <c r="N84" s="310">
        <f t="shared" si="8"/>
        <v>12260</v>
      </c>
      <c r="O84" s="310"/>
      <c r="P84" s="310"/>
      <c r="Q84" s="310"/>
      <c r="R84" s="310"/>
      <c r="S84" s="310"/>
      <c r="T84" s="312">
        <f t="shared" si="9"/>
        <v>101758</v>
      </c>
    </row>
    <row r="85" spans="2:20" s="136" customFormat="1" ht="38.25" customHeight="1">
      <c r="B85" s="306" t="s">
        <v>83</v>
      </c>
      <c r="C85" s="306" t="s">
        <v>108</v>
      </c>
      <c r="D85" s="307">
        <v>40</v>
      </c>
      <c r="E85" s="308" t="s">
        <v>831</v>
      </c>
      <c r="F85" s="309" t="s">
        <v>834</v>
      </c>
      <c r="G85" s="307">
        <v>2</v>
      </c>
      <c r="H85" s="310">
        <v>7826</v>
      </c>
      <c r="I85" s="311">
        <f t="shared" si="6"/>
        <v>15652</v>
      </c>
      <c r="J85" s="311">
        <f t="shared" si="7"/>
        <v>187824</v>
      </c>
      <c r="K85" s="310"/>
      <c r="L85" s="310">
        <v>2608.666666666667</v>
      </c>
      <c r="M85" s="310"/>
      <c r="N85" s="310">
        <f t="shared" si="8"/>
        <v>26086.666666666668</v>
      </c>
      <c r="O85" s="310"/>
      <c r="P85" s="310"/>
      <c r="Q85" s="310"/>
      <c r="R85" s="310"/>
      <c r="S85" s="310"/>
      <c r="T85" s="312">
        <f t="shared" si="9"/>
        <v>216519.3333333333</v>
      </c>
    </row>
    <row r="86" spans="2:20" s="136" customFormat="1" ht="38.25" customHeight="1">
      <c r="B86" s="306" t="s">
        <v>83</v>
      </c>
      <c r="C86" s="306" t="s">
        <v>108</v>
      </c>
      <c r="D86" s="307">
        <v>40</v>
      </c>
      <c r="E86" s="308" t="s">
        <v>831</v>
      </c>
      <c r="F86" s="309" t="s">
        <v>834</v>
      </c>
      <c r="G86" s="307">
        <v>1</v>
      </c>
      <c r="H86" s="310">
        <v>10438</v>
      </c>
      <c r="I86" s="311">
        <f t="shared" si="6"/>
        <v>10438</v>
      </c>
      <c r="J86" s="311">
        <f t="shared" si="7"/>
        <v>125256</v>
      </c>
      <c r="K86" s="310"/>
      <c r="L86" s="310">
        <v>1739.6666666666667</v>
      </c>
      <c r="M86" s="310"/>
      <c r="N86" s="310">
        <f t="shared" si="8"/>
        <v>17396.666666666668</v>
      </c>
      <c r="O86" s="310"/>
      <c r="P86" s="310"/>
      <c r="Q86" s="310"/>
      <c r="R86" s="310"/>
      <c r="S86" s="310"/>
      <c r="T86" s="312">
        <f t="shared" si="9"/>
        <v>144392.33333333334</v>
      </c>
    </row>
    <row r="87" spans="2:20" s="136" customFormat="1" ht="38.25" customHeight="1">
      <c r="B87" s="306" t="s">
        <v>83</v>
      </c>
      <c r="C87" s="306" t="s">
        <v>108</v>
      </c>
      <c r="D87" s="307">
        <v>40</v>
      </c>
      <c r="E87" s="308" t="s">
        <v>831</v>
      </c>
      <c r="F87" s="309" t="s">
        <v>834</v>
      </c>
      <c r="G87" s="307">
        <v>1</v>
      </c>
      <c r="H87" s="310">
        <v>6540</v>
      </c>
      <c r="I87" s="311">
        <f t="shared" si="6"/>
        <v>6540</v>
      </c>
      <c r="J87" s="311">
        <f t="shared" si="7"/>
        <v>78480</v>
      </c>
      <c r="K87" s="310"/>
      <c r="L87" s="310">
        <v>1090</v>
      </c>
      <c r="M87" s="310"/>
      <c r="N87" s="310">
        <f t="shared" si="8"/>
        <v>10900</v>
      </c>
      <c r="O87" s="310"/>
      <c r="P87" s="310"/>
      <c r="Q87" s="310"/>
      <c r="R87" s="310"/>
      <c r="S87" s="310"/>
      <c r="T87" s="312">
        <f t="shared" si="9"/>
        <v>90470</v>
      </c>
    </row>
    <row r="88" spans="2:20" s="136" customFormat="1" ht="38.25" customHeight="1">
      <c r="B88" s="306" t="s">
        <v>83</v>
      </c>
      <c r="C88" s="306" t="s">
        <v>108</v>
      </c>
      <c r="D88" s="307">
        <v>40</v>
      </c>
      <c r="E88" s="308" t="s">
        <v>831</v>
      </c>
      <c r="F88" s="309" t="s">
        <v>834</v>
      </c>
      <c r="G88" s="307">
        <v>1</v>
      </c>
      <c r="H88" s="310">
        <v>4460</v>
      </c>
      <c r="I88" s="311">
        <f t="shared" si="6"/>
        <v>4460</v>
      </c>
      <c r="J88" s="311">
        <f t="shared" si="7"/>
        <v>53520</v>
      </c>
      <c r="K88" s="310"/>
      <c r="L88" s="310">
        <v>743.3333333333333</v>
      </c>
      <c r="M88" s="310"/>
      <c r="N88" s="310">
        <f t="shared" si="8"/>
        <v>7433.333333333333</v>
      </c>
      <c r="O88" s="310"/>
      <c r="P88" s="310"/>
      <c r="Q88" s="310"/>
      <c r="R88" s="310"/>
      <c r="S88" s="310"/>
      <c r="T88" s="312">
        <f t="shared" si="9"/>
        <v>61696.66666666667</v>
      </c>
    </row>
    <row r="89" spans="2:20" s="136" customFormat="1" ht="38.25" customHeight="1">
      <c r="B89" s="306" t="s">
        <v>83</v>
      </c>
      <c r="C89" s="306" t="s">
        <v>108</v>
      </c>
      <c r="D89" s="307">
        <v>40</v>
      </c>
      <c r="E89" s="308" t="s">
        <v>831</v>
      </c>
      <c r="F89" s="309" t="s">
        <v>834</v>
      </c>
      <c r="G89" s="307">
        <v>1</v>
      </c>
      <c r="H89" s="310">
        <v>7826</v>
      </c>
      <c r="I89" s="311">
        <f aca="true" t="shared" si="10" ref="I89:I103">G89*H89</f>
        <v>7826</v>
      </c>
      <c r="J89" s="311">
        <f t="shared" si="7"/>
        <v>93912</v>
      </c>
      <c r="K89" s="310"/>
      <c r="L89" s="310">
        <v>1304.3333333333335</v>
      </c>
      <c r="M89" s="310"/>
      <c r="N89" s="310">
        <f t="shared" si="8"/>
        <v>13043.333333333334</v>
      </c>
      <c r="O89" s="310"/>
      <c r="P89" s="310"/>
      <c r="Q89" s="310"/>
      <c r="R89" s="310"/>
      <c r="S89" s="310"/>
      <c r="T89" s="312">
        <f t="shared" si="9"/>
        <v>108259.66666666666</v>
      </c>
    </row>
    <row r="90" spans="2:20" s="136" customFormat="1" ht="38.25" customHeight="1">
      <c r="B90" s="306" t="s">
        <v>84</v>
      </c>
      <c r="C90" s="306" t="s">
        <v>104</v>
      </c>
      <c r="D90" s="307">
        <v>40</v>
      </c>
      <c r="E90" s="308" t="s">
        <v>831</v>
      </c>
      <c r="F90" s="309" t="s">
        <v>834</v>
      </c>
      <c r="G90" s="307">
        <v>1</v>
      </c>
      <c r="H90" s="310">
        <v>6348</v>
      </c>
      <c r="I90" s="311">
        <f t="shared" si="10"/>
        <v>6348</v>
      </c>
      <c r="J90" s="311">
        <f t="shared" si="7"/>
        <v>76176</v>
      </c>
      <c r="K90" s="310"/>
      <c r="L90" s="310">
        <v>1058</v>
      </c>
      <c r="M90" s="310"/>
      <c r="N90" s="310">
        <f t="shared" si="8"/>
        <v>10580</v>
      </c>
      <c r="O90" s="310"/>
      <c r="P90" s="310"/>
      <c r="Q90" s="310"/>
      <c r="R90" s="310"/>
      <c r="S90" s="310"/>
      <c r="T90" s="312">
        <f t="shared" si="9"/>
        <v>87814</v>
      </c>
    </row>
    <row r="91" spans="2:20" s="136" customFormat="1" ht="38.25" customHeight="1">
      <c r="B91" s="306" t="s">
        <v>85</v>
      </c>
      <c r="C91" s="306" t="s">
        <v>108</v>
      </c>
      <c r="D91" s="307">
        <v>40</v>
      </c>
      <c r="E91" s="308" t="s">
        <v>831</v>
      </c>
      <c r="F91" s="309" t="s">
        <v>834</v>
      </c>
      <c r="G91" s="307">
        <v>1</v>
      </c>
      <c r="H91" s="310">
        <v>5042</v>
      </c>
      <c r="I91" s="311">
        <f t="shared" si="10"/>
        <v>5042</v>
      </c>
      <c r="J91" s="311">
        <f t="shared" si="7"/>
        <v>60504</v>
      </c>
      <c r="K91" s="310"/>
      <c r="L91" s="310">
        <v>840.3333333333333</v>
      </c>
      <c r="M91" s="310"/>
      <c r="N91" s="310">
        <f t="shared" si="8"/>
        <v>8403.333333333334</v>
      </c>
      <c r="O91" s="310"/>
      <c r="P91" s="310"/>
      <c r="Q91" s="310"/>
      <c r="R91" s="310"/>
      <c r="S91" s="310"/>
      <c r="T91" s="312">
        <f t="shared" si="9"/>
        <v>69747.66666666667</v>
      </c>
    </row>
    <row r="92" spans="2:20" s="136" customFormat="1" ht="38.25" customHeight="1">
      <c r="B92" s="306" t="s">
        <v>85</v>
      </c>
      <c r="C92" s="306" t="s">
        <v>108</v>
      </c>
      <c r="D92" s="307">
        <v>40</v>
      </c>
      <c r="E92" s="308" t="s">
        <v>831</v>
      </c>
      <c r="F92" s="309" t="s">
        <v>834</v>
      </c>
      <c r="G92" s="307">
        <v>1</v>
      </c>
      <c r="H92" s="310">
        <v>4944</v>
      </c>
      <c r="I92" s="311">
        <f t="shared" si="10"/>
        <v>4944</v>
      </c>
      <c r="J92" s="311">
        <f t="shared" si="7"/>
        <v>59328</v>
      </c>
      <c r="K92" s="310"/>
      <c r="L92" s="310">
        <v>824</v>
      </c>
      <c r="M92" s="310"/>
      <c r="N92" s="310">
        <f t="shared" si="8"/>
        <v>8240</v>
      </c>
      <c r="O92" s="310"/>
      <c r="P92" s="310"/>
      <c r="Q92" s="310"/>
      <c r="R92" s="310"/>
      <c r="S92" s="310"/>
      <c r="T92" s="312">
        <f t="shared" si="9"/>
        <v>68392</v>
      </c>
    </row>
    <row r="93" spans="2:20" s="136" customFormat="1" ht="38.25" customHeight="1">
      <c r="B93" s="306" t="s">
        <v>86</v>
      </c>
      <c r="C93" s="306" t="s">
        <v>109</v>
      </c>
      <c r="D93" s="307">
        <v>40</v>
      </c>
      <c r="E93" s="308" t="s">
        <v>831</v>
      </c>
      <c r="F93" s="309" t="s">
        <v>834</v>
      </c>
      <c r="G93" s="307">
        <v>1</v>
      </c>
      <c r="H93" s="310">
        <v>8918</v>
      </c>
      <c r="I93" s="311">
        <f t="shared" si="10"/>
        <v>8918</v>
      </c>
      <c r="J93" s="311">
        <f t="shared" si="7"/>
        <v>107016</v>
      </c>
      <c r="K93" s="310"/>
      <c r="L93" s="310">
        <v>1486.3333333333333</v>
      </c>
      <c r="M93" s="310"/>
      <c r="N93" s="310">
        <f t="shared" si="8"/>
        <v>14863.333333333332</v>
      </c>
      <c r="O93" s="310"/>
      <c r="P93" s="310"/>
      <c r="Q93" s="310"/>
      <c r="R93" s="310"/>
      <c r="S93" s="310"/>
      <c r="T93" s="312">
        <f t="shared" si="9"/>
        <v>123365.66666666666</v>
      </c>
    </row>
    <row r="94" spans="2:20" s="136" customFormat="1" ht="38.25" customHeight="1">
      <c r="B94" s="306" t="s">
        <v>21</v>
      </c>
      <c r="C94" s="306" t="s">
        <v>868</v>
      </c>
      <c r="D94" s="307">
        <v>40</v>
      </c>
      <c r="E94" s="308" t="s">
        <v>832</v>
      </c>
      <c r="F94" s="309" t="s">
        <v>834</v>
      </c>
      <c r="G94" s="307">
        <v>1</v>
      </c>
      <c r="H94" s="310">
        <v>16000</v>
      </c>
      <c r="I94" s="311">
        <f t="shared" si="10"/>
        <v>16000</v>
      </c>
      <c r="J94" s="311">
        <f t="shared" si="7"/>
        <v>192000</v>
      </c>
      <c r="K94" s="310"/>
      <c r="L94" s="310">
        <v>2666.666666666667</v>
      </c>
      <c r="M94" s="310"/>
      <c r="N94" s="310">
        <f t="shared" si="8"/>
        <v>26666.666666666668</v>
      </c>
      <c r="O94" s="310"/>
      <c r="P94" s="310"/>
      <c r="Q94" s="310"/>
      <c r="R94" s="310"/>
      <c r="S94" s="310"/>
      <c r="T94" s="312">
        <f t="shared" si="9"/>
        <v>221333.3333333333</v>
      </c>
    </row>
    <row r="95" spans="2:20" s="136" customFormat="1" ht="38.25" customHeight="1">
      <c r="B95" s="306" t="s">
        <v>21</v>
      </c>
      <c r="C95" s="306" t="s">
        <v>110</v>
      </c>
      <c r="D95" s="307">
        <v>40</v>
      </c>
      <c r="E95" s="308" t="s">
        <v>831</v>
      </c>
      <c r="F95" s="309" t="s">
        <v>834</v>
      </c>
      <c r="G95" s="307">
        <v>1</v>
      </c>
      <c r="H95" s="310">
        <v>16000</v>
      </c>
      <c r="I95" s="311">
        <f t="shared" si="10"/>
        <v>16000</v>
      </c>
      <c r="J95" s="311">
        <f t="shared" si="7"/>
        <v>192000</v>
      </c>
      <c r="K95" s="310"/>
      <c r="L95" s="310">
        <v>2666.666666666667</v>
      </c>
      <c r="M95" s="310"/>
      <c r="N95" s="310">
        <f t="shared" si="8"/>
        <v>26666.666666666668</v>
      </c>
      <c r="O95" s="310"/>
      <c r="P95" s="310"/>
      <c r="Q95" s="310"/>
      <c r="R95" s="310"/>
      <c r="S95" s="310"/>
      <c r="T95" s="312">
        <f t="shared" si="9"/>
        <v>221333.3333333333</v>
      </c>
    </row>
    <row r="96" spans="2:20" s="136" customFormat="1" ht="38.25" customHeight="1">
      <c r="B96" s="306" t="s">
        <v>21</v>
      </c>
      <c r="C96" s="306" t="s">
        <v>87</v>
      </c>
      <c r="D96" s="307">
        <v>40</v>
      </c>
      <c r="E96" s="308" t="s">
        <v>831</v>
      </c>
      <c r="F96" s="309" t="s">
        <v>834</v>
      </c>
      <c r="G96" s="307">
        <v>1</v>
      </c>
      <c r="H96" s="310">
        <v>16000</v>
      </c>
      <c r="I96" s="311">
        <f t="shared" si="10"/>
        <v>16000</v>
      </c>
      <c r="J96" s="311">
        <f t="shared" si="7"/>
        <v>192000</v>
      </c>
      <c r="K96" s="310"/>
      <c r="L96" s="310">
        <v>2666.666666666667</v>
      </c>
      <c r="M96" s="310"/>
      <c r="N96" s="310">
        <f t="shared" si="8"/>
        <v>26666.666666666668</v>
      </c>
      <c r="O96" s="310"/>
      <c r="P96" s="310"/>
      <c r="Q96" s="310"/>
      <c r="R96" s="310"/>
      <c r="S96" s="310"/>
      <c r="T96" s="312">
        <f t="shared" si="9"/>
        <v>221333.3333333333</v>
      </c>
    </row>
    <row r="97" spans="2:20" s="136" customFormat="1" ht="38.25" customHeight="1">
      <c r="B97" s="306" t="s">
        <v>88</v>
      </c>
      <c r="C97" s="306" t="s">
        <v>111</v>
      </c>
      <c r="D97" s="307">
        <v>40</v>
      </c>
      <c r="E97" s="308" t="s">
        <v>831</v>
      </c>
      <c r="F97" s="309" t="s">
        <v>834</v>
      </c>
      <c r="G97" s="307">
        <v>1</v>
      </c>
      <c r="H97" s="310">
        <v>5490</v>
      </c>
      <c r="I97" s="311">
        <f t="shared" si="10"/>
        <v>5490</v>
      </c>
      <c r="J97" s="311">
        <f t="shared" si="7"/>
        <v>65880</v>
      </c>
      <c r="K97" s="310"/>
      <c r="L97" s="310">
        <v>915</v>
      </c>
      <c r="M97" s="310"/>
      <c r="N97" s="310">
        <f t="shared" si="8"/>
        <v>9150</v>
      </c>
      <c r="O97" s="310"/>
      <c r="P97" s="310"/>
      <c r="Q97" s="310"/>
      <c r="R97" s="310"/>
      <c r="S97" s="310"/>
      <c r="T97" s="312">
        <f t="shared" si="9"/>
        <v>75945</v>
      </c>
    </row>
    <row r="98" spans="2:20" s="136" customFormat="1" ht="38.25" customHeight="1">
      <c r="B98" s="306" t="s">
        <v>869</v>
      </c>
      <c r="C98" s="306" t="s">
        <v>870</v>
      </c>
      <c r="D98" s="307">
        <v>40</v>
      </c>
      <c r="E98" s="308" t="s">
        <v>832</v>
      </c>
      <c r="F98" s="309" t="s">
        <v>834</v>
      </c>
      <c r="G98" s="307">
        <v>1</v>
      </c>
      <c r="H98" s="310">
        <v>8000</v>
      </c>
      <c r="I98" s="311">
        <f t="shared" si="10"/>
        <v>8000</v>
      </c>
      <c r="J98" s="311">
        <v>21287</v>
      </c>
      <c r="K98" s="310"/>
      <c r="L98" s="310">
        <v>256</v>
      </c>
      <c r="M98" s="310"/>
      <c r="N98" s="310">
        <f t="shared" si="8"/>
        <v>13333.333333333334</v>
      </c>
      <c r="O98" s="310"/>
      <c r="P98" s="310"/>
      <c r="Q98" s="310"/>
      <c r="R98" s="310"/>
      <c r="S98" s="310"/>
      <c r="T98" s="312">
        <f t="shared" si="9"/>
        <v>34876.333333333336</v>
      </c>
    </row>
    <row r="99" spans="2:20" s="136" customFormat="1" ht="38.25" customHeight="1">
      <c r="B99" s="306" t="s">
        <v>97</v>
      </c>
      <c r="C99" s="306" t="s">
        <v>112</v>
      </c>
      <c r="D99" s="307">
        <v>40</v>
      </c>
      <c r="E99" s="308" t="s">
        <v>831</v>
      </c>
      <c r="F99" s="309" t="s">
        <v>834</v>
      </c>
      <c r="G99" s="307">
        <v>1</v>
      </c>
      <c r="H99" s="310">
        <v>9694</v>
      </c>
      <c r="I99" s="311">
        <f t="shared" si="10"/>
        <v>9694</v>
      </c>
      <c r="J99" s="311">
        <f t="shared" si="7"/>
        <v>116328</v>
      </c>
      <c r="K99" s="310"/>
      <c r="L99" s="310">
        <v>1615.6666666666665</v>
      </c>
      <c r="M99" s="310"/>
      <c r="N99" s="310">
        <f t="shared" si="8"/>
        <v>16156.666666666666</v>
      </c>
      <c r="O99" s="310"/>
      <c r="P99" s="310"/>
      <c r="Q99" s="310"/>
      <c r="R99" s="310"/>
      <c r="S99" s="310"/>
      <c r="T99" s="312">
        <f t="shared" si="9"/>
        <v>134100.33333333334</v>
      </c>
    </row>
    <row r="100" spans="2:20" s="136" customFormat="1" ht="38.25" customHeight="1">
      <c r="B100" s="306" t="s">
        <v>49</v>
      </c>
      <c r="C100" s="306" t="s">
        <v>113</v>
      </c>
      <c r="D100" s="307">
        <v>40</v>
      </c>
      <c r="E100" s="308" t="s">
        <v>832</v>
      </c>
      <c r="F100" s="309" t="s">
        <v>836</v>
      </c>
      <c r="G100" s="307">
        <v>1</v>
      </c>
      <c r="H100" s="310">
        <v>20264</v>
      </c>
      <c r="I100" s="311">
        <f t="shared" si="10"/>
        <v>20264</v>
      </c>
      <c r="J100" s="311">
        <f t="shared" si="7"/>
        <v>243168</v>
      </c>
      <c r="K100" s="310"/>
      <c r="L100" s="310">
        <v>3377.3333333333335</v>
      </c>
      <c r="M100" s="310"/>
      <c r="N100" s="310">
        <f t="shared" si="8"/>
        <v>33773.333333333336</v>
      </c>
      <c r="O100" s="310"/>
      <c r="P100" s="310"/>
      <c r="Q100" s="310"/>
      <c r="R100" s="310"/>
      <c r="S100" s="310"/>
      <c r="T100" s="312">
        <f t="shared" si="9"/>
        <v>280318.6666666667</v>
      </c>
    </row>
    <row r="101" spans="2:20" s="136" customFormat="1" ht="38.25" customHeight="1">
      <c r="B101" s="306" t="s">
        <v>98</v>
      </c>
      <c r="C101" s="306" t="s">
        <v>113</v>
      </c>
      <c r="D101" s="307">
        <v>40</v>
      </c>
      <c r="E101" s="308" t="s">
        <v>832</v>
      </c>
      <c r="F101" s="309" t="s">
        <v>836</v>
      </c>
      <c r="G101" s="307">
        <v>1</v>
      </c>
      <c r="H101" s="310">
        <v>16000</v>
      </c>
      <c r="I101" s="311">
        <f t="shared" si="10"/>
        <v>16000</v>
      </c>
      <c r="J101" s="311">
        <f t="shared" si="7"/>
        <v>192000</v>
      </c>
      <c r="K101" s="310"/>
      <c r="L101" s="310">
        <v>1987.3333333333333</v>
      </c>
      <c r="M101" s="310"/>
      <c r="N101" s="310">
        <f t="shared" si="8"/>
        <v>26666.666666666668</v>
      </c>
      <c r="O101" s="310"/>
      <c r="P101" s="310"/>
      <c r="Q101" s="310"/>
      <c r="R101" s="310"/>
      <c r="S101" s="310"/>
      <c r="T101" s="312">
        <f t="shared" si="9"/>
        <v>220654</v>
      </c>
    </row>
    <row r="102" spans="2:20" s="136" customFormat="1" ht="38.25" customHeight="1">
      <c r="B102" s="306" t="s">
        <v>99</v>
      </c>
      <c r="C102" s="306" t="s">
        <v>113</v>
      </c>
      <c r="D102" s="307">
        <v>40</v>
      </c>
      <c r="E102" s="308" t="s">
        <v>832</v>
      </c>
      <c r="F102" s="309" t="s">
        <v>836</v>
      </c>
      <c r="G102" s="307">
        <v>2</v>
      </c>
      <c r="H102" s="310">
        <v>11924</v>
      </c>
      <c r="I102" s="311">
        <f t="shared" si="10"/>
        <v>23848</v>
      </c>
      <c r="J102" s="311">
        <f t="shared" si="7"/>
        <v>286176</v>
      </c>
      <c r="K102" s="310"/>
      <c r="L102" s="310">
        <v>3974.6666666666665</v>
      </c>
      <c r="M102" s="310"/>
      <c r="N102" s="310">
        <f t="shared" si="8"/>
        <v>39746.666666666664</v>
      </c>
      <c r="O102" s="310"/>
      <c r="P102" s="310"/>
      <c r="Q102" s="310"/>
      <c r="R102" s="310"/>
      <c r="S102" s="310"/>
      <c r="T102" s="312">
        <f t="shared" si="9"/>
        <v>329897.3333333334</v>
      </c>
    </row>
    <row r="103" spans="2:20" s="136" customFormat="1" ht="38.25" customHeight="1">
      <c r="B103" s="306" t="s">
        <v>100</v>
      </c>
      <c r="C103" s="306" t="s">
        <v>113</v>
      </c>
      <c r="D103" s="307">
        <v>40</v>
      </c>
      <c r="E103" s="308" t="s">
        <v>831</v>
      </c>
      <c r="F103" s="309" t="s">
        <v>836</v>
      </c>
      <c r="G103" s="307">
        <v>37</v>
      </c>
      <c r="H103" s="310">
        <v>10252</v>
      </c>
      <c r="I103" s="311">
        <f t="shared" si="10"/>
        <v>379324</v>
      </c>
      <c r="J103" s="311">
        <f>SUM(I103*12)-275913</f>
        <v>4275975</v>
      </c>
      <c r="K103" s="310"/>
      <c r="L103" s="310">
        <f>42703+11313</f>
        <v>54016</v>
      </c>
      <c r="M103" s="310"/>
      <c r="N103" s="310">
        <v>427174</v>
      </c>
      <c r="O103" s="310"/>
      <c r="P103" s="310"/>
      <c r="Q103" s="310"/>
      <c r="R103" s="310"/>
      <c r="S103" s="310"/>
      <c r="T103" s="312">
        <f t="shared" si="9"/>
        <v>4757165</v>
      </c>
    </row>
    <row r="104" spans="2:20" s="136" customFormat="1" ht="38.25" customHeight="1">
      <c r="B104" s="306" t="s">
        <v>871</v>
      </c>
      <c r="C104" s="306"/>
      <c r="D104" s="307"/>
      <c r="E104" s="308"/>
      <c r="F104" s="309" t="s">
        <v>836</v>
      </c>
      <c r="G104" s="307"/>
      <c r="H104" s="310"/>
      <c r="I104" s="311"/>
      <c r="J104" s="311"/>
      <c r="K104" s="310"/>
      <c r="L104" s="310"/>
      <c r="M104" s="310"/>
      <c r="N104" s="310">
        <v>126574</v>
      </c>
      <c r="O104" s="310"/>
      <c r="P104" s="310"/>
      <c r="Q104" s="310"/>
      <c r="R104" s="310"/>
      <c r="S104" s="310"/>
      <c r="T104" s="312">
        <f t="shared" si="9"/>
        <v>126574</v>
      </c>
    </row>
    <row r="105" spans="2:20" s="136" customFormat="1" ht="38.25" customHeight="1">
      <c r="B105" s="306" t="s">
        <v>871</v>
      </c>
      <c r="C105" s="306"/>
      <c r="D105" s="307"/>
      <c r="E105" s="308"/>
      <c r="F105" s="309" t="s">
        <v>834</v>
      </c>
      <c r="G105" s="307"/>
      <c r="H105" s="310"/>
      <c r="I105" s="311"/>
      <c r="J105" s="311"/>
      <c r="K105" s="310"/>
      <c r="L105" s="310"/>
      <c r="M105" s="310"/>
      <c r="N105" s="310">
        <v>189145</v>
      </c>
      <c r="O105" s="310"/>
      <c r="P105" s="310"/>
      <c r="Q105" s="310"/>
      <c r="R105" s="310"/>
      <c r="S105" s="310"/>
      <c r="T105" s="312">
        <f t="shared" si="9"/>
        <v>189145</v>
      </c>
    </row>
    <row r="106" spans="2:20" ht="0.75" customHeight="1">
      <c r="B106" s="306"/>
      <c r="C106" s="306"/>
      <c r="D106" s="307"/>
      <c r="E106" s="308"/>
      <c r="F106" s="309"/>
      <c r="G106" s="307"/>
      <c r="H106" s="310"/>
      <c r="I106" s="311"/>
      <c r="J106" s="311"/>
      <c r="K106" s="310"/>
      <c r="L106" s="310"/>
      <c r="M106" s="310"/>
      <c r="N106" s="310"/>
      <c r="O106" s="310"/>
      <c r="P106" s="310"/>
      <c r="Q106" s="310"/>
      <c r="R106" s="310"/>
      <c r="S106" s="310"/>
      <c r="T106" s="312">
        <f>SUM(J106:S106)</f>
        <v>0</v>
      </c>
    </row>
    <row r="107" spans="2:20" s="139" customFormat="1" ht="24.75" customHeight="1">
      <c r="B107" s="313"/>
      <c r="C107" s="313"/>
      <c r="D107" s="314"/>
      <c r="E107" s="308"/>
      <c r="F107" s="309"/>
      <c r="G107" s="314"/>
      <c r="H107" s="315"/>
      <c r="I107" s="316"/>
      <c r="J107" s="316"/>
      <c r="K107" s="315"/>
      <c r="L107" s="315"/>
      <c r="M107" s="315"/>
      <c r="N107" s="315"/>
      <c r="O107" s="315"/>
      <c r="P107" s="315"/>
      <c r="Q107" s="315"/>
      <c r="R107" s="315"/>
      <c r="S107" s="315"/>
      <c r="T107" s="317"/>
    </row>
    <row r="108" spans="2:20" ht="15.75" thickBot="1">
      <c r="B108" s="134"/>
      <c r="C108" s="133"/>
      <c r="D108" s="272"/>
      <c r="E108" s="133"/>
      <c r="F108" s="133"/>
      <c r="G108" s="272"/>
      <c r="H108" s="220"/>
      <c r="I108" s="261" t="s">
        <v>260</v>
      </c>
      <c r="J108" s="135">
        <f>SUM(J10:J107)</f>
        <v>19825934</v>
      </c>
      <c r="K108" s="135">
        <f>SUM(K10:K107)</f>
        <v>0</v>
      </c>
      <c r="L108" s="135">
        <f>SUM(L10:L107)</f>
        <v>226405.66666666663</v>
      </c>
      <c r="M108" s="135">
        <f>SUM(M10:M107)</f>
        <v>0</v>
      </c>
      <c r="N108" s="135">
        <f>SUM(N11:N107)</f>
        <v>2960516.3333333335</v>
      </c>
      <c r="O108" s="135">
        <f aca="true" t="shared" si="11" ref="O108:T108">SUM(O10:O107)</f>
        <v>0</v>
      </c>
      <c r="P108" s="135">
        <f t="shared" si="11"/>
        <v>0</v>
      </c>
      <c r="Q108" s="135">
        <f t="shared" si="11"/>
        <v>0</v>
      </c>
      <c r="R108" s="135">
        <f t="shared" si="11"/>
        <v>0</v>
      </c>
      <c r="S108" s="135">
        <f t="shared" si="11"/>
        <v>0</v>
      </c>
      <c r="T108" s="135">
        <f t="shared" si="11"/>
        <v>23012855.999999996</v>
      </c>
    </row>
    <row r="109" spans="2:20" ht="13.5" thickTop="1">
      <c r="B109" s="131"/>
      <c r="C109" s="132"/>
      <c r="D109" s="271"/>
      <c r="E109" s="132"/>
      <c r="F109" s="132"/>
      <c r="G109" s="271"/>
      <c r="H109" s="219"/>
      <c r="I109" s="271"/>
      <c r="J109" s="219"/>
      <c r="K109" s="219"/>
      <c r="L109" s="219"/>
      <c r="M109" s="219"/>
      <c r="N109" s="219"/>
      <c r="O109" s="219"/>
      <c r="P109" s="219"/>
      <c r="Q109" s="219"/>
      <c r="R109" s="219"/>
      <c r="S109" s="219"/>
      <c r="T109" s="215"/>
    </row>
    <row r="110" spans="2:19" ht="12.75">
      <c r="B110" s="131"/>
      <c r="C110" s="132"/>
      <c r="D110" s="271"/>
      <c r="E110" s="132"/>
      <c r="F110" s="132"/>
      <c r="G110" s="271"/>
      <c r="H110" s="219"/>
      <c r="I110" s="271"/>
      <c r="J110" s="271"/>
      <c r="K110" s="271"/>
      <c r="L110" s="271"/>
      <c r="M110" s="271"/>
      <c r="N110" s="271"/>
      <c r="O110" s="271"/>
      <c r="P110" s="271"/>
      <c r="Q110" s="271"/>
      <c r="R110" s="271"/>
      <c r="S110" s="271"/>
    </row>
    <row r="111" spans="2:19" ht="12.75">
      <c r="B111" s="131"/>
      <c r="C111" s="132"/>
      <c r="D111" s="271"/>
      <c r="E111" s="132"/>
      <c r="F111" s="132"/>
      <c r="G111" s="271"/>
      <c r="H111" s="219"/>
      <c r="I111" s="271"/>
      <c r="J111" s="271"/>
      <c r="K111" s="271"/>
      <c r="L111" s="271"/>
      <c r="M111" s="271"/>
      <c r="N111" s="271"/>
      <c r="O111" s="271"/>
      <c r="P111" s="271"/>
      <c r="Q111" s="271"/>
      <c r="R111" s="271"/>
      <c r="S111" s="271"/>
    </row>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hidden="1"/>
  </sheetData>
  <sheetProtection insertRows="0" deleteRows="0"/>
  <mergeCells count="10">
    <mergeCell ref="T9:T10"/>
    <mergeCell ref="K9:S9"/>
    <mergeCell ref="G9:G10"/>
    <mergeCell ref="H9:J9"/>
    <mergeCell ref="B9:B10"/>
    <mergeCell ref="R1:S1"/>
    <mergeCell ref="C9:C10"/>
    <mergeCell ref="F9:F10"/>
    <mergeCell ref="D9:D10"/>
    <mergeCell ref="E9:E10"/>
  </mergeCells>
  <dataValidations count="27">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D109:D65536">
      <formula1>0</formula1>
      <formula2>500</formula2>
    </dataValidation>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E109:E65536">
      <formula1>$D$5:$D$6</formula1>
    </dataValidation>
    <dataValidation type="list" allowBlank="1" showInputMessage="1" showErrorMessage="1" prompt="Seleccióna o captura la incial si la plaza se paga:&#10;&quot;P&quot; cuando corresponda al tipo de recurso Propios.&#10;&quot;I&quot; cuando corresponda al tipo de recurso Infraestructura.&#10;&quot;F&quot; cuando corresponde al tipo de recurso Fortalecimiento." errorTitle="Error en el dato introducido" error="Se ingreso una referencia distinta a &quot;P&quot;, &quot;I&quot; o &quot;F&quot; en el origen del recurso de la plaza." sqref="F109:F65536">
      <formula1>$F$5:$F$7</formula1>
    </dataValidation>
    <dataValidation allowBlank="1" showInputMessage="1" showErrorMessage="1" prompt="Captura el nombre asignado o el nombre como se le identifica a la plaza (ejem. Jefe de Ingresos, Secretario Particular, Oficial Mayor, etc.)" sqref="B109:B65536 B11:B10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C109:C65536 C11:C106"/>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G109:G65536">
      <formula1>0</formula1>
      <formula2>500</formula2>
    </dataValidation>
    <dataValidation allowBlank="1" showInputMessage="1" showErrorMessage="1" prompt="El resultado de esta columa es el estimado de los suledos y salarios del personal permanente, partida 1101 en el formato 14-E." sqref="J108"/>
    <dataValidation allowBlank="1" showInputMessage="1" showErrorMessage="1" prompt="El resultado de esta columa es la base de la partida 1301 del formato 14-E." sqref="K108"/>
    <dataValidation allowBlank="1" showInputMessage="1" showErrorMessage="1" prompt="El resultado de esta columa es la base de la partida 1302 del formato 14-E." sqref="L108"/>
    <dataValidation allowBlank="1" showInputMessage="1" showErrorMessage="1" prompt="El resultado de esta columa es la base de la partida 1303 del formato 14-E." sqref="M108"/>
    <dataValidation allowBlank="1" showInputMessage="1" showErrorMessage="1" prompt="El resultado de esta columa es la base de la partida 1304 del formato 14-E." sqref="N108"/>
    <dataValidation allowBlank="1" showInputMessage="1" showErrorMessage="1" prompt="El resultado de esta columa es la base de la partida 1305 del formato 14-E." sqref="O108"/>
    <dataValidation allowBlank="1" showInputMessage="1" showErrorMessage="1" prompt="El resultado de esta columa es la base de la partida 1307 del formato 14-E." sqref="P108"/>
    <dataValidation allowBlank="1" showInputMessage="1" showErrorMessage="1" prompt="El resultado de esta columa es la base de la partida 1308 del formato 14-E." sqref="Q108"/>
    <dataValidation allowBlank="1" showInputMessage="1" showErrorMessage="1" prompt="El resultado de esta columa es la base de la partida 1309 del formato 14-E." sqref="R108"/>
    <dataValidation allowBlank="1" showInputMessage="1" showErrorMessage="1" prompt="El resultado de esta columa es la base de la partida 1505 del formato 14-E." sqref="S108"/>
    <dataValidation type="whole" allowBlank="1" showInputMessage="1" showErrorMessage="1" prompt="La jornada se determina multiplicando las horas a trabajar al día por los días de la semana que se laboran (ejem: 8 horas díarias, de lunes a viernes 8 x 5 = 40)" errorTitle="Error en el dato de la celda" error="La cantidad a ingresar solo permite datos en el rango comprendido del 0 al 500." sqref="D11:D106">
      <formula1>0</formula1>
      <formula2>500</formula2>
    </dataValidation>
    <dataValidation type="whole" allowBlank="1" showInputMessage="1" showErrorMessage="1" prompt="Ingresa el número de plazas para dicha adscripción, este se multiplicara automaticamente por el sueldo mensual (ejem. Regidores, número de        plazas &quot;9&quot;)." errorTitle="Error en el dato de la celda" error="La cantidad a ingresar solo permite datos en el rango comprendido del 0 al 500." sqref="G11:G106">
      <formula1>0</formula1>
      <formula2>500</formula2>
    </dataValidation>
    <dataValidation type="decimal" allowBlank="1" showInputMessage="1" showErrorMessage="1" prompt="Introducir el sueldo base mensual por plaza sin deducciones, si el importe contiene centavos estos se redondean a pesos automaticamente." errorTitle="Error en el dato de la celda" error="La estimación de sueldo individual mensual no permite importes en negativo" sqref="H11:H106">
      <formula1>0</formula1>
      <formula2>1000000</formula2>
    </dataValidation>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I11:I106"/>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J11:J106"/>
    <dataValidation type="whole" allowBlank="1" showInputMessage="1" showErrorMessage="1" prompt="Si esta estimando compensación de servicio, observar lo dispuesto en el artículo 54 Bis. de la Ley de Servidores Públicos del Estado de Jalisco y sus Municipios." errorTitle="Error en el dato de la celda" error="La estimación de la celda no permite importes en negativo." sqref="O11:O106">
      <formula1>0</formula1>
      <formula2>10000000000</formula2>
    </dataValidation>
    <dataValidation type="whole" allowBlank="1" showInputMessage="1" showErrorMessage="1" prompt="Si esta estimando otras prestaciones, observar lo dispuesto en el artículo 54 Bis. de la Ley de Servidores Públicos del Estado de Jalisco y sus Municipios." errorTitle="Error en el dato de la celda" error="La estimación de la celda no permite importes en negativo." sqref="S11:S106">
      <formula1>0</formula1>
      <formula2>10000000000</formula2>
    </dataValidation>
    <dataValidation allowBlank="1" showInputMessage="1" showErrorMessage="1" prompt="Resultado de la suma de sueldo grupal anual mas prestaciones de las plazas." sqref="T11:T106"/>
    <dataValidation type="whole" allowBlank="1" showInputMessage="1" showErrorMessage="1" prompt="El importe a capturar en la celda debe ser el costo grupal, no individual, esto corresponde que se determina la prestación por el número de plazas a que tiene derecho." errorTitle="Error en el dato de la celda" error="La estimación de la celda no permite importes en negativo." sqref="P11:R106 K11:N106">
      <formula1>0</formula1>
      <formula2>10000000000</formula2>
    </dataValidation>
    <dataValidation type="list" allowBlank="1" showInputMessage="1" showErrorMessage="1" prompt="Selecciona o introduzca en la categoría solo una inicial:&#10;&quot;B&quot; si corresponde la plaza a Base.&#10;&quot;C&quot; si corresponde la plaza a Confianza." errorTitle="Error en los datos introducidos" error="Se ingreso una referencia distinta a &quot;B&quot; o &quot;C&quot; en la categoría de la plaza." sqref="E11:E107">
      <formula1>$D$5:$D$6</formula1>
    </dataValidation>
    <dataValidation type="list" allowBlank="1" showInputMessage="1" showErrorMessage="1" prompt="Selecciona o captura la incial si la plaza se paga:&#10;&quot;P&quot; cuando corresponda al tipo de recurso Propios.&#10;&quot;I&quot; cuando corresponda al tipo de recurso Infraestructura.&#10;&quot;F&quot; cuando corresponde al tipo de recurso Fortalecimiento." errorTitle="Error en el dato introducido" error="Se ingreso una referencia distinta a &quot;P&quot;, &quot;I&quot; o &quot;F&quot; en el origen del recurso de la plaza." sqref="F11:F107">
      <formula1>$F$5:$F$7</formula1>
    </dataValidation>
  </dataValidations>
  <printOptions horizontalCentered="1"/>
  <pageMargins left="0.46" right="0.15748031496062992" top="0.5118110236220472" bottom="0.4724409448818898" header="0" footer="0"/>
  <pageSetup fitToHeight="4" fitToWidth="1" horizontalDpi="300" verticalDpi="300" orientation="landscape" scale="57"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sheetPr codeName="Hoja25">
    <tabColor indexed="55"/>
    <pageSetUpPr fitToPage="1"/>
  </sheetPr>
  <dimension ref="A1:W35"/>
  <sheetViews>
    <sheetView zoomScale="110" zoomScaleNormal="110" zoomScalePageLayoutView="0" workbookViewId="0" topLeftCell="A1">
      <pane ySplit="24" topLeftCell="A25" activePane="bottomLeft" state="frozen"/>
      <selection pane="topLeft" activeCell="A1" sqref="A1"/>
      <selection pane="bottomLeft" activeCell="H27" sqref="H27"/>
    </sheetView>
  </sheetViews>
  <sheetFormatPr defaultColWidth="0" defaultRowHeight="12.75" customHeight="1"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30" t="s">
        <v>63</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30" t="s">
        <v>139</v>
      </c>
      <c r="D11" s="344"/>
      <c r="E11" s="344"/>
      <c r="F11" s="345"/>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v>
      </c>
      <c r="B25" s="153" t="s">
        <v>118</v>
      </c>
      <c r="C25" s="318" t="s">
        <v>63</v>
      </c>
      <c r="D25" s="319" t="s">
        <v>119</v>
      </c>
      <c r="E25" s="299" t="s">
        <v>0</v>
      </c>
      <c r="F25" s="299" t="s">
        <v>860</v>
      </c>
      <c r="G25" s="299" t="s">
        <v>859</v>
      </c>
      <c r="H25" s="200">
        <v>200</v>
      </c>
      <c r="I25" s="200"/>
      <c r="J25" s="200"/>
      <c r="K25" s="200">
        <v>1</v>
      </c>
      <c r="L25" s="200"/>
      <c r="M25" s="200">
        <v>1</v>
      </c>
      <c r="N25" s="200"/>
      <c r="O25" s="200">
        <v>1</v>
      </c>
      <c r="P25" s="200"/>
      <c r="Q25" s="200">
        <v>1</v>
      </c>
      <c r="R25" s="200"/>
      <c r="S25" s="200">
        <v>1</v>
      </c>
      <c r="T25" s="200">
        <v>1</v>
      </c>
      <c r="U25" s="191"/>
    </row>
    <row r="26" spans="1:21" ht="25.5" customHeight="1">
      <c r="A26" s="140">
        <v>2</v>
      </c>
      <c r="B26" s="152" t="s">
        <v>120</v>
      </c>
      <c r="C26" s="151" t="s">
        <v>63</v>
      </c>
      <c r="D26" s="301" t="s">
        <v>119</v>
      </c>
      <c r="E26" s="299" t="s">
        <v>0</v>
      </c>
      <c r="F26" s="299" t="s">
        <v>860</v>
      </c>
      <c r="G26" s="299" t="s">
        <v>859</v>
      </c>
      <c r="H26" s="200">
        <v>100</v>
      </c>
      <c r="I26" s="200"/>
      <c r="J26" s="200"/>
      <c r="K26" s="200"/>
      <c r="L26" s="200">
        <v>1</v>
      </c>
      <c r="M26" s="200"/>
      <c r="N26" s="200">
        <v>1</v>
      </c>
      <c r="O26" s="200"/>
      <c r="P26" s="200">
        <v>1</v>
      </c>
      <c r="Q26" s="200"/>
      <c r="R26" s="200"/>
      <c r="S26" s="200"/>
      <c r="T26" s="200"/>
      <c r="U26" s="191"/>
    </row>
    <row r="27" spans="1:21" ht="25.5" customHeight="1">
      <c r="A27" s="140">
        <v>8</v>
      </c>
      <c r="B27" s="150" t="s">
        <v>121</v>
      </c>
      <c r="C27" s="151" t="s">
        <v>63</v>
      </c>
      <c r="D27" s="301" t="s">
        <v>122</v>
      </c>
      <c r="E27" s="299" t="s">
        <v>0</v>
      </c>
      <c r="F27" s="299" t="s">
        <v>860</v>
      </c>
      <c r="G27" s="299" t="s">
        <v>859</v>
      </c>
      <c r="H27" s="325">
        <v>50000</v>
      </c>
      <c r="I27" s="200">
        <v>1</v>
      </c>
      <c r="J27" s="200">
        <v>1</v>
      </c>
      <c r="K27" s="200">
        <v>1</v>
      </c>
      <c r="L27" s="200">
        <v>1</v>
      </c>
      <c r="M27" s="200">
        <v>1</v>
      </c>
      <c r="N27" s="200">
        <v>1</v>
      </c>
      <c r="O27" s="200">
        <v>1</v>
      </c>
      <c r="P27" s="200">
        <v>1</v>
      </c>
      <c r="Q27" s="200">
        <v>1</v>
      </c>
      <c r="R27" s="200">
        <v>1</v>
      </c>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C9:F9"/>
    <mergeCell ref="G9:I9"/>
    <mergeCell ref="J9:M9"/>
    <mergeCell ref="C11:F11"/>
    <mergeCell ref="G11:I11"/>
    <mergeCell ref="J11:M11"/>
    <mergeCell ref="A15:U15"/>
    <mergeCell ref="A23:A24"/>
    <mergeCell ref="B23:B24"/>
    <mergeCell ref="C23:C24"/>
    <mergeCell ref="D23:D24"/>
    <mergeCell ref="E23:G23"/>
    <mergeCell ref="H23:T23"/>
    <mergeCell ref="U23:U24"/>
  </mergeCells>
  <conditionalFormatting sqref="I25:T35">
    <cfRule type="cellIs" priority="1" dxfId="0" operator="equal" stopIfTrue="1">
      <formula>1</formula>
    </cfRule>
  </conditionalFormatting>
  <dataValidations count="7">
    <dataValidation allowBlank="1" showInputMessage="1" showErrorMessage="1" prompt="Identificación del responsable de llevar a cabo la actividad (ejem. Jefe del Departamento, Oficial Mayor, Ayuntamiento, etc.)" sqref="C25:C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Descripción de corta extensión que identifique claramente la actividad." sqref="B25:B35"/>
    <dataValidation allowBlank="1" showInputMessage="1" showErrorMessage="1" prompt="La unidad de medida es el tipo que determina la magnitud (ejem. Litros, Metros, Cuentas Públicas, Informes, Certificaciones, etc.)" sqref="D25:D35"/>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4.xml><?xml version="1.0" encoding="utf-8"?>
<worksheet xmlns="http://schemas.openxmlformats.org/spreadsheetml/2006/main" xmlns:r="http://schemas.openxmlformats.org/officeDocument/2006/relationships">
  <sheetPr codeName="Hoja23">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B28" sqref="B28"/>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167</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144</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v>
      </c>
      <c r="B25" s="153" t="s">
        <v>123</v>
      </c>
      <c r="C25" s="318" t="s">
        <v>167</v>
      </c>
      <c r="D25" s="319" t="s">
        <v>124</v>
      </c>
      <c r="E25" s="299" t="s">
        <v>0</v>
      </c>
      <c r="F25" s="299" t="s">
        <v>860</v>
      </c>
      <c r="G25" s="299" t="s">
        <v>859</v>
      </c>
      <c r="H25" s="200">
        <v>100</v>
      </c>
      <c r="I25" s="200">
        <v>1</v>
      </c>
      <c r="J25" s="200"/>
      <c r="K25" s="200">
        <v>1</v>
      </c>
      <c r="L25" s="200"/>
      <c r="M25" s="200">
        <v>1</v>
      </c>
      <c r="N25" s="200"/>
      <c r="O25" s="200">
        <v>1</v>
      </c>
      <c r="P25" s="200"/>
      <c r="Q25" s="200">
        <v>1</v>
      </c>
      <c r="R25" s="200"/>
      <c r="S25" s="200">
        <v>1</v>
      </c>
      <c r="T25" s="200"/>
      <c r="U25" s="191"/>
    </row>
    <row r="26" spans="1:21" ht="25.5" customHeight="1">
      <c r="A26" s="140">
        <v>2</v>
      </c>
      <c r="B26" s="152" t="s">
        <v>125</v>
      </c>
      <c r="C26" s="151" t="s">
        <v>167</v>
      </c>
      <c r="D26" s="301" t="s">
        <v>124</v>
      </c>
      <c r="E26" s="299" t="s">
        <v>0</v>
      </c>
      <c r="F26" s="299" t="s">
        <v>860</v>
      </c>
      <c r="G26" s="299" t="s">
        <v>859</v>
      </c>
      <c r="H26" s="200">
        <v>50</v>
      </c>
      <c r="I26" s="200">
        <v>1</v>
      </c>
      <c r="J26" s="200"/>
      <c r="K26" s="200">
        <v>1</v>
      </c>
      <c r="L26" s="200"/>
      <c r="M26" s="200"/>
      <c r="N26" s="200">
        <v>1</v>
      </c>
      <c r="O26" s="200"/>
      <c r="P26" s="200"/>
      <c r="Q26" s="200">
        <v>1</v>
      </c>
      <c r="R26" s="200"/>
      <c r="S26" s="200"/>
      <c r="T26" s="200">
        <v>1</v>
      </c>
      <c r="U26" s="191"/>
    </row>
    <row r="27" spans="1:21" ht="25.5" customHeight="1">
      <c r="A27" s="140">
        <v>6</v>
      </c>
      <c r="B27" s="150" t="s">
        <v>126</v>
      </c>
      <c r="C27" s="151" t="s">
        <v>167</v>
      </c>
      <c r="D27" s="301" t="s">
        <v>124</v>
      </c>
      <c r="E27" s="299" t="s">
        <v>0</v>
      </c>
      <c r="F27" s="299" t="s">
        <v>860</v>
      </c>
      <c r="G27" s="299" t="s">
        <v>859</v>
      </c>
      <c r="H27" s="200">
        <v>35</v>
      </c>
      <c r="I27" s="200">
        <v>1</v>
      </c>
      <c r="J27" s="200">
        <v>1</v>
      </c>
      <c r="K27" s="200"/>
      <c r="L27" s="200">
        <v>1</v>
      </c>
      <c r="M27" s="200"/>
      <c r="N27" s="200">
        <v>1</v>
      </c>
      <c r="O27" s="200"/>
      <c r="P27" s="200">
        <v>1</v>
      </c>
      <c r="Q27" s="200"/>
      <c r="R27" s="200">
        <v>1</v>
      </c>
      <c r="S27" s="200"/>
      <c r="T27" s="200">
        <v>1</v>
      </c>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7">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5.xml><?xml version="1.0" encoding="utf-8"?>
<worksheet xmlns="http://schemas.openxmlformats.org/spreadsheetml/2006/main" xmlns:r="http://schemas.openxmlformats.org/officeDocument/2006/relationships">
  <sheetPr codeName="Hoja26">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B25" sqref="B25"/>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153</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148</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9</v>
      </c>
      <c r="B25" s="153" t="s">
        <v>140</v>
      </c>
      <c r="C25" s="318" t="s">
        <v>113</v>
      </c>
      <c r="D25" s="319" t="s">
        <v>117</v>
      </c>
      <c r="E25" s="299" t="s">
        <v>0</v>
      </c>
      <c r="F25" s="299" t="s">
        <v>860</v>
      </c>
      <c r="G25" s="299" t="s">
        <v>859</v>
      </c>
      <c r="H25" s="200">
        <v>70</v>
      </c>
      <c r="I25" s="200">
        <v>1</v>
      </c>
      <c r="J25" s="200">
        <v>1</v>
      </c>
      <c r="K25" s="200">
        <v>1</v>
      </c>
      <c r="L25" s="200">
        <v>1</v>
      </c>
      <c r="M25" s="200">
        <v>1</v>
      </c>
      <c r="N25" s="200">
        <v>1</v>
      </c>
      <c r="O25" s="200">
        <v>1</v>
      </c>
      <c r="P25" s="200">
        <v>1</v>
      </c>
      <c r="Q25" s="200">
        <v>1</v>
      </c>
      <c r="R25" s="200">
        <v>1</v>
      </c>
      <c r="S25" s="200">
        <v>1</v>
      </c>
      <c r="T25" s="200">
        <v>1</v>
      </c>
      <c r="U25" s="191"/>
    </row>
    <row r="26" spans="1:21" ht="25.5" customHeight="1">
      <c r="A26" s="140"/>
      <c r="B26" s="192"/>
      <c r="C26" s="151"/>
      <c r="D26" s="301"/>
      <c r="E26" s="299" t="s">
        <v>0</v>
      </c>
      <c r="F26" s="299" t="s">
        <v>860</v>
      </c>
      <c r="G26" s="299" t="s">
        <v>859</v>
      </c>
      <c r="H26" s="200"/>
      <c r="I26" s="200"/>
      <c r="J26" s="200"/>
      <c r="K26" s="200"/>
      <c r="L26" s="200"/>
      <c r="M26" s="200"/>
      <c r="N26" s="200"/>
      <c r="O26" s="200"/>
      <c r="P26" s="200"/>
      <c r="Q26" s="200"/>
      <c r="R26" s="200"/>
      <c r="S26" s="200"/>
      <c r="T26" s="200"/>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7">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6.xml><?xml version="1.0" encoding="utf-8"?>
<worksheet xmlns="http://schemas.openxmlformats.org/spreadsheetml/2006/main" xmlns:r="http://schemas.openxmlformats.org/officeDocument/2006/relationships">
  <sheetPr codeName="Hoja27">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B25" sqref="B25"/>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170</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6" t="s">
        <v>152</v>
      </c>
      <c r="D11" s="347"/>
      <c r="E11" s="347"/>
      <c r="F11" s="348"/>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10</v>
      </c>
      <c r="B25" s="153" t="s">
        <v>127</v>
      </c>
      <c r="C25" s="318" t="s">
        <v>170</v>
      </c>
      <c r="D25" s="319" t="s">
        <v>128</v>
      </c>
      <c r="E25" s="299" t="s">
        <v>0</v>
      </c>
      <c r="F25" s="299" t="s">
        <v>860</v>
      </c>
      <c r="G25" s="299" t="s">
        <v>859</v>
      </c>
      <c r="H25" s="200">
        <v>20</v>
      </c>
      <c r="I25" s="200">
        <v>1</v>
      </c>
      <c r="J25" s="200">
        <v>1</v>
      </c>
      <c r="K25" s="200">
        <v>1</v>
      </c>
      <c r="L25" s="200">
        <v>1</v>
      </c>
      <c r="M25" s="200">
        <v>1</v>
      </c>
      <c r="N25" s="200">
        <v>1</v>
      </c>
      <c r="O25" s="200">
        <v>1</v>
      </c>
      <c r="P25" s="200">
        <v>1</v>
      </c>
      <c r="Q25" s="200">
        <v>1</v>
      </c>
      <c r="R25" s="200">
        <v>1</v>
      </c>
      <c r="S25" s="200">
        <v>1</v>
      </c>
      <c r="T25" s="200">
        <v>1</v>
      </c>
      <c r="U25" s="191"/>
    </row>
    <row r="26" spans="1:21" ht="25.5" customHeight="1">
      <c r="A26" s="140"/>
      <c r="B26" s="192"/>
      <c r="C26" s="151"/>
      <c r="D26" s="301"/>
      <c r="E26" s="299" t="s">
        <v>0</v>
      </c>
      <c r="F26" s="299" t="s">
        <v>860</v>
      </c>
      <c r="G26" s="299" t="s">
        <v>859</v>
      </c>
      <c r="H26" s="200"/>
      <c r="I26" s="200"/>
      <c r="J26" s="200"/>
      <c r="K26" s="200"/>
      <c r="L26" s="200"/>
      <c r="M26" s="200"/>
      <c r="N26" s="200"/>
      <c r="O26" s="200"/>
      <c r="P26" s="200"/>
      <c r="Q26" s="200"/>
      <c r="R26" s="200"/>
      <c r="S26" s="200"/>
      <c r="T26" s="200"/>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7">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7.xml><?xml version="1.0" encoding="utf-8"?>
<worksheet xmlns="http://schemas.openxmlformats.org/spreadsheetml/2006/main" xmlns:r="http://schemas.openxmlformats.org/officeDocument/2006/relationships">
  <sheetPr codeName="Hoja28">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H26" sqref="H26"/>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114</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135</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10</v>
      </c>
      <c r="B25" s="153" t="s">
        <v>91</v>
      </c>
      <c r="C25" s="318" t="s">
        <v>90</v>
      </c>
      <c r="D25" s="319" t="s">
        <v>89</v>
      </c>
      <c r="E25" s="299" t="s">
        <v>0</v>
      </c>
      <c r="F25" s="299" t="s">
        <v>860</v>
      </c>
      <c r="G25" s="299" t="s">
        <v>859</v>
      </c>
      <c r="H25" s="200">
        <v>24</v>
      </c>
      <c r="I25" s="200">
        <v>1</v>
      </c>
      <c r="J25" s="200">
        <v>1</v>
      </c>
      <c r="K25" s="200">
        <v>1</v>
      </c>
      <c r="L25" s="200">
        <v>1</v>
      </c>
      <c r="M25" s="200">
        <v>1</v>
      </c>
      <c r="N25" s="200">
        <v>1</v>
      </c>
      <c r="O25" s="200">
        <v>1</v>
      </c>
      <c r="P25" s="200">
        <v>1</v>
      </c>
      <c r="Q25" s="200">
        <v>1</v>
      </c>
      <c r="R25" s="200">
        <v>1</v>
      </c>
      <c r="S25" s="200">
        <v>1</v>
      </c>
      <c r="T25" s="200">
        <v>1</v>
      </c>
      <c r="U25" s="191"/>
    </row>
    <row r="26" spans="1:21" ht="25.5" customHeight="1">
      <c r="A26" s="140">
        <v>10</v>
      </c>
      <c r="B26" s="318" t="s">
        <v>92</v>
      </c>
      <c r="C26" s="318" t="s">
        <v>90</v>
      </c>
      <c r="D26" s="319" t="s">
        <v>93</v>
      </c>
      <c r="E26" s="299" t="s">
        <v>0</v>
      </c>
      <c r="F26" s="299" t="s">
        <v>860</v>
      </c>
      <c r="G26" s="299" t="s">
        <v>859</v>
      </c>
      <c r="H26" s="200">
        <v>4</v>
      </c>
      <c r="I26" s="200"/>
      <c r="J26" s="200"/>
      <c r="K26" s="200">
        <v>1</v>
      </c>
      <c r="L26" s="200"/>
      <c r="M26" s="200"/>
      <c r="N26" s="200">
        <v>1</v>
      </c>
      <c r="O26" s="200"/>
      <c r="P26" s="200"/>
      <c r="Q26" s="200">
        <v>1</v>
      </c>
      <c r="R26" s="200"/>
      <c r="S26" s="200"/>
      <c r="T26" s="200">
        <v>1</v>
      </c>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7">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J25:T35 I26:I35">
      <formula1>1</formula1>
    </dataValidation>
    <dataValidation type="whole" operator="equal" allowBlank="1" showInputMessage="1" showErrorMessage="1" prompt="Esta celda sólo se sombrea de color al escribir en esta el número &quot;1&quot;." errorTitle="Valor no válido." error="Sólo puede introducir el número &quot;1&quot; si desea selecciónar esta celda." sqref="I2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8.xml><?xml version="1.0" encoding="utf-8"?>
<worksheet xmlns="http://schemas.openxmlformats.org/spreadsheetml/2006/main" xmlns:r="http://schemas.openxmlformats.org/officeDocument/2006/relationships">
  <sheetPr codeName="Hoja29">
    <tabColor indexed="55"/>
    <pageSetUpPr fitToPage="1"/>
  </sheetPr>
  <dimension ref="A1:W35"/>
  <sheetViews>
    <sheetView zoomScalePageLayoutView="0" workbookViewId="0" topLeftCell="A1">
      <pane ySplit="24" topLeftCell="A25" activePane="bottomLeft" state="frozen"/>
      <selection pane="topLeft" activeCell="A1" sqref="A1"/>
      <selection pane="bottomLeft" activeCell="A26" sqref="A26"/>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115</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135</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ustomHeight="1">
      <c r="A25" s="140">
        <v>10</v>
      </c>
      <c r="B25" s="153" t="s">
        <v>95</v>
      </c>
      <c r="C25" s="318" t="s">
        <v>115</v>
      </c>
      <c r="D25" s="319" t="s">
        <v>89</v>
      </c>
      <c r="E25" s="299" t="s">
        <v>0</v>
      </c>
      <c r="F25" s="299" t="s">
        <v>860</v>
      </c>
      <c r="G25" s="299" t="s">
        <v>859</v>
      </c>
      <c r="H25" s="200">
        <v>4</v>
      </c>
      <c r="I25" s="200"/>
      <c r="J25" s="200"/>
      <c r="K25" s="200">
        <v>1</v>
      </c>
      <c r="L25" s="200">
        <v>1</v>
      </c>
      <c r="M25" s="200"/>
      <c r="N25" s="200">
        <v>1</v>
      </c>
      <c r="O25" s="200"/>
      <c r="P25" s="200"/>
      <c r="Q25" s="200"/>
      <c r="R25" s="200">
        <v>1</v>
      </c>
      <c r="S25" s="200"/>
      <c r="T25" s="200"/>
      <c r="U25" s="191"/>
    </row>
    <row r="26" spans="1:21" ht="38.25">
      <c r="A26" s="140">
        <v>10</v>
      </c>
      <c r="B26" s="318" t="s">
        <v>94</v>
      </c>
      <c r="C26" s="318" t="s">
        <v>115</v>
      </c>
      <c r="D26" s="301" t="s">
        <v>89</v>
      </c>
      <c r="E26" s="299" t="s">
        <v>0</v>
      </c>
      <c r="F26" s="299" t="s">
        <v>860</v>
      </c>
      <c r="G26" s="299" t="s">
        <v>859</v>
      </c>
      <c r="H26" s="200">
        <v>100</v>
      </c>
      <c r="I26" s="200">
        <v>1</v>
      </c>
      <c r="J26" s="200">
        <v>1</v>
      </c>
      <c r="K26" s="200">
        <v>1</v>
      </c>
      <c r="L26" s="200">
        <v>1</v>
      </c>
      <c r="M26" s="200">
        <v>1</v>
      </c>
      <c r="N26" s="200">
        <v>1</v>
      </c>
      <c r="O26" s="200">
        <v>1</v>
      </c>
      <c r="P26" s="200">
        <v>1</v>
      </c>
      <c r="Q26" s="200">
        <v>1</v>
      </c>
      <c r="R26" s="200">
        <v>1</v>
      </c>
      <c r="S26" s="200">
        <v>1</v>
      </c>
      <c r="T26" s="200">
        <v>1</v>
      </c>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6">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I25:T3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0.7874015748031497" bottom="0.7874015748031497" header="0" footer="0"/>
  <pageSetup fitToHeight="1" fitToWidth="1" horizontalDpi="300" verticalDpi="300" orientation="landscape" scale="68" r:id="rId2"/>
  <drawing r:id="rId1"/>
</worksheet>
</file>

<file path=xl/worksheets/sheet9.xml><?xml version="1.0" encoding="utf-8"?>
<worksheet xmlns="http://schemas.openxmlformats.org/spreadsheetml/2006/main" xmlns:r="http://schemas.openxmlformats.org/officeDocument/2006/relationships">
  <sheetPr codeName="Hoja30">
    <tabColor indexed="55"/>
    <pageSetUpPr fitToPage="1"/>
  </sheetPr>
  <dimension ref="A1:W35"/>
  <sheetViews>
    <sheetView zoomScalePageLayoutView="0" workbookViewId="0" topLeftCell="A1">
      <pane ySplit="24" topLeftCell="A31" activePane="bottomLeft" state="frozen"/>
      <selection pane="topLeft" activeCell="A1" sqref="A1"/>
      <selection pane="bottomLeft" activeCell="A26" sqref="A26"/>
    </sheetView>
  </sheetViews>
  <sheetFormatPr defaultColWidth="0" defaultRowHeight="12.75" zeroHeight="1"/>
  <cols>
    <col min="1" max="1" width="8.140625" style="70" bestFit="1" customWidth="1"/>
    <col min="2" max="2" width="60.7109375" style="2" customWidth="1"/>
    <col min="3" max="3" width="23.28125" style="70" customWidth="1"/>
    <col min="4" max="4" width="8.28125" style="2" customWidth="1"/>
    <col min="5" max="5" width="9.8515625" style="2" bestFit="1" customWidth="1"/>
    <col min="6" max="7" width="9.8515625" style="70" customWidth="1"/>
    <col min="8" max="8" width="5.7109375" style="70" customWidth="1"/>
    <col min="9" max="20" width="2.140625" style="283" customWidth="1"/>
    <col min="21" max="21" width="26.28125" style="2" customWidth="1"/>
    <col min="22" max="22" width="0.13671875" style="2" customWidth="1"/>
    <col min="23" max="16384" width="11.421875" style="2" hidden="1" customWidth="1"/>
  </cols>
  <sheetData>
    <row r="1" spans="1:21" ht="18">
      <c r="A1" s="141"/>
      <c r="B1" s="300" t="s">
        <v>839</v>
      </c>
      <c r="C1" s="143"/>
      <c r="D1" s="142"/>
      <c r="E1" s="142"/>
      <c r="F1" s="143"/>
      <c r="G1" s="143"/>
      <c r="H1" s="143"/>
      <c r="I1" s="279"/>
      <c r="J1" s="279"/>
      <c r="K1" s="279"/>
      <c r="L1" s="279"/>
      <c r="M1" s="279"/>
      <c r="N1" s="279"/>
      <c r="O1" s="279"/>
      <c r="P1" s="279"/>
      <c r="Q1" s="279"/>
      <c r="R1" s="279"/>
      <c r="S1" s="279"/>
      <c r="T1" s="279"/>
      <c r="U1" s="8" t="s">
        <v>857</v>
      </c>
    </row>
    <row r="2" spans="1:21" ht="18">
      <c r="A2" s="144"/>
      <c r="B2" s="56" t="str">
        <f>"Municipio de: "&amp;'13'!C5</f>
        <v>Municipio de: Ixtlahuacàn del Rìo, Jalisco</v>
      </c>
      <c r="C2" s="73"/>
      <c r="D2" s="15"/>
      <c r="E2" s="15"/>
      <c r="F2" s="198"/>
      <c r="G2" s="198"/>
      <c r="H2" s="198"/>
      <c r="I2" s="170"/>
      <c r="J2" s="170"/>
      <c r="K2" s="170"/>
      <c r="L2" s="170"/>
      <c r="M2" s="170"/>
      <c r="N2" s="170"/>
      <c r="O2" s="170"/>
      <c r="P2" s="170"/>
      <c r="Q2" s="170"/>
      <c r="R2" s="170"/>
      <c r="S2" s="170"/>
      <c r="T2" s="170"/>
      <c r="U2" s="13"/>
    </row>
    <row r="3" spans="1:21" ht="7.5" customHeight="1">
      <c r="A3" s="144"/>
      <c r="B3" s="56"/>
      <c r="C3" s="73"/>
      <c r="D3" s="15"/>
      <c r="E3" s="145"/>
      <c r="F3" s="198"/>
      <c r="G3" s="198"/>
      <c r="H3" s="198"/>
      <c r="I3" s="170"/>
      <c r="J3" s="170"/>
      <c r="K3" s="170"/>
      <c r="L3" s="170"/>
      <c r="M3" s="170"/>
      <c r="N3" s="170"/>
      <c r="O3" s="170"/>
      <c r="P3" s="170"/>
      <c r="Q3" s="170"/>
      <c r="R3" s="170"/>
      <c r="S3" s="170"/>
      <c r="T3" s="170"/>
      <c r="U3" s="13"/>
    </row>
    <row r="4" spans="1:21" ht="18" hidden="1">
      <c r="A4" s="296">
        <v>1</v>
      </c>
      <c r="B4" s="56"/>
      <c r="C4" s="73"/>
      <c r="D4" s="15"/>
      <c r="E4" s="145"/>
      <c r="F4" s="198"/>
      <c r="G4" s="198"/>
      <c r="H4" s="198"/>
      <c r="I4" s="170"/>
      <c r="J4" s="170"/>
      <c r="K4" s="170"/>
      <c r="L4" s="170"/>
      <c r="M4" s="170"/>
      <c r="N4" s="170"/>
      <c r="O4" s="170"/>
      <c r="P4" s="170"/>
      <c r="Q4" s="170"/>
      <c r="R4" s="170"/>
      <c r="S4" s="170"/>
      <c r="T4" s="170"/>
      <c r="U4" s="13"/>
    </row>
    <row r="5" spans="1:21" ht="18" hidden="1">
      <c r="A5" s="296">
        <v>2</v>
      </c>
      <c r="B5" s="56"/>
      <c r="C5" s="73"/>
      <c r="D5" s="15"/>
      <c r="E5" s="145"/>
      <c r="F5" s="198"/>
      <c r="G5" s="198"/>
      <c r="H5" s="198"/>
      <c r="I5" s="170"/>
      <c r="J5" s="170"/>
      <c r="K5" s="170"/>
      <c r="L5" s="170"/>
      <c r="M5" s="170"/>
      <c r="N5" s="170"/>
      <c r="O5" s="170"/>
      <c r="P5" s="170"/>
      <c r="Q5" s="170"/>
      <c r="R5" s="170"/>
      <c r="S5" s="170"/>
      <c r="T5" s="170"/>
      <c r="U5" s="13"/>
    </row>
    <row r="6" spans="1:21" ht="18" hidden="1">
      <c r="A6" s="296">
        <v>3</v>
      </c>
      <c r="B6" s="56"/>
      <c r="C6" s="73"/>
      <c r="D6" s="15"/>
      <c r="E6" s="145"/>
      <c r="F6" s="198"/>
      <c r="G6" s="198"/>
      <c r="H6" s="198"/>
      <c r="I6" s="170"/>
      <c r="J6" s="170"/>
      <c r="K6" s="170"/>
      <c r="L6" s="170"/>
      <c r="M6" s="170"/>
      <c r="N6" s="170"/>
      <c r="O6" s="170"/>
      <c r="P6" s="170"/>
      <c r="Q6" s="170"/>
      <c r="R6" s="170"/>
      <c r="S6" s="170"/>
      <c r="T6" s="170"/>
      <c r="U6" s="13"/>
    </row>
    <row r="7" spans="1:21" ht="18" hidden="1">
      <c r="A7" s="296">
        <v>4</v>
      </c>
      <c r="B7" s="56"/>
      <c r="C7" s="73"/>
      <c r="D7" s="15"/>
      <c r="E7" s="145"/>
      <c r="F7" s="198"/>
      <c r="G7" s="198"/>
      <c r="H7" s="198"/>
      <c r="I7" s="170"/>
      <c r="J7" s="170"/>
      <c r="K7" s="170"/>
      <c r="L7" s="170"/>
      <c r="M7" s="170"/>
      <c r="N7" s="170"/>
      <c r="O7" s="170"/>
      <c r="P7" s="170"/>
      <c r="Q7" s="170"/>
      <c r="R7" s="170"/>
      <c r="S7" s="170"/>
      <c r="T7" s="170"/>
      <c r="U7" s="13"/>
    </row>
    <row r="8" spans="1:21" ht="18" hidden="1">
      <c r="A8" s="296">
        <v>5</v>
      </c>
      <c r="B8" s="56"/>
      <c r="C8" s="73"/>
      <c r="D8" s="15"/>
      <c r="E8" s="145"/>
      <c r="F8" s="198"/>
      <c r="G8" s="198"/>
      <c r="H8" s="198"/>
      <c r="I8" s="170"/>
      <c r="J8" s="170"/>
      <c r="K8" s="170"/>
      <c r="L8" s="170"/>
      <c r="M8" s="170"/>
      <c r="N8" s="170"/>
      <c r="O8" s="170"/>
      <c r="P8" s="170"/>
      <c r="Q8" s="170"/>
      <c r="R8" s="170"/>
      <c r="S8" s="170"/>
      <c r="T8" s="170"/>
      <c r="U8" s="13"/>
    </row>
    <row r="9" spans="1:21" ht="18">
      <c r="A9" s="296">
        <v>6</v>
      </c>
      <c r="B9" s="275" t="s">
        <v>840</v>
      </c>
      <c r="C9" s="342" t="s">
        <v>116</v>
      </c>
      <c r="D9" s="331"/>
      <c r="E9" s="331"/>
      <c r="F9" s="332"/>
      <c r="G9" s="333" t="s">
        <v>856</v>
      </c>
      <c r="H9" s="334"/>
      <c r="I9" s="335"/>
      <c r="J9" s="330"/>
      <c r="K9" s="331"/>
      <c r="L9" s="331"/>
      <c r="M9" s="332"/>
      <c r="N9" s="280"/>
      <c r="O9" s="280"/>
      <c r="P9" s="280"/>
      <c r="Q9" s="280"/>
      <c r="R9" s="280"/>
      <c r="S9" s="280"/>
      <c r="T9" s="280"/>
      <c r="U9" s="13"/>
    </row>
    <row r="10" spans="1:21" ht="7.5" customHeight="1">
      <c r="A10" s="296">
        <v>7</v>
      </c>
      <c r="B10" s="275"/>
      <c r="C10" s="276"/>
      <c r="D10" s="276"/>
      <c r="E10" s="276"/>
      <c r="F10" s="276"/>
      <c r="G10" s="73"/>
      <c r="H10" s="73"/>
      <c r="I10" s="280"/>
      <c r="J10" s="280"/>
      <c r="K10" s="280"/>
      <c r="L10" s="280"/>
      <c r="M10" s="280"/>
      <c r="N10" s="280"/>
      <c r="O10" s="280"/>
      <c r="P10" s="280"/>
      <c r="Q10" s="280"/>
      <c r="R10" s="280"/>
      <c r="S10" s="280"/>
      <c r="T10" s="280"/>
      <c r="U10" s="13"/>
    </row>
    <row r="11" spans="1:21" ht="18">
      <c r="A11" s="296">
        <v>8</v>
      </c>
      <c r="B11" s="275" t="s">
        <v>841</v>
      </c>
      <c r="C11" s="342" t="s">
        <v>135</v>
      </c>
      <c r="D11" s="331"/>
      <c r="E11" s="331"/>
      <c r="F11" s="332"/>
      <c r="G11" s="333" t="s">
        <v>856</v>
      </c>
      <c r="H11" s="334"/>
      <c r="I11" s="335"/>
      <c r="J11" s="330"/>
      <c r="K11" s="331"/>
      <c r="L11" s="331"/>
      <c r="M11" s="332"/>
      <c r="N11" s="280"/>
      <c r="O11" s="280"/>
      <c r="P11" s="280"/>
      <c r="Q11" s="280"/>
      <c r="R11" s="280"/>
      <c r="S11" s="280"/>
      <c r="T11" s="280"/>
      <c r="U11" s="13"/>
    </row>
    <row r="12" spans="1:21" ht="13.5" thickBot="1">
      <c r="A12" s="297">
        <v>9</v>
      </c>
      <c r="B12" s="146"/>
      <c r="C12" s="147"/>
      <c r="D12" s="146"/>
      <c r="E12" s="146"/>
      <c r="F12" s="147"/>
      <c r="G12" s="147"/>
      <c r="H12" s="147"/>
      <c r="I12" s="281"/>
      <c r="J12" s="281"/>
      <c r="K12" s="281"/>
      <c r="L12" s="281"/>
      <c r="M12" s="281"/>
      <c r="N12" s="281"/>
      <c r="O12" s="281"/>
      <c r="P12" s="281"/>
      <c r="Q12" s="281"/>
      <c r="R12" s="281"/>
      <c r="S12" s="281"/>
      <c r="T12" s="281"/>
      <c r="U12" s="28"/>
    </row>
    <row r="13" spans="1:21" ht="12.75">
      <c r="A13" s="298">
        <v>10</v>
      </c>
      <c r="B13" s="15"/>
      <c r="C13" s="198"/>
      <c r="D13" s="15"/>
      <c r="E13" s="15"/>
      <c r="F13" s="198"/>
      <c r="G13" s="198"/>
      <c r="H13" s="198"/>
      <c r="I13" s="170"/>
      <c r="J13" s="170"/>
      <c r="K13" s="170"/>
      <c r="L13" s="170"/>
      <c r="M13" s="170"/>
      <c r="N13" s="170"/>
      <c r="O13" s="170"/>
      <c r="P13" s="170"/>
      <c r="Q13" s="170"/>
      <c r="R13" s="170"/>
      <c r="S13" s="170"/>
      <c r="T13" s="170"/>
      <c r="U13" s="15"/>
    </row>
    <row r="14" spans="1:21" ht="3.75" customHeight="1">
      <c r="A14" s="277"/>
      <c r="B14" s="15"/>
      <c r="C14" s="198"/>
      <c r="D14" s="15"/>
      <c r="E14" s="15"/>
      <c r="F14" s="198"/>
      <c r="G14" s="198"/>
      <c r="H14" s="198"/>
      <c r="I14" s="170"/>
      <c r="J14" s="170"/>
      <c r="K14" s="170"/>
      <c r="L14" s="170"/>
      <c r="M14" s="170"/>
      <c r="N14" s="170"/>
      <c r="O14" s="170"/>
      <c r="P14" s="170"/>
      <c r="Q14" s="170"/>
      <c r="R14" s="170"/>
      <c r="S14" s="170"/>
      <c r="T14" s="170"/>
      <c r="U14" s="15"/>
    </row>
    <row r="15" spans="1:22" ht="12.75">
      <c r="A15" s="339" t="s">
        <v>861</v>
      </c>
      <c r="B15" s="340"/>
      <c r="C15" s="340"/>
      <c r="D15" s="340"/>
      <c r="E15" s="340"/>
      <c r="F15" s="340"/>
      <c r="G15" s="340"/>
      <c r="H15" s="340"/>
      <c r="I15" s="340"/>
      <c r="J15" s="340"/>
      <c r="K15" s="340"/>
      <c r="L15" s="340"/>
      <c r="M15" s="340"/>
      <c r="N15" s="340"/>
      <c r="O15" s="340"/>
      <c r="P15" s="340"/>
      <c r="Q15" s="340"/>
      <c r="R15" s="340"/>
      <c r="S15" s="340"/>
      <c r="T15" s="340"/>
      <c r="U15" s="341"/>
      <c r="V15" s="195"/>
    </row>
    <row r="16" spans="1:22" ht="12.75">
      <c r="A16" s="291">
        <v>1</v>
      </c>
      <c r="B16" s="15" t="s">
        <v>842</v>
      </c>
      <c r="C16" s="290">
        <v>5</v>
      </c>
      <c r="D16" s="15" t="s">
        <v>848</v>
      </c>
      <c r="E16" s="15"/>
      <c r="F16" s="198"/>
      <c r="G16" s="198"/>
      <c r="H16" s="290">
        <v>9</v>
      </c>
      <c r="I16" s="15" t="s">
        <v>850</v>
      </c>
      <c r="J16" s="170"/>
      <c r="K16" s="170"/>
      <c r="L16" s="170"/>
      <c r="M16" s="170"/>
      <c r="N16" s="170"/>
      <c r="O16" s="170"/>
      <c r="P16" s="170"/>
      <c r="Q16" s="170"/>
      <c r="R16" s="170"/>
      <c r="S16" s="170"/>
      <c r="T16" s="170"/>
      <c r="U16" s="292"/>
      <c r="V16" s="195"/>
    </row>
    <row r="17" spans="1:22" ht="12.75">
      <c r="A17" s="291">
        <v>2</v>
      </c>
      <c r="B17" s="15" t="s">
        <v>843</v>
      </c>
      <c r="C17" s="290">
        <v>6</v>
      </c>
      <c r="D17" s="15" t="s">
        <v>845</v>
      </c>
      <c r="E17" s="15"/>
      <c r="F17" s="198"/>
      <c r="G17" s="198"/>
      <c r="H17" s="290">
        <v>10</v>
      </c>
      <c r="I17" s="15" t="s">
        <v>851</v>
      </c>
      <c r="J17" s="170"/>
      <c r="K17" s="170"/>
      <c r="L17" s="170"/>
      <c r="M17" s="170"/>
      <c r="N17" s="170"/>
      <c r="O17" s="170"/>
      <c r="P17" s="170"/>
      <c r="Q17" s="170"/>
      <c r="R17" s="170"/>
      <c r="S17" s="170"/>
      <c r="T17" s="170"/>
      <c r="U17" s="292"/>
      <c r="V17" s="195"/>
    </row>
    <row r="18" spans="1:22" ht="12.75">
      <c r="A18" s="291">
        <v>3</v>
      </c>
      <c r="B18" s="15" t="s">
        <v>847</v>
      </c>
      <c r="C18" s="290">
        <v>7</v>
      </c>
      <c r="D18" s="15" t="s">
        <v>849</v>
      </c>
      <c r="E18" s="15"/>
      <c r="F18" s="198"/>
      <c r="G18" s="198"/>
      <c r="H18" s="278"/>
      <c r="I18" s="15"/>
      <c r="J18" s="170"/>
      <c r="K18" s="170"/>
      <c r="L18" s="170"/>
      <c r="M18" s="170"/>
      <c r="N18" s="170"/>
      <c r="O18" s="170"/>
      <c r="P18" s="170"/>
      <c r="Q18" s="170"/>
      <c r="R18" s="170"/>
      <c r="S18" s="170"/>
      <c r="T18" s="170"/>
      <c r="U18" s="292"/>
      <c r="V18" s="195"/>
    </row>
    <row r="19" spans="1:22" ht="12.75">
      <c r="A19" s="293">
        <v>4</v>
      </c>
      <c r="B19" s="171" t="s">
        <v>844</v>
      </c>
      <c r="C19" s="294">
        <v>8</v>
      </c>
      <c r="D19" s="171" t="s">
        <v>846</v>
      </c>
      <c r="E19" s="171"/>
      <c r="F19" s="287"/>
      <c r="G19" s="287"/>
      <c r="H19" s="286"/>
      <c r="I19" s="171"/>
      <c r="J19" s="288"/>
      <c r="K19" s="288"/>
      <c r="L19" s="288"/>
      <c r="M19" s="288"/>
      <c r="N19" s="288"/>
      <c r="O19" s="288"/>
      <c r="P19" s="288"/>
      <c r="Q19" s="288"/>
      <c r="R19" s="288"/>
      <c r="S19" s="288"/>
      <c r="T19" s="288"/>
      <c r="U19" s="169"/>
      <c r="V19" s="195"/>
    </row>
    <row r="20" spans="1:21" ht="12.75" hidden="1">
      <c r="A20" s="277"/>
      <c r="B20" s="15"/>
      <c r="C20" s="198"/>
      <c r="D20" s="15"/>
      <c r="E20" s="15"/>
      <c r="F20" s="198"/>
      <c r="G20" s="198"/>
      <c r="H20" s="198"/>
      <c r="I20" s="170"/>
      <c r="J20" s="170"/>
      <c r="K20" s="170"/>
      <c r="L20" s="170"/>
      <c r="M20" s="170"/>
      <c r="N20" s="170"/>
      <c r="O20" s="170"/>
      <c r="P20" s="170"/>
      <c r="Q20" s="170"/>
      <c r="R20" s="170"/>
      <c r="S20" s="170"/>
      <c r="T20" s="170"/>
      <c r="U20" s="15"/>
    </row>
    <row r="21" spans="1:21" ht="12.75" hidden="1">
      <c r="A21" s="277"/>
      <c r="B21" s="15"/>
      <c r="C21" s="198"/>
      <c r="D21" s="15"/>
      <c r="E21" s="15"/>
      <c r="F21" s="198"/>
      <c r="G21" s="198"/>
      <c r="H21" s="198"/>
      <c r="I21" s="170"/>
      <c r="J21" s="170"/>
      <c r="K21" s="170"/>
      <c r="L21" s="170"/>
      <c r="M21" s="170"/>
      <c r="N21" s="170"/>
      <c r="O21" s="170"/>
      <c r="P21" s="170"/>
      <c r="Q21" s="170"/>
      <c r="R21" s="170"/>
      <c r="S21" s="170"/>
      <c r="T21" s="170"/>
      <c r="U21" s="15"/>
    </row>
    <row r="22" spans="1:21" ht="3.75" customHeight="1">
      <c r="A22" s="148"/>
      <c r="B22" s="29"/>
      <c r="C22" s="148"/>
      <c r="D22" s="29"/>
      <c r="E22" s="29"/>
      <c r="F22" s="148"/>
      <c r="G22" s="148"/>
      <c r="H22" s="148"/>
      <c r="I22" s="157"/>
      <c r="J22" s="157"/>
      <c r="K22" s="157"/>
      <c r="L22" s="157"/>
      <c r="M22" s="157"/>
      <c r="N22" s="157"/>
      <c r="O22" s="157"/>
      <c r="P22" s="157"/>
      <c r="Q22" s="157"/>
      <c r="R22" s="157"/>
      <c r="S22" s="157"/>
      <c r="T22" s="157"/>
      <c r="U22" s="29"/>
    </row>
    <row r="23" spans="1:23" ht="15" customHeight="1">
      <c r="A23" s="326" t="s">
        <v>862</v>
      </c>
      <c r="B23" s="326" t="s">
        <v>852</v>
      </c>
      <c r="C23" s="326" t="s">
        <v>853</v>
      </c>
      <c r="D23" s="328" t="s">
        <v>838</v>
      </c>
      <c r="E23" s="336" t="s">
        <v>854</v>
      </c>
      <c r="F23" s="337"/>
      <c r="G23" s="338"/>
      <c r="H23" s="336" t="s">
        <v>536</v>
      </c>
      <c r="I23" s="337"/>
      <c r="J23" s="337"/>
      <c r="K23" s="337"/>
      <c r="L23" s="337"/>
      <c r="M23" s="337"/>
      <c r="N23" s="337"/>
      <c r="O23" s="337"/>
      <c r="P23" s="337"/>
      <c r="Q23" s="337"/>
      <c r="R23" s="337"/>
      <c r="S23" s="337"/>
      <c r="T23" s="338"/>
      <c r="U23" s="326" t="s">
        <v>855</v>
      </c>
      <c r="W23" s="149"/>
    </row>
    <row r="24" spans="1:21" ht="21.75" customHeight="1">
      <c r="A24" s="343"/>
      <c r="B24" s="327"/>
      <c r="C24" s="327"/>
      <c r="D24" s="329"/>
      <c r="E24" s="284" t="s">
        <v>538</v>
      </c>
      <c r="F24" s="284" t="s">
        <v>537</v>
      </c>
      <c r="G24" s="285" t="s">
        <v>858</v>
      </c>
      <c r="H24" s="285" t="s">
        <v>863</v>
      </c>
      <c r="I24" s="282" t="s">
        <v>539</v>
      </c>
      <c r="J24" s="282" t="s">
        <v>836</v>
      </c>
      <c r="K24" s="282" t="s">
        <v>541</v>
      </c>
      <c r="L24" s="282" t="s">
        <v>540</v>
      </c>
      <c r="M24" s="282" t="s">
        <v>541</v>
      </c>
      <c r="N24" s="282" t="s">
        <v>542</v>
      </c>
      <c r="O24" s="282" t="s">
        <v>542</v>
      </c>
      <c r="P24" s="282" t="s">
        <v>540</v>
      </c>
      <c r="Q24" s="282" t="s">
        <v>543</v>
      </c>
      <c r="R24" s="282" t="s">
        <v>544</v>
      </c>
      <c r="S24" s="282" t="s">
        <v>545</v>
      </c>
      <c r="T24" s="282" t="s">
        <v>546</v>
      </c>
      <c r="U24" s="327"/>
    </row>
    <row r="25" spans="1:21" ht="25.5">
      <c r="A25" s="140">
        <v>10</v>
      </c>
      <c r="B25" s="153" t="s">
        <v>95</v>
      </c>
      <c r="C25" s="318" t="s">
        <v>96</v>
      </c>
      <c r="D25" s="319" t="s">
        <v>89</v>
      </c>
      <c r="E25" s="299" t="s">
        <v>0</v>
      </c>
      <c r="F25" s="299" t="s">
        <v>860</v>
      </c>
      <c r="G25" s="299" t="s">
        <v>859</v>
      </c>
      <c r="H25" s="200">
        <v>4</v>
      </c>
      <c r="I25" s="200"/>
      <c r="J25" s="200"/>
      <c r="K25" s="200"/>
      <c r="L25" s="200"/>
      <c r="M25" s="200"/>
      <c r="N25" s="200"/>
      <c r="O25" s="200"/>
      <c r="P25" s="200">
        <v>1</v>
      </c>
      <c r="Q25" s="200">
        <v>1</v>
      </c>
      <c r="R25" s="200">
        <v>1</v>
      </c>
      <c r="S25" s="200">
        <v>1</v>
      </c>
      <c r="T25" s="200"/>
      <c r="U25" s="191"/>
    </row>
    <row r="26" spans="1:21" ht="38.25">
      <c r="A26" s="140">
        <v>10</v>
      </c>
      <c r="B26" s="318" t="s">
        <v>94</v>
      </c>
      <c r="C26" s="318" t="s">
        <v>96</v>
      </c>
      <c r="D26" s="319" t="s">
        <v>89</v>
      </c>
      <c r="E26" s="299" t="s">
        <v>0</v>
      </c>
      <c r="F26" s="299" t="s">
        <v>860</v>
      </c>
      <c r="G26" s="299" t="s">
        <v>859</v>
      </c>
      <c r="H26" s="200">
        <v>100</v>
      </c>
      <c r="I26" s="200">
        <v>1</v>
      </c>
      <c r="J26" s="200">
        <v>1</v>
      </c>
      <c r="K26" s="200">
        <v>1</v>
      </c>
      <c r="L26" s="200">
        <v>1</v>
      </c>
      <c r="M26" s="200"/>
      <c r="N26" s="200"/>
      <c r="O26" s="200"/>
      <c r="P26" s="200"/>
      <c r="Q26" s="200"/>
      <c r="R26" s="200"/>
      <c r="S26" s="200"/>
      <c r="T26" s="200"/>
      <c r="U26" s="191"/>
    </row>
    <row r="27" spans="1:21" ht="25.5" customHeight="1">
      <c r="A27" s="140"/>
      <c r="B27" s="150"/>
      <c r="C27" s="151"/>
      <c r="D27" s="301"/>
      <c r="E27" s="299" t="s">
        <v>0</v>
      </c>
      <c r="F27" s="299" t="s">
        <v>860</v>
      </c>
      <c r="G27" s="299" t="s">
        <v>859</v>
      </c>
      <c r="H27" s="200"/>
      <c r="I27" s="200"/>
      <c r="J27" s="200"/>
      <c r="K27" s="200"/>
      <c r="L27" s="200"/>
      <c r="M27" s="200"/>
      <c r="N27" s="200"/>
      <c r="O27" s="200"/>
      <c r="P27" s="200"/>
      <c r="Q27" s="200"/>
      <c r="R27" s="200"/>
      <c r="S27" s="200"/>
      <c r="T27" s="200"/>
      <c r="U27" s="191"/>
    </row>
    <row r="28" spans="1:21" ht="25.5" customHeight="1">
      <c r="A28" s="140"/>
      <c r="B28" s="150"/>
      <c r="C28" s="151"/>
      <c r="D28" s="301"/>
      <c r="E28" s="299" t="s">
        <v>0</v>
      </c>
      <c r="F28" s="299" t="s">
        <v>860</v>
      </c>
      <c r="G28" s="299" t="s">
        <v>859</v>
      </c>
      <c r="H28" s="200"/>
      <c r="I28" s="200"/>
      <c r="J28" s="200"/>
      <c r="K28" s="200"/>
      <c r="L28" s="200"/>
      <c r="M28" s="200"/>
      <c r="N28" s="200"/>
      <c r="O28" s="200"/>
      <c r="P28" s="200"/>
      <c r="Q28" s="200"/>
      <c r="R28" s="200"/>
      <c r="S28" s="200"/>
      <c r="T28" s="200"/>
      <c r="U28" s="191"/>
    </row>
    <row r="29" spans="1:21" ht="25.5" customHeight="1">
      <c r="A29" s="140"/>
      <c r="B29" s="150"/>
      <c r="C29" s="151"/>
      <c r="D29" s="301"/>
      <c r="E29" s="299" t="s">
        <v>0</v>
      </c>
      <c r="F29" s="299" t="s">
        <v>860</v>
      </c>
      <c r="G29" s="299" t="s">
        <v>859</v>
      </c>
      <c r="H29" s="200"/>
      <c r="I29" s="200"/>
      <c r="J29" s="200"/>
      <c r="K29" s="200"/>
      <c r="L29" s="200"/>
      <c r="M29" s="200"/>
      <c r="N29" s="200"/>
      <c r="O29" s="200"/>
      <c r="P29" s="200"/>
      <c r="Q29" s="200"/>
      <c r="R29" s="200"/>
      <c r="S29" s="200"/>
      <c r="T29" s="200"/>
      <c r="U29" s="191"/>
    </row>
    <row r="30" spans="1:21" ht="25.5" customHeight="1">
      <c r="A30" s="140"/>
      <c r="B30" s="150"/>
      <c r="C30" s="151"/>
      <c r="D30" s="301"/>
      <c r="E30" s="299" t="s">
        <v>0</v>
      </c>
      <c r="F30" s="299" t="s">
        <v>860</v>
      </c>
      <c r="G30" s="299" t="s">
        <v>859</v>
      </c>
      <c r="H30" s="200"/>
      <c r="I30" s="200"/>
      <c r="J30" s="200"/>
      <c r="K30" s="200"/>
      <c r="L30" s="200"/>
      <c r="M30" s="200"/>
      <c r="N30" s="200"/>
      <c r="O30" s="200"/>
      <c r="P30" s="200"/>
      <c r="Q30" s="200"/>
      <c r="R30" s="200"/>
      <c r="S30" s="200"/>
      <c r="T30" s="200"/>
      <c r="U30" s="191"/>
    </row>
    <row r="31" spans="1:21" ht="25.5" customHeight="1">
      <c r="A31" s="140"/>
      <c r="B31" s="150"/>
      <c r="C31" s="151"/>
      <c r="D31" s="301"/>
      <c r="E31" s="299" t="s">
        <v>0</v>
      </c>
      <c r="F31" s="299" t="s">
        <v>860</v>
      </c>
      <c r="G31" s="299" t="s">
        <v>859</v>
      </c>
      <c r="H31" s="200"/>
      <c r="I31" s="200"/>
      <c r="J31" s="200"/>
      <c r="K31" s="200"/>
      <c r="L31" s="200"/>
      <c r="M31" s="200"/>
      <c r="N31" s="200"/>
      <c r="O31" s="200"/>
      <c r="P31" s="200"/>
      <c r="Q31" s="200"/>
      <c r="R31" s="200"/>
      <c r="S31" s="200"/>
      <c r="T31" s="200"/>
      <c r="U31" s="191"/>
    </row>
    <row r="32" spans="1:21" ht="25.5" customHeight="1">
      <c r="A32" s="140"/>
      <c r="B32" s="150"/>
      <c r="C32" s="151"/>
      <c r="D32" s="301"/>
      <c r="E32" s="299" t="s">
        <v>0</v>
      </c>
      <c r="F32" s="299" t="s">
        <v>860</v>
      </c>
      <c r="G32" s="299" t="s">
        <v>859</v>
      </c>
      <c r="H32" s="200"/>
      <c r="I32" s="200"/>
      <c r="J32" s="200"/>
      <c r="K32" s="200"/>
      <c r="L32" s="200"/>
      <c r="M32" s="200"/>
      <c r="N32" s="200"/>
      <c r="O32" s="200"/>
      <c r="P32" s="200"/>
      <c r="Q32" s="200"/>
      <c r="R32" s="200"/>
      <c r="S32" s="200"/>
      <c r="T32" s="200"/>
      <c r="U32" s="191"/>
    </row>
    <row r="33" spans="1:21" ht="25.5" customHeight="1">
      <c r="A33" s="140"/>
      <c r="B33" s="150"/>
      <c r="C33" s="151"/>
      <c r="D33" s="301"/>
      <c r="E33" s="299" t="s">
        <v>0</v>
      </c>
      <c r="F33" s="299" t="s">
        <v>860</v>
      </c>
      <c r="G33" s="299" t="s">
        <v>859</v>
      </c>
      <c r="H33" s="295"/>
      <c r="I33" s="200"/>
      <c r="J33" s="200"/>
      <c r="K33" s="200"/>
      <c r="L33" s="200"/>
      <c r="M33" s="200"/>
      <c r="N33" s="200"/>
      <c r="O33" s="200"/>
      <c r="P33" s="200"/>
      <c r="Q33" s="200"/>
      <c r="R33" s="200"/>
      <c r="S33" s="200"/>
      <c r="T33" s="200"/>
      <c r="U33" s="289"/>
    </row>
    <row r="34" spans="1:21" ht="25.5" customHeight="1">
      <c r="A34" s="140"/>
      <c r="B34" s="150"/>
      <c r="C34" s="151"/>
      <c r="D34" s="301"/>
      <c r="E34" s="299" t="s">
        <v>0</v>
      </c>
      <c r="F34" s="299" t="s">
        <v>860</v>
      </c>
      <c r="G34" s="299" t="s">
        <v>859</v>
      </c>
      <c r="H34" s="295"/>
      <c r="I34" s="200"/>
      <c r="J34" s="200"/>
      <c r="K34" s="200"/>
      <c r="L34" s="200"/>
      <c r="M34" s="200"/>
      <c r="N34" s="200"/>
      <c r="O34" s="200"/>
      <c r="P34" s="200"/>
      <c r="Q34" s="200"/>
      <c r="R34" s="200"/>
      <c r="S34" s="200"/>
      <c r="T34" s="200"/>
      <c r="U34" s="289"/>
    </row>
    <row r="35" spans="1:21" ht="25.5" customHeight="1">
      <c r="A35" s="140"/>
      <c r="B35" s="150"/>
      <c r="C35" s="151"/>
      <c r="D35" s="301"/>
      <c r="E35" s="299" t="s">
        <v>0</v>
      </c>
      <c r="F35" s="299" t="s">
        <v>860</v>
      </c>
      <c r="G35" s="299" t="s">
        <v>859</v>
      </c>
      <c r="H35" s="295"/>
      <c r="I35" s="200"/>
      <c r="J35" s="200"/>
      <c r="K35" s="200"/>
      <c r="L35" s="200"/>
      <c r="M35" s="200"/>
      <c r="N35" s="200"/>
      <c r="O35" s="200"/>
      <c r="P35" s="200"/>
      <c r="Q35" s="200"/>
      <c r="R35" s="200"/>
      <c r="S35" s="200"/>
      <c r="T35" s="200"/>
      <c r="U35" s="289"/>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mergeCells count="14">
    <mergeCell ref="U23:U24"/>
    <mergeCell ref="J9:M9"/>
    <mergeCell ref="J11:M11"/>
    <mergeCell ref="G9:I9"/>
    <mergeCell ref="G11:I11"/>
    <mergeCell ref="H23:T23"/>
    <mergeCell ref="E23:G23"/>
    <mergeCell ref="A15:U15"/>
    <mergeCell ref="C9:F9"/>
    <mergeCell ref="C11:F11"/>
    <mergeCell ref="A23:A24"/>
    <mergeCell ref="B23:B24"/>
    <mergeCell ref="C23:C24"/>
    <mergeCell ref="D23:D24"/>
  </mergeCells>
  <conditionalFormatting sqref="I25:T35">
    <cfRule type="cellIs" priority="1" dxfId="0" operator="equal" stopIfTrue="1">
      <formula>1</formula>
    </cfRule>
  </conditionalFormatting>
  <dataValidations count="6">
    <dataValidation type="whole" operator="equal" allowBlank="1" showInputMessage="1" showErrorMessage="1" prompt="Esta celda sólo se sombrea de color al escribir en esta el número &quot;1&quot;, de lo contrario se marcara como error." errorTitle="Valor no válido." error="Sólo puede introducir el número &quot;1&quot; si desea selecciónar esta celda." sqref="I25:T35">
      <formula1>1</formula1>
    </dataValidation>
    <dataValidation type="decimal" allowBlank="1" showInputMessage="1" showErrorMessage="1" prompt="Ingrese el número de unidades a realizar en el ejercicio del presupuesto para esta actividad." errorTitle="Valor no válido." error="El usuario sólo puede introducir en esta celda números positivos, sin unidad de medida." sqref="H25:H35">
      <formula1>0</formula1>
      <formula2>10000000000</formula2>
    </dataValidation>
    <dataValidation allowBlank="1" showInputMessage="1" showErrorMessage="1" prompt="La unidad de medida es el tipo que determina la magnitud (ejem. Litros, Metros, Cuentas Públicas, Informes, Certificaciones, etc.)" sqref="D25:D35"/>
    <dataValidation allowBlank="1" showInputMessage="1" showErrorMessage="1" prompt="Descripción de corta extensión que identifique claramente la actividad." sqref="B25:B35"/>
    <dataValidation type="list" allowBlank="1" showInputMessage="1" showErrorMessage="1" prompt="Ingrese o selección el número de la función a que afecta la actividad, conforme al catálogo de cuentas del recuadro &quot;FUNCIONES DEL MUNICIPIO&quot;." errorTitle="Valor no válido." error="El usuario sólo puede introducir valores en esta celda, contenidos entre los números del 1 al 10." sqref="A25:A35">
      <formula1>$A$4:$A$13</formula1>
    </dataValidation>
    <dataValidation allowBlank="1" showInputMessage="1" showErrorMessage="1" prompt="Identificación del responsable de llevar a cabo la actividad (ejem. Jefe del Departamento, Oficial Mayor, Ayuntamiento, etc.)" sqref="C25:C35"/>
  </dataValidations>
  <printOptions horizontalCentered="1"/>
  <pageMargins left="0.7874015748031497" right="0.3937007874015748" top="1.2598425196850394" bottom="0.7874015748031497" header="0" footer="0"/>
  <pageSetup fitToHeight="1" fitToWidth="1" horizontalDpi="300" verticalDpi="3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Sanchez Sanchez</dc:creator>
  <cp:keywords/>
  <dc:description/>
  <cp:lastModifiedBy>j</cp:lastModifiedBy>
  <cp:lastPrinted>2011-03-29T15:51:04Z</cp:lastPrinted>
  <dcterms:created xsi:type="dcterms:W3CDTF">2004-08-28T16:52:47Z</dcterms:created>
  <dcterms:modified xsi:type="dcterms:W3CDTF">2022-04-04T17:10:14Z</dcterms:modified>
  <cp:category/>
  <cp:version/>
  <cp:contentType/>
  <cp:contentStatus/>
</cp:coreProperties>
</file>