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Documents\HACIENDA MUNICIPAL\2019\"/>
    </mc:Choice>
  </mc:AlternateContent>
  <bookViews>
    <workbookView xWindow="8505" yWindow="0" windowWidth="12225" windowHeight="10635" tabRatio="938" firstSheet="3" activeTab="8"/>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8" hidden="1">' CAT. FUNCION, SUB FUNCION'!$A$2:$E$132</definedName>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'!$A$1:$DE$201</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C94" i="53" l="1"/>
  <c r="F18" i="24"/>
  <c r="F28" i="24"/>
  <c r="F135" i="24"/>
  <c r="F15" i="24"/>
  <c r="CV140" i="32" l="1"/>
  <c r="BO140" i="32"/>
  <c r="C101" i="53" l="1"/>
  <c r="H221" i="14"/>
  <c r="AQ185" i="32" l="1"/>
  <c r="BO185" i="32" s="1"/>
  <c r="BO78" i="32"/>
  <c r="AQ78" i="32"/>
  <c r="CV78" i="32" s="1"/>
  <c r="AQ29" i="32"/>
  <c r="BO29" i="32" s="1"/>
  <c r="AK201" i="32"/>
  <c r="BG194" i="32"/>
  <c r="BG190" i="32"/>
  <c r="BG191" i="32"/>
  <c r="BG187" i="32"/>
  <c r="BG184" i="32"/>
  <c r="BG183" i="32"/>
  <c r="AQ194" i="32"/>
  <c r="BO194" i="32" s="1"/>
  <c r="AQ193" i="32"/>
  <c r="AQ192" i="32"/>
  <c r="BO192" i="32" s="1"/>
  <c r="CV192" i="32" s="1"/>
  <c r="AQ191" i="32"/>
  <c r="BO191" i="32" s="1"/>
  <c r="AQ190" i="32"/>
  <c r="BO190" i="32" s="1"/>
  <c r="AQ189" i="32"/>
  <c r="BO189" i="32" s="1"/>
  <c r="AQ188" i="32"/>
  <c r="BO188" i="32" s="1"/>
  <c r="AQ187" i="32"/>
  <c r="BO187" i="32" s="1"/>
  <c r="CV187" i="32" s="1"/>
  <c r="AQ186" i="32"/>
  <c r="BO186" i="32" s="1"/>
  <c r="CV186" i="32" s="1"/>
  <c r="AQ184" i="32"/>
  <c r="BO184" i="32" s="1"/>
  <c r="BG164" i="32"/>
  <c r="BG178" i="32"/>
  <c r="BG180" i="32"/>
  <c r="CV29" i="32" l="1"/>
  <c r="CV185" i="32"/>
  <c r="CV194" i="32"/>
  <c r="CV188" i="32"/>
  <c r="CV191" i="32"/>
  <c r="BO193" i="32"/>
  <c r="CV193" i="32" s="1"/>
  <c r="CV190" i="32"/>
  <c r="CV189" i="32"/>
  <c r="CV184" i="32"/>
  <c r="BG160" i="32" l="1"/>
  <c r="AQ140" i="32"/>
  <c r="BG139" i="32"/>
  <c r="AQ195" i="32"/>
  <c r="AQ183" i="32"/>
  <c r="BO183" i="32" s="1"/>
  <c r="AQ182" i="32"/>
  <c r="BO182" i="32" s="1"/>
  <c r="AQ181" i="32"/>
  <c r="BO181" i="32" s="1"/>
  <c r="AQ180" i="32"/>
  <c r="BO180" i="32" s="1"/>
  <c r="AQ179" i="32"/>
  <c r="BO179" i="32" s="1"/>
  <c r="AQ178" i="32"/>
  <c r="BO178" i="32" s="1"/>
  <c r="AQ177" i="32"/>
  <c r="BO177" i="32" s="1"/>
  <c r="AQ176" i="32"/>
  <c r="BO176" i="32" s="1"/>
  <c r="AQ175" i="32"/>
  <c r="AQ174" i="32"/>
  <c r="BO174" i="32" s="1"/>
  <c r="AQ173" i="32"/>
  <c r="BO173" i="32" s="1"/>
  <c r="AQ172" i="32"/>
  <c r="BO172" i="32" s="1"/>
  <c r="AQ171" i="32"/>
  <c r="BO171" i="32" s="1"/>
  <c r="AQ170" i="32"/>
  <c r="BO170" i="32" s="1"/>
  <c r="BO169" i="32"/>
  <c r="AQ169" i="32"/>
  <c r="AQ168" i="32"/>
  <c r="AQ167" i="32"/>
  <c r="BO167" i="32" s="1"/>
  <c r="AQ166" i="32"/>
  <c r="AQ165" i="32"/>
  <c r="AQ164" i="32"/>
  <c r="BO164" i="32" s="1"/>
  <c r="AQ163" i="32"/>
  <c r="BO163" i="32" s="1"/>
  <c r="AQ162" i="32"/>
  <c r="BO195" i="32" l="1"/>
  <c r="CV195" i="32" s="1"/>
  <c r="CV181" i="32"/>
  <c r="CV171" i="32"/>
  <c r="CV169" i="32"/>
  <c r="BO162" i="32"/>
  <c r="CV162" i="32" s="1"/>
  <c r="CV183" i="32"/>
  <c r="CV182" i="32"/>
  <c r="CV180" i="32"/>
  <c r="CV179" i="32"/>
  <c r="CV178" i="32"/>
  <c r="CV177" i="32"/>
  <c r="CV176" i="32"/>
  <c r="BO175" i="32"/>
  <c r="CV175" i="32" s="1"/>
  <c r="CV174" i="32"/>
  <c r="CV173" i="32"/>
  <c r="CV172" i="32"/>
  <c r="CV170" i="32"/>
  <c r="BO168" i="32"/>
  <c r="CV168" i="32" s="1"/>
  <c r="CV167" i="32"/>
  <c r="BO166" i="32"/>
  <c r="CV166" i="32" s="1"/>
  <c r="BO165" i="32"/>
  <c r="CV165" i="32" s="1"/>
  <c r="CV164" i="32"/>
  <c r="CV163" i="32"/>
  <c r="AQ161" i="32"/>
  <c r="BO161" i="32" s="1"/>
  <c r="AQ160" i="32"/>
  <c r="AQ159" i="32"/>
  <c r="BO159" i="32" s="1"/>
  <c r="AQ158" i="32"/>
  <c r="BO158" i="32" s="1"/>
  <c r="AQ157" i="32"/>
  <c r="BO157" i="32" s="1"/>
  <c r="AQ156" i="32"/>
  <c r="BO156" i="32" s="1"/>
  <c r="AQ155" i="32"/>
  <c r="BO155" i="32" s="1"/>
  <c r="AQ154" i="32"/>
  <c r="BO154" i="32" s="1"/>
  <c r="AQ153" i="32"/>
  <c r="BO153" i="32" s="1"/>
  <c r="BG99" i="32"/>
  <c r="BG88" i="32"/>
  <c r="AQ83" i="32"/>
  <c r="BO83" i="32" s="1"/>
  <c r="AQ124" i="32"/>
  <c r="BO124" i="32" s="1"/>
  <c r="AQ123" i="32"/>
  <c r="BO123" i="32" s="1"/>
  <c r="AQ122" i="32"/>
  <c r="BO122" i="32" s="1"/>
  <c r="AQ121" i="32"/>
  <c r="AQ120" i="32"/>
  <c r="BO120" i="32" s="1"/>
  <c r="AQ119" i="32"/>
  <c r="BO119" i="32" s="1"/>
  <c r="AQ118" i="32"/>
  <c r="BO118" i="32" s="1"/>
  <c r="AQ117" i="32"/>
  <c r="BO117" i="32" s="1"/>
  <c r="AQ116" i="32"/>
  <c r="BO116" i="32" s="1"/>
  <c r="AQ115" i="32"/>
  <c r="AQ114" i="32"/>
  <c r="BO114" i="32" s="1"/>
  <c r="AQ113" i="32"/>
  <c r="BO113" i="32" s="1"/>
  <c r="AQ112" i="32"/>
  <c r="AQ111" i="32"/>
  <c r="BO111" i="32" s="1"/>
  <c r="AQ110" i="32"/>
  <c r="BO110" i="32" s="1"/>
  <c r="AQ109" i="32"/>
  <c r="AQ108" i="32"/>
  <c r="AQ107" i="32"/>
  <c r="AQ106" i="32"/>
  <c r="BO106" i="32" s="1"/>
  <c r="AQ105" i="32"/>
  <c r="BO105" i="32" s="1"/>
  <c r="AQ104" i="32"/>
  <c r="BO104" i="32" s="1"/>
  <c r="AQ103" i="32"/>
  <c r="BO103" i="32" s="1"/>
  <c r="AQ102" i="32"/>
  <c r="BO102" i="32" s="1"/>
  <c r="AQ101" i="32"/>
  <c r="BO101" i="32" s="1"/>
  <c r="AQ100" i="32"/>
  <c r="AQ99" i="32"/>
  <c r="AQ98" i="32"/>
  <c r="BO98" i="32" s="1"/>
  <c r="AQ97" i="32"/>
  <c r="BO97" i="32" s="1"/>
  <c r="AQ96" i="32"/>
  <c r="BO96" i="32" s="1"/>
  <c r="AQ95" i="32"/>
  <c r="BO95" i="32" s="1"/>
  <c r="AQ94" i="32"/>
  <c r="BO94" i="32" s="1"/>
  <c r="AQ93" i="32"/>
  <c r="AQ92" i="32"/>
  <c r="AQ91" i="32"/>
  <c r="BO91" i="32" s="1"/>
  <c r="AQ139" i="32"/>
  <c r="BO139" i="32" s="1"/>
  <c r="AQ138" i="32"/>
  <c r="AQ137" i="32"/>
  <c r="BO137" i="32" s="1"/>
  <c r="AQ136" i="32"/>
  <c r="AQ135" i="32"/>
  <c r="BO135" i="32" s="1"/>
  <c r="AQ134" i="32"/>
  <c r="BO134" i="32" s="1"/>
  <c r="AQ133" i="32"/>
  <c r="BO133" i="32" s="1"/>
  <c r="BO132" i="32"/>
  <c r="AQ132" i="32"/>
  <c r="AQ131" i="32"/>
  <c r="BO131" i="32" s="1"/>
  <c r="AQ130" i="32"/>
  <c r="BO130" i="32" s="1"/>
  <c r="AQ129" i="32"/>
  <c r="BO129" i="32" s="1"/>
  <c r="AQ128" i="32"/>
  <c r="BO128" i="32" s="1"/>
  <c r="AQ127" i="32"/>
  <c r="BO127" i="32" s="1"/>
  <c r="AQ126" i="32"/>
  <c r="AQ125" i="32"/>
  <c r="BO125" i="32" s="1"/>
  <c r="BG77" i="32"/>
  <c r="BG76" i="32"/>
  <c r="BG68" i="32"/>
  <c r="BG45" i="32"/>
  <c r="CV155" i="32" l="1"/>
  <c r="BO138" i="32"/>
  <c r="CV138" i="32" s="1"/>
  <c r="BO136" i="32"/>
  <c r="CV136" i="32" s="1"/>
  <c r="CV134" i="32"/>
  <c r="CV132" i="32"/>
  <c r="CV161" i="32"/>
  <c r="BO160" i="32"/>
  <c r="CV160" i="32" s="1"/>
  <c r="CV159" i="32"/>
  <c r="CV158" i="32"/>
  <c r="CV157" i="32"/>
  <c r="CV156" i="32"/>
  <c r="CV154" i="32"/>
  <c r="CV153" i="32"/>
  <c r="CV130" i="32"/>
  <c r="CV128" i="32"/>
  <c r="BO126" i="32"/>
  <c r="CV126" i="32" s="1"/>
  <c r="BO121" i="32"/>
  <c r="CV121" i="32" s="1"/>
  <c r="BO115" i="32"/>
  <c r="CV115" i="32" s="1"/>
  <c r="BO112" i="32"/>
  <c r="CV112" i="32" s="1"/>
  <c r="BO107" i="32"/>
  <c r="CV107" i="32" s="1"/>
  <c r="BO93" i="32"/>
  <c r="CV93" i="32" s="1"/>
  <c r="CV83" i="32"/>
  <c r="CV124" i="32"/>
  <c r="CV123" i="32"/>
  <c r="CV122" i="32"/>
  <c r="CV120" i="32"/>
  <c r="CV119" i="32"/>
  <c r="CV118" i="32"/>
  <c r="CV117" i="32"/>
  <c r="CV116" i="32"/>
  <c r="CV114" i="32"/>
  <c r="CV113" i="32"/>
  <c r="CV111" i="32"/>
  <c r="CV110" i="32"/>
  <c r="BO109" i="32"/>
  <c r="CV109" i="32" s="1"/>
  <c r="BO108" i="32"/>
  <c r="CV108" i="32" s="1"/>
  <c r="CV106" i="32"/>
  <c r="CV105" i="32"/>
  <c r="CV104" i="32"/>
  <c r="CV103" i="32"/>
  <c r="CV102" i="32"/>
  <c r="CV101" i="32"/>
  <c r="BO100" i="32"/>
  <c r="CV100" i="32" s="1"/>
  <c r="BO99" i="32"/>
  <c r="CV99" i="32" s="1"/>
  <c r="CV98" i="32"/>
  <c r="CV97" i="32"/>
  <c r="CV96" i="32"/>
  <c r="CV95" i="32"/>
  <c r="CV94" i="32"/>
  <c r="BO92" i="32"/>
  <c r="CV92" i="32" s="1"/>
  <c r="CV91" i="32"/>
  <c r="CV125" i="32"/>
  <c r="CV127" i="32"/>
  <c r="CV129" i="32"/>
  <c r="CV131" i="32"/>
  <c r="CV133" i="32"/>
  <c r="CV135" i="32"/>
  <c r="CV137" i="32"/>
  <c r="CV139" i="32"/>
  <c r="BG25" i="32" l="1"/>
  <c r="BG23" i="32" l="1"/>
  <c r="BG12" i="32" l="1"/>
  <c r="A2" i="14" l="1"/>
  <c r="A2" i="54"/>
  <c r="A2" i="32" l="1"/>
  <c r="A2" i="25"/>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41" i="10"/>
  <c r="J22" i="10"/>
  <c r="J16" i="10"/>
  <c r="G65" i="10"/>
  <c r="G57" i="10"/>
  <c r="G51" i="10"/>
  <c r="G41" i="10"/>
  <c r="G36" i="10"/>
  <c r="G32" i="10"/>
  <c r="G25" i="10"/>
  <c r="G22" i="10"/>
  <c r="G16" i="10"/>
  <c r="G6" i="10"/>
  <c r="F65" i="10"/>
  <c r="F57" i="10"/>
  <c r="F51" i="10"/>
  <c r="F41" i="10"/>
  <c r="F36" i="10"/>
  <c r="F32" i="10"/>
  <c r="F25" i="10"/>
  <c r="F22" i="10"/>
  <c r="F16" i="10"/>
  <c r="F6" i="10"/>
  <c r="K78" i="11" l="1"/>
  <c r="L69" i="10"/>
  <c r="L78" i="11"/>
  <c r="K69" i="10"/>
  <c r="J78" i="11"/>
  <c r="F78" i="11"/>
  <c r="F69" i="10"/>
  <c r="G69" i="10"/>
  <c r="G78" i="11"/>
  <c r="L38" i="14"/>
  <c r="K38" i="14"/>
  <c r="J38" i="14"/>
  <c r="I38" i="14"/>
  <c r="H38" i="14"/>
  <c r="G38" i="14"/>
  <c r="F38" i="14"/>
  <c r="E38" i="14"/>
  <c r="D38" i="14"/>
  <c r="C287" i="14"/>
  <c r="D287" i="14"/>
  <c r="C17" i="53"/>
  <c r="E66" i="11" l="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H29" i="10"/>
  <c r="H27" i="10"/>
  <c r="I27" i="10" s="1"/>
  <c r="H23" i="10"/>
  <c r="I23" i="10" s="1"/>
  <c r="H24" i="10"/>
  <c r="I24" i="10" s="1"/>
  <c r="H17" i="10"/>
  <c r="I17" i="10" s="1"/>
  <c r="H18" i="10"/>
  <c r="I18" i="10" s="1"/>
  <c r="H19" i="10"/>
  <c r="I19" i="10" s="1"/>
  <c r="H20" i="10"/>
  <c r="I20" i="10" s="1"/>
  <c r="H21" i="10"/>
  <c r="I21" i="10" s="1"/>
  <c r="H14" i="10"/>
  <c r="H15" i="10"/>
  <c r="H9" i="10"/>
  <c r="H10" i="10"/>
  <c r="H11" i="10"/>
  <c r="H12" i="10"/>
  <c r="A2" i="24"/>
  <c r="A2" i="11"/>
  <c r="A2" i="10"/>
  <c r="C112" i="53"/>
  <c r="C104" i="53"/>
  <c r="C96" i="53"/>
  <c r="H53" i="10" s="1"/>
  <c r="C93" i="53"/>
  <c r="H52" i="10" s="1"/>
  <c r="C82" i="53"/>
  <c r="C71" i="53"/>
  <c r="C70" i="53" s="1"/>
  <c r="C64" i="53"/>
  <c r="C63" i="53" s="1"/>
  <c r="C57" i="53"/>
  <c r="H30" i="10" s="1"/>
  <c r="C41" i="53"/>
  <c r="H28" i="10" s="1"/>
  <c r="C35" i="53"/>
  <c r="H26" i="10" s="1"/>
  <c r="C31" i="53"/>
  <c r="C25" i="53"/>
  <c r="H13" i="10"/>
  <c r="C9" i="53"/>
  <c r="H8" i="10" s="1"/>
  <c r="C7" i="53"/>
  <c r="H7" i="10" s="1"/>
  <c r="I26" i="10" l="1"/>
  <c r="I9" i="10"/>
  <c r="I31" i="10"/>
  <c r="I10" i="10"/>
  <c r="I29" i="10"/>
  <c r="I14" i="10"/>
  <c r="I8" i="10"/>
  <c r="I7" i="10"/>
  <c r="I53" i="10"/>
  <c r="I30" i="10"/>
  <c r="I52" i="10"/>
  <c r="I11" i="10"/>
  <c r="I13" i="10"/>
  <c r="I28" i="10"/>
  <c r="I12" i="10"/>
  <c r="J15" i="10"/>
  <c r="I15" i="10"/>
  <c r="I54" i="10"/>
  <c r="H22" i="10"/>
  <c r="I22" i="10" s="1"/>
  <c r="H37" i="10"/>
  <c r="J36" i="10" s="1"/>
  <c r="H33" i="10"/>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201" i="32"/>
  <c r="E58" i="11"/>
  <c r="E65" i="10"/>
  <c r="E57" i="10"/>
  <c r="AY201" i="32"/>
  <c r="AQ141" i="32"/>
  <c r="BO141" i="32" s="1"/>
  <c r="AQ90" i="32"/>
  <c r="BO90" i="32" s="1"/>
  <c r="AQ89" i="32"/>
  <c r="BO89" i="32" s="1"/>
  <c r="CV89" i="32" s="1"/>
  <c r="AQ147" i="32"/>
  <c r="BO147" i="32" s="1"/>
  <c r="CV147" i="32" s="1"/>
  <c r="AQ146" i="32"/>
  <c r="AQ145" i="32"/>
  <c r="BO145" i="32" s="1"/>
  <c r="AQ144" i="32"/>
  <c r="BO144" i="32" s="1"/>
  <c r="CV144" i="32" s="1"/>
  <c r="AQ143" i="32"/>
  <c r="BO143" i="32" s="1"/>
  <c r="CV143" i="32" s="1"/>
  <c r="AQ142" i="32"/>
  <c r="BO142" i="32" s="1"/>
  <c r="CV142" i="32" s="1"/>
  <c r="AQ88" i="32"/>
  <c r="BO88" i="32" s="1"/>
  <c r="CV88"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201" i="32"/>
  <c r="CE201" i="32"/>
  <c r="BW201" i="32"/>
  <c r="BG201" i="32"/>
  <c r="AQ200" i="32"/>
  <c r="BO200" i="32" s="1"/>
  <c r="CV200" i="32" s="1"/>
  <c r="AQ198" i="32"/>
  <c r="BO198" i="32" s="1"/>
  <c r="CV198" i="32" s="1"/>
  <c r="AQ197" i="32"/>
  <c r="BO197" i="32" s="1"/>
  <c r="CV197" i="32" s="1"/>
  <c r="AQ196" i="32"/>
  <c r="BO196" i="32" s="1"/>
  <c r="AQ152" i="32"/>
  <c r="BO152" i="32" s="1"/>
  <c r="CV152" i="32" s="1"/>
  <c r="AQ151" i="32"/>
  <c r="BO151" i="32" s="1"/>
  <c r="CV151" i="32" s="1"/>
  <c r="AQ150" i="32"/>
  <c r="BO150" i="32" s="1"/>
  <c r="CV150" i="32" s="1"/>
  <c r="AQ149" i="32"/>
  <c r="BO149" i="32" s="1"/>
  <c r="AQ148" i="32"/>
  <c r="BO148" i="32" s="1"/>
  <c r="CV148" i="32" s="1"/>
  <c r="AQ87" i="32"/>
  <c r="BO87" i="32" s="1"/>
  <c r="AQ86" i="32"/>
  <c r="BO86" i="32" s="1"/>
  <c r="CV86" i="32" s="1"/>
  <c r="AQ85" i="32"/>
  <c r="BO85" i="32" s="1"/>
  <c r="CV85" i="32" s="1"/>
  <c r="AQ84" i="32"/>
  <c r="BO84" i="32" s="1"/>
  <c r="CV84" i="32" s="1"/>
  <c r="AQ82" i="32"/>
  <c r="BO82" i="32" s="1"/>
  <c r="CV82" i="32" s="1"/>
  <c r="AQ81" i="32"/>
  <c r="BO81" i="32" s="1"/>
  <c r="AQ80" i="32"/>
  <c r="BO80" i="32" s="1"/>
  <c r="CV80" i="32" s="1"/>
  <c r="AQ79" i="32"/>
  <c r="BO79" i="32" s="1"/>
  <c r="CV79" i="32" s="1"/>
  <c r="AQ77" i="32"/>
  <c r="BO77" i="32" s="1"/>
  <c r="CV77" i="32" s="1"/>
  <c r="AQ76" i="32"/>
  <c r="BO76" i="32" s="1"/>
  <c r="AQ75" i="32"/>
  <c r="BO75" i="32" s="1"/>
  <c r="CV75" i="32" s="1"/>
  <c r="AQ74" i="32"/>
  <c r="BO74" i="32" s="1"/>
  <c r="AQ73" i="32"/>
  <c r="BO73" i="32" s="1"/>
  <c r="CV73" i="32" s="1"/>
  <c r="AQ72" i="32"/>
  <c r="BO72" i="32" s="1"/>
  <c r="AQ71" i="32"/>
  <c r="BO71" i="32" s="1"/>
  <c r="CV71" i="32" s="1"/>
  <c r="AQ70" i="32"/>
  <c r="AQ69" i="32"/>
  <c r="BO69" i="32" s="1"/>
  <c r="CV69" i="32" s="1"/>
  <c r="AQ68" i="32"/>
  <c r="BO68" i="32" s="1"/>
  <c r="AQ67" i="32"/>
  <c r="BO67" i="32" s="1"/>
  <c r="AQ66" i="32"/>
  <c r="AQ65" i="32"/>
  <c r="BO65" i="32" s="1"/>
  <c r="CV65" i="32" s="1"/>
  <c r="AQ64" i="32"/>
  <c r="BO64" i="32" s="1"/>
  <c r="AQ63" i="32"/>
  <c r="BO63" i="32" s="1"/>
  <c r="CV63" i="32" s="1"/>
  <c r="AQ62" i="32"/>
  <c r="BO62" i="32" s="1"/>
  <c r="AQ61" i="32"/>
  <c r="AQ60" i="32"/>
  <c r="BO60" i="32" s="1"/>
  <c r="AQ59" i="32"/>
  <c r="BO59" i="32" s="1"/>
  <c r="CV59" i="32" s="1"/>
  <c r="AQ58" i="32"/>
  <c r="BO58" i="32" s="1"/>
  <c r="AQ57" i="32"/>
  <c r="BO57" i="32" s="1"/>
  <c r="CV57" i="32" s="1"/>
  <c r="AQ56" i="32"/>
  <c r="BO56" i="32" s="1"/>
  <c r="AQ55" i="32"/>
  <c r="BO55" i="32" s="1"/>
  <c r="CV55" i="32" s="1"/>
  <c r="AQ54" i="32"/>
  <c r="BO54" i="32" s="1"/>
  <c r="CV54" i="32" s="1"/>
  <c r="AQ53" i="32"/>
  <c r="BO53" i="32" s="1"/>
  <c r="CV53" i="32" s="1"/>
  <c r="AQ52" i="32"/>
  <c r="BO52" i="32" s="1"/>
  <c r="AQ51" i="32"/>
  <c r="BO51" i="32" s="1"/>
  <c r="AQ50" i="32"/>
  <c r="BO50" i="32" s="1"/>
  <c r="CV50" i="32" s="1"/>
  <c r="AQ49" i="32"/>
  <c r="BO49" i="32" s="1"/>
  <c r="CV49" i="32" s="1"/>
  <c r="AQ48" i="32"/>
  <c r="BO48" i="32" s="1"/>
  <c r="AQ47" i="32"/>
  <c r="BO47" i="32" s="1"/>
  <c r="CV47" i="32" s="1"/>
  <c r="AQ46" i="32"/>
  <c r="BO46" i="32" s="1"/>
  <c r="CV46" i="32" s="1"/>
  <c r="AQ45" i="32"/>
  <c r="BO45" i="32" s="1"/>
  <c r="CV45" i="32" s="1"/>
  <c r="AQ44" i="32"/>
  <c r="BO44" i="32" s="1"/>
  <c r="AQ43" i="32"/>
  <c r="BO43" i="32" s="1"/>
  <c r="AQ42" i="32"/>
  <c r="BO42" i="32" s="1"/>
  <c r="CV42" i="32" s="1"/>
  <c r="AQ41" i="32"/>
  <c r="BO41" i="32" s="1"/>
  <c r="CV41" i="32" s="1"/>
  <c r="AQ40" i="32"/>
  <c r="AQ39" i="32"/>
  <c r="BO39" i="32" s="1"/>
  <c r="CV39" i="32" s="1"/>
  <c r="AQ38" i="32"/>
  <c r="BO38" i="32" s="1"/>
  <c r="CV38" i="32" s="1"/>
  <c r="AQ37" i="32"/>
  <c r="BO37" i="32" s="1"/>
  <c r="CV37" i="32" s="1"/>
  <c r="AQ36" i="32"/>
  <c r="BO36" i="32" s="1"/>
  <c r="AQ35" i="32"/>
  <c r="BO35" i="32" s="1"/>
  <c r="CV35" i="32" s="1"/>
  <c r="AQ34" i="32"/>
  <c r="BO34" i="32" s="1"/>
  <c r="AQ33" i="32"/>
  <c r="BO33" i="32" s="1"/>
  <c r="CV33" i="32" s="1"/>
  <c r="AQ32" i="32"/>
  <c r="BO32" i="32" s="1"/>
  <c r="AQ31" i="32"/>
  <c r="BO31" i="32" s="1"/>
  <c r="CV31" i="32" s="1"/>
  <c r="AQ30" i="32"/>
  <c r="BO30" i="32" s="1"/>
  <c r="CV30" i="32" s="1"/>
  <c r="AQ28" i="32"/>
  <c r="BO28" i="32" s="1"/>
  <c r="CV28" i="32" s="1"/>
  <c r="AQ27" i="32"/>
  <c r="AQ26" i="32"/>
  <c r="BO26" i="32" s="1"/>
  <c r="AQ25" i="32"/>
  <c r="BO25" i="32" s="1"/>
  <c r="CV25" i="32" s="1"/>
  <c r="AQ24" i="32"/>
  <c r="BO24" i="32" s="1"/>
  <c r="AQ23" i="32"/>
  <c r="AQ22" i="32"/>
  <c r="AQ21" i="32"/>
  <c r="BO21" i="32" s="1"/>
  <c r="CV21" i="32" s="1"/>
  <c r="AQ20" i="32"/>
  <c r="BO20" i="32" s="1"/>
  <c r="AQ19" i="32"/>
  <c r="BO19" i="32" s="1"/>
  <c r="CV19" i="32" s="1"/>
  <c r="AQ18" i="32"/>
  <c r="BO18" i="32" s="1"/>
  <c r="CV18" i="32" s="1"/>
  <c r="AQ17" i="32"/>
  <c r="BO17" i="32" s="1"/>
  <c r="AQ16" i="32"/>
  <c r="BO16" i="32" s="1"/>
  <c r="CV16" i="32" s="1"/>
  <c r="AQ15" i="32"/>
  <c r="BO15" i="32" s="1"/>
  <c r="CV15" i="32" s="1"/>
  <c r="AQ14" i="32"/>
  <c r="AQ13" i="32"/>
  <c r="BO13" i="32" s="1"/>
  <c r="AQ12" i="32"/>
  <c r="AQ11" i="32"/>
  <c r="BO11" i="32" s="1"/>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s="1"/>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s="1"/>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BO12" i="32"/>
  <c r="CV12" i="32" s="1"/>
  <c r="BO66" i="32"/>
  <c r="H16" i="10"/>
  <c r="I16" i="10" s="1"/>
  <c r="BO14" i="32"/>
  <c r="BO22" i="32"/>
  <c r="H65" i="10"/>
  <c r="H57" i="10"/>
  <c r="I57" i="10" s="1"/>
  <c r="H41" i="10"/>
  <c r="I41" i="10" s="1"/>
  <c r="H51" i="10"/>
  <c r="I51" i="10" s="1"/>
  <c r="H25" i="10"/>
  <c r="I25" i="10" s="1"/>
  <c r="H6" i="10"/>
  <c r="I6" i="10" s="1"/>
  <c r="M375" i="14" l="1"/>
  <c r="H64" i="11" s="1"/>
  <c r="I64" i="11" s="1"/>
  <c r="CV14" i="32"/>
  <c r="F44" i="24"/>
  <c r="F90" i="24"/>
  <c r="F133" i="24"/>
  <c r="N108" i="14"/>
  <c r="N193" i="14"/>
  <c r="N253" i="14"/>
  <c r="K312" i="14"/>
  <c r="H382" i="14"/>
  <c r="I33" i="10"/>
  <c r="J32" i="10"/>
  <c r="C77" i="10"/>
  <c r="I65" i="10"/>
  <c r="J51" i="10"/>
  <c r="J25" i="10"/>
  <c r="J6" i="10"/>
  <c r="BO146" i="32"/>
  <c r="CV146" i="32" s="1"/>
  <c r="BO70" i="32"/>
  <c r="CV70" i="32" s="1"/>
  <c r="CV66" i="32"/>
  <c r="CV149" i="32"/>
  <c r="BO40" i="32"/>
  <c r="CV40" i="32" s="1"/>
  <c r="CV44" i="32"/>
  <c r="CV52" i="32"/>
  <c r="BO61" i="32"/>
  <c r="CV61" i="32" s="1"/>
  <c r="CV67" i="32"/>
  <c r="BO27" i="32"/>
  <c r="CV27" i="32" s="1"/>
  <c r="BO23" i="32"/>
  <c r="CV23" i="32" s="1"/>
  <c r="CV22" i="32"/>
  <c r="H36" i="10"/>
  <c r="I36" i="10" s="1"/>
  <c r="I37" i="10"/>
  <c r="F5" i="24"/>
  <c r="CV8" i="32"/>
  <c r="CV74" i="32"/>
  <c r="CV58" i="32"/>
  <c r="CV36" i="32"/>
  <c r="CV90" i="32"/>
  <c r="AQ201" i="32"/>
  <c r="CV141" i="32"/>
  <c r="CV13" i="32"/>
  <c r="CV17" i="32"/>
  <c r="CV62" i="32"/>
  <c r="CV76" i="32"/>
  <c r="CV145" i="32"/>
  <c r="CV34" i="32"/>
  <c r="CV20" i="32"/>
  <c r="CV24" i="32"/>
  <c r="CV43" i="32"/>
  <c r="CV48" i="32"/>
  <c r="CV51" i="32"/>
  <c r="CV56" i="32"/>
  <c r="CV64" i="32"/>
  <c r="CV68" i="32"/>
  <c r="CV72" i="32"/>
  <c r="CV81" i="32"/>
  <c r="CV26" i="32"/>
  <c r="CV9" i="32"/>
  <c r="CV32" i="32"/>
  <c r="CV87" i="32"/>
  <c r="CV60" i="32"/>
  <c r="CV196" i="32"/>
  <c r="D400" i="14"/>
  <c r="H108" i="14"/>
  <c r="H32" i="10"/>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I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I67" i="11" s="1"/>
  <c r="M139" i="14"/>
  <c r="H28" i="11" s="1"/>
  <c r="I28" i="11" s="1"/>
  <c r="M177" i="14"/>
  <c r="H32" i="11" s="1"/>
  <c r="I32" i="11" s="1"/>
  <c r="C253" i="14"/>
  <c r="M254" i="14"/>
  <c r="H45" i="11" s="1"/>
  <c r="I45" i="11" s="1"/>
  <c r="C193" i="14"/>
  <c r="C108" i="14"/>
  <c r="C43" i="14"/>
  <c r="M57" i="14"/>
  <c r="H17" i="11" s="1"/>
  <c r="I17" i="11" s="1"/>
  <c r="C6" i="14"/>
  <c r="C116" i="53"/>
  <c r="E78" i="11"/>
  <c r="E69" i="10"/>
  <c r="C76" i="10"/>
  <c r="F149" i="24" l="1"/>
  <c r="C85" i="11"/>
  <c r="I39" i="11"/>
  <c r="J69" i="10"/>
  <c r="BO201" i="32"/>
  <c r="H69" i="10"/>
  <c r="I69" i="10" s="1"/>
  <c r="I32" i="10"/>
  <c r="CV201"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I66" i="11" s="1"/>
  <c r="H24" i="11"/>
  <c r="I24" i="11" s="1"/>
  <c r="H44" i="11"/>
  <c r="I44" i="11" s="1"/>
  <c r="C433" i="14"/>
  <c r="C81" i="10" s="1"/>
  <c r="H14" i="11"/>
  <c r="I14" i="11" s="1"/>
  <c r="M6" i="14"/>
  <c r="C84" i="11" l="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sharedStrings.xml><?xml version="1.0" encoding="utf-8"?>
<sst xmlns="http://schemas.openxmlformats.org/spreadsheetml/2006/main" count="2114" uniqueCount="1353">
  <si>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</si>
  <si>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</si>
  <si>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</si>
  <si>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</si>
  <si>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</si>
  <si>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</si>
  <si>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</si>
  <si>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</si>
  <si>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</si>
  <si>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</si>
  <si>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</si>
  <si>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</si>
  <si>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</si>
  <si>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</si>
  <si>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</si>
  <si>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</si>
  <si>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</si>
  <si>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</si>
  <si>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</si>
  <si>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</si>
  <si>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</si>
  <si>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</si>
  <si>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</si>
  <si>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</si>
  <si>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</si>
  <si>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</si>
  <si>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</si>
  <si>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</si>
  <si>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</si>
  <si>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</si>
  <si>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</si>
  <si>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</si>
  <si>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</si>
  <si>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</si>
  <si>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</si>
  <si>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</si>
  <si>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</si>
  <si>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</si>
  <si>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</si>
  <si>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</si>
  <si>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</si>
  <si>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</si>
  <si>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</si>
  <si>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</si>
  <si>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</si>
  <si>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</si>
  <si>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</si>
  <si>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</si>
  <si>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</si>
  <si>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</si>
  <si>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</si>
  <si>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</si>
  <si>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</si>
  <si>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</si>
  <si>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</si>
  <si>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</si>
  <si>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</si>
  <si>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</si>
  <si>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</si>
  <si>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</si>
  <si>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</si>
  <si>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</si>
  <si>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</si>
  <si>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</si>
  <si>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</si>
  <si>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</si>
  <si>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</si>
  <si>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</si>
  <si>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</si>
  <si>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</si>
  <si>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</si>
  <si>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</si>
  <si>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</si>
  <si>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</si>
  <si>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</si>
  <si>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</si>
  <si>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</si>
  <si>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</si>
  <si>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</si>
  <si>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</si>
  <si>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</si>
  <si>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</si>
  <si>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</si>
  <si>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</si>
  <si>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</si>
  <si>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</si>
  <si>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</si>
  <si>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</si>
  <si>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</si>
  <si>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</si>
  <si>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</si>
  <si>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</si>
  <si>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</si>
  <si>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</si>
  <si>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</si>
  <si>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</si>
  <si>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</si>
  <si>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</si>
  <si>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</si>
  <si>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</si>
  <si>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</si>
  <si>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</si>
  <si>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</si>
  <si>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</si>
  <si>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</si>
  <si>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</si>
  <si>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</si>
  <si>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</si>
  <si>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</si>
  <si>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</si>
  <si>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</si>
  <si>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</si>
  <si>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</si>
  <si>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</si>
  <si>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</si>
  <si>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</si>
  <si>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</si>
  <si>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</si>
  <si>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</si>
  <si>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</si>
  <si>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</si>
  <si>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</si>
  <si>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</si>
  <si>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</si>
  <si>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</si>
  <si>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</si>
  <si>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</si>
  <si>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</si>
  <si>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</si>
  <si>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</si>
  <si>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</si>
  <si>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</si>
  <si>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</si>
  <si>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</si>
  <si>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</si>
  <si>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</si>
  <si>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</si>
  <si>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</si>
  <si>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</si>
  <si>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</si>
  <si>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</si>
  <si>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</si>
  <si>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</si>
  <si>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</si>
  <si>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</si>
  <si>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</si>
  <si>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</si>
  <si>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</si>
  <si>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</si>
  <si>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</si>
  <si>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</si>
  <si>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</si>
  <si>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</si>
  <si>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</si>
  <si>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</si>
  <si>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</si>
  <si>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</si>
  <si>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</si>
  <si>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</si>
  <si>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</si>
  <si>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</si>
  <si>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</si>
  <si>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</si>
  <si>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</si>
  <si>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</si>
  <si>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</si>
  <si>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</si>
  <si>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</si>
  <si>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</si>
  <si>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</si>
  <si>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</si>
  <si>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</si>
  <si>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</si>
  <si>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</si>
  <si>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</si>
  <si>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</si>
  <si>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</si>
  <si>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</si>
  <si>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</si>
  <si>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</si>
  <si>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</si>
  <si>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</si>
  <si>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</si>
  <si>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</si>
  <si>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</si>
  <si>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</si>
  <si>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</si>
  <si>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</si>
  <si>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</si>
  <si>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</si>
  <si>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</si>
  <si>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</si>
  <si>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</si>
  <si>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</si>
  <si>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</si>
  <si>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</si>
  <si>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</si>
  <si>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</si>
  <si>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</si>
  <si>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</si>
  <si>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</si>
  <si>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</si>
  <si>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</si>
  <si>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</si>
  <si>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</si>
  <si>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</si>
  <si>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</si>
  <si>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</si>
  <si>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</si>
  <si>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</si>
  <si>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</si>
  <si>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</si>
  <si>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</si>
  <si>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</si>
  <si>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</si>
  <si>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</si>
  <si>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</si>
  <si>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</si>
  <si>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</si>
  <si>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</si>
  <si>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</si>
  <si>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</si>
  <si>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</si>
  <si>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</si>
  <si>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</si>
  <si>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</si>
  <si>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</si>
  <si>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</si>
  <si>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</si>
  <si>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</si>
  <si>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</si>
  <si>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</si>
  <si>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</si>
  <si>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</si>
  <si>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</si>
  <si>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</si>
  <si>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</si>
  <si>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</si>
  <si>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</si>
  <si>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</si>
  <si>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</si>
  <si>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</si>
  <si>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</si>
  <si>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</si>
  <si>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</si>
  <si>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</si>
  <si>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</si>
  <si>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</si>
  <si>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</si>
  <si>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</si>
  <si>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</si>
  <si>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</si>
  <si>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</si>
  <si>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</si>
  <si>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</si>
  <si>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</si>
  <si>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</si>
  <si>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</si>
  <si>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</si>
  <si>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</si>
  <si>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</si>
  <si>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</si>
  <si>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</si>
  <si>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</si>
  <si>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</si>
  <si>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</si>
  <si>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</si>
  <si>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</si>
  <si>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</si>
  <si>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</si>
  <si>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</si>
  <si>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</si>
  <si>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</si>
  <si>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</si>
  <si>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</si>
  <si>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</si>
  <si>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</si>
  <si>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</si>
  <si>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</si>
  <si>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</si>
  <si>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</si>
  <si>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</si>
  <si>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</si>
  <si>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</si>
  <si>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</si>
  <si>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</si>
  <si>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</si>
  <si>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</si>
  <si>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</si>
  <si>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</si>
  <si>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</si>
  <si>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</si>
  <si>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</si>
  <si>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</si>
  <si>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</si>
  <si>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</si>
  <si>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</si>
  <si>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</si>
  <si>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</si>
  <si>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</si>
  <si>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</si>
  <si>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</si>
  <si>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</si>
  <si>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</si>
  <si>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</si>
  <si>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</si>
  <si>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</si>
  <si>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</si>
  <si>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</si>
  <si>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</si>
  <si>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</si>
  <si>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</si>
  <si>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</si>
  <si>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</si>
  <si>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</si>
  <si>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</si>
  <si>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</si>
  <si>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</si>
  <si>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</si>
  <si>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</si>
  <si>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</si>
  <si>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</si>
  <si>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</si>
  <si>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</si>
  <si>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</si>
  <si>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</si>
  <si>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</si>
  <si>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</si>
  <si>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</si>
  <si>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</si>
  <si>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</si>
  <si>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</si>
  <si>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</si>
  <si>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</si>
  <si>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</si>
  <si>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</si>
  <si>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</si>
  <si>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</si>
  <si>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</si>
  <si>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</si>
  <si>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</si>
  <si>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</si>
  <si>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</si>
  <si>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</si>
  <si>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</si>
  <si>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</si>
  <si>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</si>
  <si>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</si>
  <si>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</si>
  <si>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</si>
  <si>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</si>
  <si>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</si>
  <si>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</si>
  <si>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</si>
  <si>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</si>
  <si>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</si>
  <si>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</si>
  <si>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</si>
  <si>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</si>
  <si>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</si>
  <si>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</si>
  <si>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</si>
  <si>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</si>
  <si>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</si>
  <si>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</si>
  <si>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</si>
  <si>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</si>
  <si>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</si>
  <si>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</si>
  <si>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</si>
  <si>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</si>
  <si>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</si>
  <si>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</si>
  <si>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</si>
  <si>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</si>
  <si>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</si>
  <si>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</si>
  <si>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</si>
  <si>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</si>
  <si>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</si>
  <si>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</si>
  <si>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</si>
  <si>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</si>
  <si>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</si>
  <si>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</si>
  <si>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</si>
  <si>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</si>
  <si>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</si>
  <si>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</si>
  <si>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</si>
  <si>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</si>
  <si>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</si>
  <si>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</si>
  <si>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</si>
  <si>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</si>
  <si>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</si>
  <si>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</si>
  <si>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</si>
  <si>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</si>
  <si>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</si>
  <si>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</si>
  <si>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</si>
  <si>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</si>
  <si>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</si>
  <si>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</si>
  <si>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</si>
  <si>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</si>
  <si>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</si>
  <si>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</si>
  <si>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</si>
  <si>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</si>
  <si>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</si>
  <si>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</si>
  <si>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</si>
  <si>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</si>
  <si>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</si>
  <si>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</si>
  <si>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</si>
  <si>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</si>
  <si>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</si>
  <si>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</si>
  <si>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</si>
  <si>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</si>
  <si>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</si>
  <si>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</si>
  <si>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</si>
  <si>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</si>
  <si>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</si>
  <si>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</si>
  <si>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</si>
  <si>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</si>
  <si>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</si>
  <si>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</si>
  <si>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</si>
  <si>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</si>
  <si>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</si>
  <si>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</si>
  <si>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</si>
  <si>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</si>
  <si>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</si>
  <si>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</si>
  <si>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</si>
  <si>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</si>
  <si>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</si>
  <si>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</si>
  <si>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</si>
  <si>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</si>
  <si>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</si>
  <si>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</si>
  <si>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</si>
  <si>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</si>
  <si>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</si>
  <si>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</si>
  <si>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</si>
  <si>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</si>
  <si>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</si>
  <si>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</si>
  <si>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</si>
  <si>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</si>
  <si>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</si>
  <si>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</si>
  <si>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</si>
  <si>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</si>
  <si>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</si>
  <si>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</si>
  <si>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</si>
  <si>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</si>
  <si>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</si>
  <si>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</si>
  <si>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</si>
  <si>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</si>
  <si>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</si>
  <si>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</si>
  <si>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</si>
  <si>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</si>
  <si>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</si>
  <si>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</si>
  <si>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</si>
  <si>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</si>
  <si>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</si>
  <si>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</si>
  <si>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</si>
  <si>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</si>
  <si>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</si>
  <si>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</si>
  <si>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</si>
  <si>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</si>
  <si>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</si>
  <si>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</si>
  <si>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</si>
  <si>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</si>
  <si>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</si>
  <si>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</si>
  <si>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</si>
  <si>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</si>
  <si>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</si>
  <si>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</si>
  <si>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</si>
  <si>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</si>
  <si>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</si>
  <si>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</si>
  <si>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</si>
  <si>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</si>
  <si>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</si>
  <si>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</si>
  <si>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</si>
  <si>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</si>
  <si>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</si>
  <si>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</si>
  <si>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</si>
  <si>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</si>
  <si>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</si>
  <si>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</si>
  <si>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</si>
  <si>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</si>
  <si>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</si>
  <si>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</si>
  <si>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</si>
  <si>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</si>
  <si>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</si>
  <si>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</si>
  <si>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</si>
  <si>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</si>
  <si>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</si>
  <si>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</si>
  <si>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</si>
  <si>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</si>
  <si>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</si>
  <si>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</si>
  <si>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</si>
  <si>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</si>
  <si>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</si>
  <si>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</si>
  <si>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</si>
  <si>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</si>
  <si>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</si>
  <si>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</si>
  <si>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</si>
  <si>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</si>
  <si>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</si>
  <si>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</si>
  <si>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</si>
  <si>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</si>
  <si>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</si>
  <si>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</si>
  <si>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</si>
  <si>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</si>
  <si>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</si>
  <si>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</si>
  <si>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</si>
  <si>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</si>
  <si>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</si>
  <si>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</si>
  <si>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</si>
  <si>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</si>
  <si>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</si>
  <si>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</si>
  <si>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</si>
  <si>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</si>
  <si>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</si>
  <si>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</si>
  <si>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</si>
  <si>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</si>
  <si>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</si>
  <si>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</si>
  <si>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</si>
  <si>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</si>
  <si>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</si>
  <si>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</si>
  <si>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</si>
  <si>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</si>
  <si>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</si>
  <si>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</si>
  <si>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</si>
  <si>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</si>
  <si>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</si>
  <si>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</si>
  <si>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</si>
  <si>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</si>
  <si>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</si>
  <si>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</si>
  <si>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</si>
  <si>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</si>
  <si>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</si>
  <si>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</si>
  <si>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</si>
  <si>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</si>
  <si>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</si>
  <si>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</si>
  <si>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</si>
  <si>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</si>
  <si>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</si>
  <si>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</si>
  <si>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</si>
  <si>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</si>
  <si>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</si>
  <si>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</si>
  <si>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</si>
  <si>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</si>
  <si>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</si>
  <si>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</si>
  <si>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</si>
  <si>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</si>
  <si>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</si>
  <si>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</si>
  <si>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</si>
  <si>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</si>
  <si>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</si>
  <si>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</si>
  <si>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</si>
  <si>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</si>
  <si>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</si>
  <si>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</si>
  <si>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</si>
  <si>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</si>
  <si>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</si>
  <si>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</si>
  <si>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</si>
  <si>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</si>
  <si>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</si>
  <si>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</si>
  <si>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</si>
  <si>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</si>
  <si>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</si>
  <si>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</si>
  <si>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</si>
  <si>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</si>
  <si>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</si>
  <si>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</si>
  <si>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</si>
  <si>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</si>
  <si>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</si>
  <si>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</si>
  <si>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</si>
  <si>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</si>
  <si>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</si>
  <si>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</si>
  <si>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</si>
  <si>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</si>
  <si>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</si>
  <si>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</si>
  <si>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</si>
  <si>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</si>
  <si>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</si>
  <si>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</si>
  <si>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</si>
  <si>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</si>
  <si>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</si>
  <si>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</si>
  <si>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</si>
  <si>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</si>
  <si>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</si>
  <si>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</si>
  <si>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</si>
  <si>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</si>
  <si>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</si>
  <si>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</si>
  <si>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</si>
  <si>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</si>
  <si>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</si>
  <si>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</si>
  <si>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</si>
  <si>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</si>
  <si>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</si>
  <si>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</si>
  <si>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</si>
  <si>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</si>
  <si>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</si>
  <si>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</si>
  <si>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</si>
  <si>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</si>
  <si>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</si>
  <si>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</si>
  <si>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</si>
  <si>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</si>
  <si>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</si>
  <si>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</si>
  <si>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</si>
  <si>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</si>
  <si>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</si>
  <si>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</si>
  <si>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</si>
  <si>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</si>
  <si>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</si>
  <si>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</si>
  <si>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</si>
  <si>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</si>
  <si>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</si>
  <si>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</si>
  <si>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</si>
  <si>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</si>
  <si>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</si>
  <si>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</si>
  <si>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</si>
  <si>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</si>
  <si>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</si>
  <si>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</si>
  <si>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</si>
  <si>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</si>
  <si>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</si>
  <si>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</si>
  <si>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</si>
  <si>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</si>
  <si>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</si>
  <si>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</si>
  <si>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</si>
  <si>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</si>
  <si>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</si>
  <si>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</si>
  <si>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</si>
  <si>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</si>
  <si>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</si>
  <si>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</si>
  <si>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</si>
  <si>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</si>
  <si>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</si>
  <si>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</si>
  <si>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</si>
  <si>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</si>
  <si>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</si>
  <si>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</si>
  <si>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</si>
  <si>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</si>
  <si>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</si>
  <si>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</si>
  <si>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</si>
  <si>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</si>
  <si>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</si>
  <si>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</si>
  <si>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</si>
  <si>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</si>
  <si>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</si>
  <si>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</si>
  <si>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</si>
  <si>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</si>
  <si>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</si>
  <si>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</si>
  <si>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</si>
  <si>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</si>
  <si>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</si>
  <si>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</si>
  <si>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</si>
  <si>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</si>
  <si>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</si>
  <si>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</si>
  <si>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</si>
  <si>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</si>
  <si>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</si>
  <si>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</si>
  <si>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</si>
  <si>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</si>
  <si>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</si>
  <si>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</si>
  <si>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</si>
  <si>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</si>
  <si>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</si>
  <si>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</si>
  <si>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</si>
  <si>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</si>
  <si>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</si>
  <si>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</si>
  <si>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</si>
  <si>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</si>
  <si>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</si>
  <si>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</si>
  <si>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</si>
  <si>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</si>
  <si>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</si>
  <si>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</si>
  <si>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</si>
  <si>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</si>
  <si>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</si>
  <si>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</si>
  <si>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</si>
  <si>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</si>
  <si>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</si>
  <si>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</si>
  <si>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</si>
  <si>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</si>
  <si>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</si>
  <si>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</si>
  <si>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</si>
  <si>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</si>
  <si>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</si>
  <si>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</si>
  <si>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</si>
  <si>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</si>
  <si>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</si>
  <si>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</si>
  <si>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</si>
  <si>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</si>
  <si>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</si>
  <si>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</si>
  <si>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</si>
  <si>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</si>
  <si>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</si>
  <si>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</si>
  <si>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</si>
  <si>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</si>
  <si>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</si>
  <si>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</si>
  <si>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</si>
  <si>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</si>
  <si>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</si>
  <si>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</si>
  <si>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</si>
  <si>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</si>
  <si>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</si>
  <si>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</si>
  <si>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</si>
  <si>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</si>
  <si>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</si>
  <si>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</si>
  <si>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</si>
  <si>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</si>
  <si>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</si>
  <si>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</si>
  <si>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</si>
  <si>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</si>
  <si>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</si>
  <si>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</si>
  <si>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</si>
  <si>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</si>
  <si>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</si>
  <si>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</si>
  <si>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</si>
  <si>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</si>
  <si>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</si>
  <si>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</si>
  <si>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</si>
  <si>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</si>
  <si>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</si>
  <si>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</si>
  <si>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</si>
  <si>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</si>
  <si>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</si>
  <si>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</si>
  <si>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</si>
  <si>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</si>
  <si>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</si>
  <si>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</si>
  <si>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</si>
  <si>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</si>
  <si>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</si>
  <si>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</si>
  <si>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</si>
  <si>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</si>
  <si>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</si>
  <si>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</si>
  <si>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</si>
  <si>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</si>
  <si>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</si>
  <si>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</si>
  <si>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</si>
  <si>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</si>
  <si>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</si>
  <si>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</si>
  <si>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</si>
  <si>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</si>
  <si>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</si>
  <si>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</si>
  <si>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</si>
  <si>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</si>
  <si>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</si>
  <si>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</si>
  <si>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</si>
  <si>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</si>
  <si>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</si>
  <si>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</si>
  <si>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</si>
  <si>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</si>
  <si>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</si>
  <si>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</si>
  <si>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</si>
  <si>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</si>
  <si>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</si>
  <si>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</si>
  <si>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</si>
  <si>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</si>
  <si>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</si>
  <si>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</si>
  <si>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</si>
  <si>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</si>
  <si>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</si>
  <si>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</si>
  <si>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</si>
  <si>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</si>
  <si>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</si>
  <si>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</si>
  <si>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</si>
  <si>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</si>
  <si>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</si>
  <si>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</si>
  <si>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</si>
  <si>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</si>
  <si>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</si>
  <si>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</si>
  <si>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</si>
  <si>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</si>
  <si>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</si>
  <si>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</si>
  <si>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</si>
  <si>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</si>
  <si>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</si>
  <si>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</si>
  <si>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</si>
  <si>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</si>
  <si>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</si>
  <si>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</si>
  <si>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</si>
  <si>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</si>
  <si>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</si>
  <si>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</si>
  <si>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</si>
  <si>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</si>
  <si>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</si>
  <si>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</si>
  <si>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</si>
  <si>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</si>
  <si>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</si>
  <si>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</si>
  <si>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</si>
  <si>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</si>
  <si>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</si>
  <si>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</si>
  <si>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</si>
  <si>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</si>
  <si>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</si>
  <si>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</si>
  <si>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</si>
  <si>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</si>
  <si>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</si>
  <si>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</si>
  <si>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</si>
  <si>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</si>
  <si>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</si>
  <si>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</si>
  <si>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</si>
  <si>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</si>
  <si>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</si>
  <si>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</si>
  <si>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</si>
  <si>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</si>
  <si>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</si>
  <si>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</si>
  <si>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</si>
  <si>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</si>
  <si>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</si>
  <si>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</si>
  <si>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</si>
  <si>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</si>
  <si>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</si>
  <si>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</si>
  <si>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</si>
  <si>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</si>
  <si>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</si>
  <si>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</si>
  <si>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</si>
  <si>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</si>
  <si>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</si>
  <si>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</si>
  <si>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</si>
  <si>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</si>
  <si>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</si>
  <si>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</si>
  <si>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</si>
  <si>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</si>
  <si>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</si>
  <si>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</si>
  <si>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</si>
  <si>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</si>
  <si>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</si>
  <si>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</si>
  <si>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</si>
  <si>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</si>
  <si>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</si>
  <si>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</si>
  <si>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</si>
  <si>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</si>
  <si>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</si>
  <si>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</si>
  <si>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</si>
  <si>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</si>
  <si>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</si>
  <si>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</si>
  <si>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</si>
  <si>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</si>
  <si>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</si>
  <si>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</si>
  <si>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</si>
  <si>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</si>
  <si>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</si>
  <si>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</si>
  <si>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</si>
  <si>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</si>
  <si>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</si>
  <si>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</si>
  <si>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</si>
  <si>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</si>
  <si>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</si>
  <si>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</si>
  <si>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</si>
  <si>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</si>
  <si>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</si>
  <si>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</si>
  <si>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</si>
  <si>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</si>
  <si>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</si>
  <si>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</si>
  <si>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</si>
  <si>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</si>
  <si>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</si>
  <si>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</si>
  <si>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</si>
  <si>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</si>
  <si>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</si>
  <si>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</si>
  <si>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</si>
  <si>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</si>
  <si>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</si>
  <si>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</si>
  <si>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</si>
  <si>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</si>
  <si>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</si>
  <si>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</si>
  <si>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</si>
  <si>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</si>
  <si>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</si>
  <si>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</si>
  <si>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</si>
  <si>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</si>
  <si>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</si>
  <si>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</si>
  <si>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</si>
  <si>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</si>
  <si>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</si>
  <si>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</si>
  <si>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</si>
  <si>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</si>
  <si>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</si>
  <si>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</si>
  <si>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</si>
  <si>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</si>
  <si>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</si>
  <si>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</si>
  <si>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</si>
  <si>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</si>
  <si>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</si>
  <si>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</si>
  <si>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</si>
  <si>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</si>
  <si>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</si>
  <si>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</si>
  <si>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</si>
  <si>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</si>
  <si>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</si>
  <si>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</si>
  <si>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</si>
  <si>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</si>
  <si>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</si>
  <si>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</si>
  <si>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</si>
  <si>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</si>
  <si>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</si>
  <si>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</si>
  <si>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</si>
  <si>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</si>
  <si>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</si>
  <si>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</si>
  <si>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</si>
  <si>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</si>
  <si>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</si>
  <si>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</si>
  <si>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</si>
  <si>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</si>
  <si>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</si>
  <si>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</si>
  <si>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</si>
  <si>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</si>
  <si>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</si>
  <si>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</si>
  <si>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</si>
  <si>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</si>
  <si>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</si>
  <si>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</si>
  <si>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</si>
  <si>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</si>
  <si>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</si>
  <si>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</si>
  <si>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</si>
  <si>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</si>
  <si>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</si>
  <si>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</si>
  <si>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</si>
  <si>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</si>
  <si>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</si>
  <si>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</si>
  <si>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</si>
  <si>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</si>
  <si>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</si>
  <si>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</si>
  <si>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</si>
  <si>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</si>
  <si>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</si>
  <si>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</si>
  <si>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</si>
  <si>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</si>
  <si>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</si>
  <si>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</si>
  <si>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</si>
  <si>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</si>
  <si>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</si>
  <si>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</si>
  <si>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</si>
  <si>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</si>
  <si>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</si>
  <si>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</si>
  <si>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</si>
  <si>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</si>
  <si>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</si>
  <si>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</si>
  <si>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</si>
  <si>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</si>
  <si>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</si>
  <si>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</si>
  <si>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</si>
  <si>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</si>
  <si>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</si>
  <si>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</si>
  <si>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</si>
  <si>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</si>
  <si>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</si>
  <si>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</si>
  <si>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</si>
  <si>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</si>
  <si>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</si>
  <si>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</si>
  <si>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</si>
  <si>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</si>
  <si>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</si>
  <si>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</si>
  <si>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</si>
  <si>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</si>
  <si>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</si>
  <si>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</si>
  <si>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</si>
  <si>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</si>
  <si>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</si>
  <si>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</si>
  <si>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</si>
  <si>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</si>
  <si>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</si>
  <si>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</si>
  <si>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</si>
  <si>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</si>
  <si>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Nombre del Municipio: Municipio de Ixtlahuacán del Río, Jalisco.</t>
  </si>
  <si>
    <t>dif</t>
  </si>
  <si>
    <t>REGIDOR  A</t>
  </si>
  <si>
    <t>AYUNTAMIENTO</t>
  </si>
  <si>
    <t>PRESIDENTE MUNICIPAL</t>
  </si>
  <si>
    <t>PRESIDENCIA</t>
  </si>
  <si>
    <t>SECRETARIA DE PRESIDENCIA</t>
  </si>
  <si>
    <t>ASISTENTE DE UNIDAD</t>
  </si>
  <si>
    <t>AUXILIAR ADMINISTRATIVO</t>
  </si>
  <si>
    <t>TRANSPARENCIA</t>
  </si>
  <si>
    <t>UNIDAD DE COMUNICACIÓN Y VINCULACION CIUDADANA</t>
  </si>
  <si>
    <t>SECRETARIO PARTICULAR</t>
  </si>
  <si>
    <t>CHOFER</t>
  </si>
  <si>
    <t>UNIDAD DE GESTION DE PROYECTOS DE ASISTENCIA SOCIAL</t>
  </si>
  <si>
    <t>CONTRALORIA</t>
  </si>
  <si>
    <t>CONTRALOR</t>
  </si>
  <si>
    <t>SECRETARIA  GENERAL</t>
  </si>
  <si>
    <t>SECRETARIO GENERAL</t>
  </si>
  <si>
    <t>AGENTE MUNICIPAL MASCUALA</t>
  </si>
  <si>
    <t>ASISTENTE DE SECRETARIA GENERAL</t>
  </si>
  <si>
    <t>AUXILIAR CEMENTERIOS</t>
  </si>
  <si>
    <t>DELEGADO</t>
  </si>
  <si>
    <t>JEFE DEL DEPARTAMENTO DE REGISTRO CIVIL</t>
  </si>
  <si>
    <t>OFICIAL DE REGISTRO CIVIL</t>
  </si>
  <si>
    <t>SECRETARIA A REGISTRO CIVIL</t>
  </si>
  <si>
    <t>SECRETARIA C REGISTRO CIVIL</t>
  </si>
  <si>
    <t>UNIDAD DE ARCHIVO MUNICIPAL</t>
  </si>
  <si>
    <t>SINDICATURA</t>
  </si>
  <si>
    <t>SINDICO</t>
  </si>
  <si>
    <t>ASISTENDTE DEL DEPARTAMENTO JURIDICO</t>
  </si>
  <si>
    <t>ASISTENTE DE UNIDAD B (DE LO JURIDICO ADMINISTRATIVO)</t>
  </si>
  <si>
    <t>AUXILIAR DEL JUEZ MUNICIPAL</t>
  </si>
  <si>
    <t>DEPARTAMENTO DE LO JURIDICO LABORAL</t>
  </si>
  <si>
    <t>JUEZ MUNICIPAL</t>
  </si>
  <si>
    <t>TITULAR DE LA DIRECCION JURIDICA</t>
  </si>
  <si>
    <t>UNIDAD JURIDICO LABORAL</t>
  </si>
  <si>
    <t>COORDINACION DE GABINETE</t>
  </si>
  <si>
    <t>COORDINADORA DE GABINETE</t>
  </si>
  <si>
    <t>RECEPCION SECRETARIA C</t>
  </si>
  <si>
    <t>TECNICO A</t>
  </si>
  <si>
    <t>(SIME) SISTEMA DE INFORMACION MUNICIPAL ESTRATEGICO</t>
  </si>
  <si>
    <t>HACIENDA MUNICIPAL</t>
  </si>
  <si>
    <t>ENCARGADA DE LA HACIENDA PUBLICA</t>
  </si>
  <si>
    <t>AUXILIAR ADMINISTRATIVO A</t>
  </si>
  <si>
    <t>AUX ADMINISTRATIVO DE CATASTRO</t>
  </si>
  <si>
    <t>CAJERO</t>
  </si>
  <si>
    <t>ENCARGADA DE INGRESOS</t>
  </si>
  <si>
    <t>ENCARGADO DE EGRESOS</t>
  </si>
  <si>
    <t>J. DEL DEPARTAMENTO DE CONTABILIDAD</t>
  </si>
  <si>
    <t>UNIDAD DE APREMIOS</t>
  </si>
  <si>
    <t>ENCARGADO DE CATASTRO</t>
  </si>
  <si>
    <t>COORDINACION DE SERVICIOS PUBLICOS</t>
  </si>
  <si>
    <t>COORDINADOR DE SERVICIOS MUNICIPALES</t>
  </si>
  <si>
    <t>JEFE DEL DEPARTAMENTO DE PROVEDURIA</t>
  </si>
  <si>
    <t>FONTANERO</t>
  </si>
  <si>
    <t>ENC CUADRILLA DE AGUA POTABLE</t>
  </si>
  <si>
    <t>ENC PLANTA DE AGUA</t>
  </si>
  <si>
    <t>ASISTENTE DEL DEPARTAMENTO</t>
  </si>
  <si>
    <t>AUXILIAR DE RASTRO</t>
  </si>
  <si>
    <t>AUXILIAR DE AGUA POTABLE</t>
  </si>
  <si>
    <t>AUXILIAR DE ASEO PUBLICO</t>
  </si>
  <si>
    <t>AUXILIAR</t>
  </si>
  <si>
    <t>AUXILIAR ADMINISTRATIVO B</t>
  </si>
  <si>
    <t>AUXILIAR ADMINISTRATIVO C</t>
  </si>
  <si>
    <t>AUXILIAR DE INTENDENCIA</t>
  </si>
  <si>
    <t>AUXILIAR DE INTENDENCIA A</t>
  </si>
  <si>
    <t>AUXILIAR DE INTENDENCIA B</t>
  </si>
  <si>
    <t>AUXILIAR DE INTENDENCIA DE BAÑOS PUBLICOS</t>
  </si>
  <si>
    <t>AUXILIAR DE PARQUES Y JARDINES</t>
  </si>
  <si>
    <t>AYUDANTE DE PARQUES Y JARDINES A</t>
  </si>
  <si>
    <t>AYUDANTE DE PARQUES Y JARDINES B</t>
  </si>
  <si>
    <t>AYUDANTE SISTEMA DE AGUA POTABLE</t>
  </si>
  <si>
    <t>AUXILIAR DE ASEO PUBLICO A</t>
  </si>
  <si>
    <t>AUXILIAR DE ASEO PUBLICO B</t>
  </si>
  <si>
    <t>AUXILIAR DE ASEO PUBLICO C</t>
  </si>
  <si>
    <t>AUXILIAR DE ASEO PUBLICO D</t>
  </si>
  <si>
    <t>AUXILIAR DE ASEO PUBLICO E</t>
  </si>
  <si>
    <t>CHOFER DE ACARREADOR RASTRO</t>
  </si>
  <si>
    <t>CHOFER CAMION ESCOLAR A</t>
  </si>
  <si>
    <t>CHOFER CAMION ESCOLAR B</t>
  </si>
  <si>
    <t>CHOFER CAMION ESCOLAR C</t>
  </si>
  <si>
    <t>CHOFER DE CAMION DE BASURA A</t>
  </si>
  <si>
    <t>CHOFER DE CAMION DE BASURA B</t>
  </si>
  <si>
    <t>CHOFER DE CAMION DE BASURA C</t>
  </si>
  <si>
    <t>AYUDANTE CUADRILLA DE AGUA POTABLE A</t>
  </si>
  <si>
    <t>AYUDANTE CUADRILLA DE AGUA POTABLE B</t>
  </si>
  <si>
    <t>AYUDANTE CUADRILLA DE AGUA POTABLE C</t>
  </si>
  <si>
    <t>AYUDANTE CUADRILLA DE AGUA POTABLE D</t>
  </si>
  <si>
    <t>AYUDANTE ALUMBRADO PUBLICO</t>
  </si>
  <si>
    <t>ENC DEPARTAMENTO DE MANTENIMIENTO GENERAL</t>
  </si>
  <si>
    <t>ENC DE DEPARTAMENTO DE MANTENIMIENTO VEHICULAR</t>
  </si>
  <si>
    <t>ENC DE MANTENIMENTO DE PARQUES Y UNIDADES DEPORTIVAS Y JARDINES</t>
  </si>
  <si>
    <t>ENC. DE RELLENO SANITARIO</t>
  </si>
  <si>
    <t>FONTANERO A</t>
  </si>
  <si>
    <t>FONTANERO B</t>
  </si>
  <si>
    <t>INTENDENCIA C EN COMANDANCIA</t>
  </si>
  <si>
    <t>INTENDENCIA EN PLAZA</t>
  </si>
  <si>
    <t>INTENDENCIA C EN SAN ANTONIO</t>
  </si>
  <si>
    <t>JARDINERO A</t>
  </si>
  <si>
    <t>JARDINERO B</t>
  </si>
  <si>
    <t>JARDINERO C</t>
  </si>
  <si>
    <t>JEFE DE DEPARTAMENTO DE ASEO PUBLICO</t>
  </si>
  <si>
    <t>JEFE DE RECURSOS HUMANOS</t>
  </si>
  <si>
    <t>JEFE DEL DEPARTAMENTO DE AGUA POTABLE</t>
  </si>
  <si>
    <t>JEFE DE RASTRO MUNICIPAL</t>
  </si>
  <si>
    <t>ENC. DE MANTENIMIENTO DE UNIDAD DEPORTIVA</t>
  </si>
  <si>
    <t>PODADOR A</t>
  </si>
  <si>
    <t>PODADOR B</t>
  </si>
  <si>
    <t>PODADOR C</t>
  </si>
  <si>
    <t>SECRETARIA DE AGUA POTABLE</t>
  </si>
  <si>
    <t>TITULAR DE LA UNIDAD DE ALMACEN</t>
  </si>
  <si>
    <t>UNIDAD DE ATENCION ANIMAL</t>
  </si>
  <si>
    <t>UNIDAD DE PLANTAS DE TRATAMIENTO Y LABORATORIO</t>
  </si>
  <si>
    <t>UNIDAD DE REHABILITACION DE ESCUELAS</t>
  </si>
  <si>
    <t>VELADOR DEL RASTRO</t>
  </si>
  <si>
    <t>PODADOR DE PARQUES Y JARDINES A</t>
  </si>
  <si>
    <t>PODADOR DE PARQUES Y JARDINES B</t>
  </si>
  <si>
    <t>COORDINACION DE DESARROLLO ECONOMICO</t>
  </si>
  <si>
    <t>COORDINADORA GENERAL DE DESARROLLO ECONOMICO Y COMBATE A LA DESIGUALDAD</t>
  </si>
  <si>
    <t>AYUDANTE DEL VIVERO</t>
  </si>
  <si>
    <t>ENC. DEL DEPARTAMENTO AGROPECUARIO</t>
  </si>
  <si>
    <t>ENC. DEPARTAMENTO PROMOCION ECONOMICA</t>
  </si>
  <si>
    <t>ENCARGADO DEL VIVERO</t>
  </si>
  <si>
    <t>INSPECTOR FISCAL</t>
  </si>
  <si>
    <t>JARDINERO B VIVERO</t>
  </si>
  <si>
    <t>JEFE DE DEPARTAMENTO DE PADRON Y LICENCIAS</t>
  </si>
  <si>
    <t>REHABILITACION DE ESCUELAS</t>
  </si>
  <si>
    <t>UNIDAD DE PROYECTOS DE PROMOCION ECONOMICA</t>
  </si>
  <si>
    <t>UNIDAD MULTIFUNCIONAL DE VERIFICACION</t>
  </si>
  <si>
    <t>COORDINACION GENERAL DE GESTION INTEGRAL DEL MUNICIPIO</t>
  </si>
  <si>
    <t>COORDINADOR GENERAL DE GESTION INTEGRAL DEL MUNICIPIO</t>
  </si>
  <si>
    <t>AUXILIAR DE MECANICO</t>
  </si>
  <si>
    <t>AUXILIAR DE OBRAS A</t>
  </si>
  <si>
    <t>AUXILIAR DE OBRAS B</t>
  </si>
  <si>
    <t>AUXILIAR MECANICO</t>
  </si>
  <si>
    <t>AUXILIAR OBRAS PUBLICAS CHOFER</t>
  </si>
  <si>
    <t>ADMINISTRATIVO A</t>
  </si>
  <si>
    <t>AYUDANTE DE OBRAS A</t>
  </si>
  <si>
    <t>AYUDANTE DE OBRAS B</t>
  </si>
  <si>
    <t>CHOFER B</t>
  </si>
  <si>
    <t>CHOFER CAMION VOLTEO</t>
  </si>
  <si>
    <t>CHOFER TRACTOCAMION</t>
  </si>
  <si>
    <t>CHOFER VOLTEO VOLVO</t>
  </si>
  <si>
    <t>INGENIERO AUXILIAR</t>
  </si>
  <si>
    <t>JEFE DEL DEPARTAMENTO DE OBRAS PUBLICAS</t>
  </si>
  <si>
    <t>JEFE DEL DEPARTAMENTO DE PROYECTOS</t>
  </si>
  <si>
    <t>JEFE DE LA UNIDAD DE COSTOS DE OBRAS PUBLICAS</t>
  </si>
  <si>
    <t>MECANICO A</t>
  </si>
  <si>
    <t>OPERADOR DE EXCAVADORA</t>
  </si>
  <si>
    <t>OPERADOR DE MOTOCONFORMADORA</t>
  </si>
  <si>
    <t>OPERADOR DE PAYLODER</t>
  </si>
  <si>
    <t>SOLDADOR</t>
  </si>
  <si>
    <t>TITULAR DEL MODULO DE MAQUINARIA</t>
  </si>
  <si>
    <t>UNIDAD DE SUPERVICION DE OBRAS</t>
  </si>
  <si>
    <t>UNIDAD DE SUMINISTROS</t>
  </si>
  <si>
    <t>UNIDAD ADMINISTRATIVA DE OBRAS PUBLICAS</t>
  </si>
  <si>
    <t>OPERADOR DE RETROESCACAVADORA A</t>
  </si>
  <si>
    <t>OPERADOR DE RETROESCACAVADORA B</t>
  </si>
  <si>
    <t>COORDINACION  GENERAL DE CONSTRUCCION DE LA COMUNIDAD</t>
  </si>
  <si>
    <t>ASISTENTE DE DEPARTAMENTO A</t>
  </si>
  <si>
    <t>ASISTENTE DE DEPARTAMENTO B</t>
  </si>
  <si>
    <t>AUXILIAR DE BIBLIOTECA</t>
  </si>
  <si>
    <t>CHOFER DE CASA DE LA CULTURA</t>
  </si>
  <si>
    <t>DEPARTAMENTO DE PROGRAMAS SOCIALES</t>
  </si>
  <si>
    <t>ENC DE BIBLIOTECA A</t>
  </si>
  <si>
    <t>ENC DE BIBLIOTECA B</t>
  </si>
  <si>
    <t>ENC  MANTENIMIENTO DE UNIDAD DEPORTIVA</t>
  </si>
  <si>
    <t>ENC DE UNIDAD DEPORTIVA</t>
  </si>
  <si>
    <t>ENFERMENRO B</t>
  </si>
  <si>
    <t>ENC. INSTANCIA MUNICIPAL DE LA MUJER</t>
  </si>
  <si>
    <t>JEFE DEL DEPARTAMENTO DE CULTURA</t>
  </si>
  <si>
    <t>JEFE DEL DEPARTAMENTO  DE DEPORTES</t>
  </si>
  <si>
    <t>JEFE DEL DEPARTAMENTO DE EDUCACION</t>
  </si>
  <si>
    <t>JEFE DEL DEPARTAMENTO DE TURISMO</t>
  </si>
  <si>
    <t>MEDICO B</t>
  </si>
  <si>
    <t>MAESTRA DE BIBLIOTECA</t>
  </si>
  <si>
    <t>SECRETARIA B</t>
  </si>
  <si>
    <t>TITULAR DE LA UNIDAD DE EVENTOS</t>
  </si>
  <si>
    <t>TITULAR DEL DEPARTAMENTO DE PARTICIPACION CIUDADANA</t>
  </si>
  <si>
    <t>PARAMEDICO</t>
  </si>
  <si>
    <t>CHOFER DE AMBULANCIA</t>
  </si>
  <si>
    <t>COORDINACION DE PROTECCION CIVIL</t>
  </si>
  <si>
    <t>JEFE DEL DEPARTAMENTO</t>
  </si>
  <si>
    <t>AUXILIAR DE PROTECCION CIVIL A</t>
  </si>
  <si>
    <t>AUXILIAR DE PROTECCION CIVIL B</t>
  </si>
  <si>
    <t>DEPARTAMENTO DE SEGURIDAD CIUDADANA</t>
  </si>
  <si>
    <t>COMISARIO GENERAL DE SEGURIDAD</t>
  </si>
  <si>
    <t>POLICIA DE LINEA</t>
  </si>
  <si>
    <t>COMANDANTE DE TURNO</t>
  </si>
  <si>
    <t>JEFE DEL DEPARTAMENTO DE MOVILIDAD</t>
  </si>
  <si>
    <t>AUXILIAR DE VIALIDAD</t>
  </si>
  <si>
    <t>UNIDAD DE CEMENTERIOS</t>
  </si>
  <si>
    <t>AUXILIAR DE ASEO PUBLICO F</t>
  </si>
  <si>
    <t xml:space="preserve">UNIDAD DE ATENCION  </t>
  </si>
  <si>
    <t>VARIOS</t>
  </si>
  <si>
    <t>Contraloria</t>
  </si>
  <si>
    <t>Coordinacion de Gabinete</t>
  </si>
  <si>
    <t>Coordinacion de Proteccion Civil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</si>
</sst>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40" x14ac:knownFonts="1">
    <font>
      <sz val="11"/>
      <color theme="1"/>
      <name val="Calibri"/>
      <family val="2"/>
      <scheme val="minor"/>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166" fontId="1" fillId="0" borderId="0" applyFont="0" applyFill="0" applyBorder="0" applyAlignment="0" applyProtection="0"/>
    <xf numFmtId="44" fontId="8" fillId="0" borderId="0" applyFont="0" applyFill="0" applyBorder="0" applyAlignment="0" applyProtection="0"/>
    <xf numFmtId="0" fontId="1" fillId="0" borderId="0"/>
    <xf numFmtId="0" fontId="8" fillId="0" borderId="0"/>
    <xf numFmtId="0" fontId="7" fillId="0" borderId="0"/>
    <xf numFmtId="9" fontId="8"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615">
    <xf numFmtId="0" fontId="0" fillId="0" borderId="0" xfId="0"/>
    <xf numFmtId="0" fontId="0" fillId="0" borderId="0" xfId="0" applyFill="1"/>
    <xf numFmtId="0" fontId="12" fillId="0" borderId="0" xfId="0" applyFont="1" applyFill="1" applyProtection="1"/>
    <xf numFmtId="0" fontId="12" fillId="0" borderId="0" xfId="0" applyFont="1" applyFill="1" applyAlignment="1" applyProtection="1">
      <alignment horizontal="center"/>
    </xf>
    <xf numFmtId="0" fontId="12" fillId="0" borderId="37" xfId="0" applyFont="1" applyFill="1" applyBorder="1" applyAlignment="1" applyProtection="1">
      <alignment horizontal="center" vertical="center"/>
    </xf>
    <xf numFmtId="0" fontId="12" fillId="0" borderId="37" xfId="0" applyFont="1" applyFill="1" applyBorder="1" applyAlignment="1" applyProtection="1">
      <alignment vertical="center" wrapText="1"/>
    </xf>
    <xf numFmtId="3" fontId="12" fillId="0" borderId="37" xfId="0" applyNumberFormat="1" applyFont="1" applyFill="1" applyBorder="1" applyAlignment="1" applyProtection="1">
      <alignment vertical="center"/>
    </xf>
    <xf numFmtId="10" fontId="12" fillId="0" borderId="37" xfId="0" applyNumberFormat="1" applyFont="1" applyFill="1" applyBorder="1" applyAlignment="1" applyProtection="1">
      <alignment horizontal="center" vertical="center"/>
    </xf>
    <xf numFmtId="0" fontId="12" fillId="0" borderId="37" xfId="0" applyFont="1" applyFill="1" applyBorder="1" applyAlignment="1" applyProtection="1">
      <alignment vertical="center"/>
    </xf>
    <xf numFmtId="41" fontId="12" fillId="0" borderId="37" xfId="0" applyNumberFormat="1" applyFont="1" applyFill="1" applyBorder="1" applyAlignment="1" applyProtection="1">
      <alignment vertical="center"/>
    </xf>
    <xf numFmtId="41" fontId="12" fillId="0" borderId="0" xfId="0" applyNumberFormat="1" applyFont="1" applyFill="1" applyProtection="1"/>
    <xf numFmtId="9" fontId="12" fillId="0" borderId="0" xfId="0" applyNumberFormat="1" applyFont="1" applyFill="1" applyAlignment="1" applyProtection="1">
      <alignment horizontal="center" vertical="center"/>
    </xf>
    <xf numFmtId="0" fontId="11" fillId="0" borderId="0" xfId="0" applyFont="1" applyFill="1" applyProtection="1"/>
    <xf numFmtId="168" fontId="14" fillId="14" borderId="1" xfId="0" applyNumberFormat="1" applyFont="1" applyFill="1" applyBorder="1" applyAlignment="1">
      <alignment horizontal="center" vertical="center"/>
    </xf>
    <xf numFmtId="168" fontId="14" fillId="14" borderId="2" xfId="0" applyNumberFormat="1" applyFont="1" applyFill="1" applyBorder="1" applyAlignment="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0" fillId="0" borderId="0" xfId="0" applyFont="1" applyFill="1" applyProtection="1"/>
    <xf numFmtId="0" fontId="15"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2" fillId="0" borderId="0" xfId="0" applyNumberFormat="1" applyFont="1" applyAlignment="1">
      <alignment horizontal="right" vertical="center"/>
    </xf>
    <xf numFmtId="0" fontId="10" fillId="0" borderId="0" xfId="0" applyFont="1"/>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applyBorder="1"/>
    <xf numFmtId="170" fontId="12" fillId="0" borderId="0" xfId="0" applyNumberFormat="1" applyFont="1" applyFill="1" applyBorder="1" applyAlignment="1">
      <alignment horizontal="right" vertical="center"/>
    </xf>
    <xf numFmtId="0" fontId="10" fillId="0" borderId="0" xfId="0" applyFont="1" applyFill="1" applyAlignment="1">
      <alignment horizontal="justify" vertical="center" wrapText="1"/>
    </xf>
    <xf numFmtId="0" fontId="0" fillId="0" borderId="0" xfId="0" applyFill="1" applyAlignment="1">
      <alignment horizontal="justify" vertical="center" wrapText="1"/>
    </xf>
    <xf numFmtId="170" fontId="12" fillId="0" borderId="0" xfId="0" applyNumberFormat="1"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wrapText="1"/>
    </xf>
    <xf numFmtId="0" fontId="16" fillId="0" borderId="0" xfId="0" applyFont="1" applyFill="1" applyAlignment="1">
      <alignment vertical="center" wrapText="1"/>
    </xf>
    <xf numFmtId="168" fontId="14" fillId="0" borderId="38" xfId="0" applyNumberFormat="1" applyFont="1" applyFill="1" applyBorder="1" applyAlignment="1" applyProtection="1">
      <alignment horizontal="center" vertical="center"/>
    </xf>
    <xf numFmtId="0" fontId="0" fillId="0" borderId="39" xfId="0" applyFill="1" applyBorder="1" applyAlignment="1" applyProtection="1">
      <alignment horizontal="right"/>
      <protection locked="0"/>
    </xf>
    <xf numFmtId="168" fontId="12" fillId="0" borderId="39" xfId="0" applyNumberFormat="1" applyFont="1" applyBorder="1" applyAlignment="1" applyProtection="1">
      <alignment horizontal="center" vertical="center"/>
      <protection locked="0"/>
    </xf>
    <xf numFmtId="0" fontId="12" fillId="0" borderId="39" xfId="0" applyFont="1" applyFill="1" applyBorder="1" applyAlignment="1" applyProtection="1">
      <alignment wrapText="1"/>
      <protection locked="0"/>
    </xf>
    <xf numFmtId="0" fontId="12" fillId="0" borderId="0" xfId="0" applyFont="1" applyFill="1" applyBorder="1" applyProtection="1"/>
    <xf numFmtId="0" fontId="14" fillId="0" borderId="38" xfId="24" applyFont="1" applyFill="1" applyBorder="1" applyAlignment="1" applyProtection="1">
      <alignment horizontal="center" vertical="center"/>
    </xf>
    <xf numFmtId="168" fontId="14" fillId="0" borderId="40" xfId="0" applyNumberFormat="1" applyFont="1" applyFill="1" applyBorder="1" applyAlignment="1" applyProtection="1">
      <alignment horizontal="center" vertical="center"/>
    </xf>
    <xf numFmtId="168" fontId="14" fillId="0" borderId="41" xfId="0" applyNumberFormat="1" applyFont="1" applyFill="1" applyBorder="1" applyAlignment="1" applyProtection="1">
      <alignment horizontal="center" vertical="center"/>
    </xf>
    <xf numFmtId="0" fontId="15" fillId="0" borderId="0" xfId="0" applyFont="1" applyAlignment="1">
      <alignment vertical="center"/>
    </xf>
    <xf numFmtId="0" fontId="16" fillId="0" borderId="0" xfId="0" applyFont="1" applyFill="1" applyAlignment="1" applyProtection="1">
      <alignment vertical="center"/>
    </xf>
    <xf numFmtId="3" fontId="0" fillId="0" borderId="0" xfId="0" applyNumberFormat="1"/>
    <xf numFmtId="3" fontId="12" fillId="0" borderId="0" xfId="0" applyNumberFormat="1" applyFont="1" applyAlignment="1">
      <alignment horizontal="right" vertical="center"/>
    </xf>
    <xf numFmtId="9" fontId="14" fillId="14" borderId="43" xfId="24" applyNumberFormat="1" applyFont="1" applyFill="1" applyBorder="1" applyAlignment="1" applyProtection="1">
      <alignment horizontal="center" vertical="center"/>
    </xf>
    <xf numFmtId="0" fontId="0" fillId="16" borderId="0" xfId="0" applyFont="1" applyFill="1" applyBorder="1"/>
    <xf numFmtId="0" fontId="10" fillId="16" borderId="0" xfId="0" applyFont="1" applyFill="1" applyBorder="1"/>
    <xf numFmtId="41" fontId="16" fillId="16" borderId="0" xfId="0" applyNumberFormat="1" applyFont="1" applyFill="1" applyAlignment="1">
      <alignment horizontal="right" vertical="center"/>
    </xf>
    <xf numFmtId="41" fontId="12" fillId="0" borderId="37" xfId="0" applyNumberFormat="1"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41" fontId="20"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12" fillId="0" borderId="46" xfId="0" applyNumberFormat="1" applyFont="1" applyBorder="1" applyAlignment="1" applyProtection="1">
      <alignment horizontal="center" vertical="center"/>
      <protection locked="0"/>
    </xf>
    <xf numFmtId="0" fontId="12"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10"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10"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20" fillId="15" borderId="44" xfId="0" applyNumberFormat="1" applyFont="1" applyFill="1" applyBorder="1" applyAlignment="1" applyProtection="1">
      <alignment horizontal="right" vertical="center"/>
    </xf>
    <xf numFmtId="0" fontId="20"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3" fillId="0" borderId="44" xfId="0" applyNumberFormat="1" applyFont="1" applyBorder="1" applyAlignment="1" applyProtection="1">
      <alignment horizontal="right" vertical="center" wrapText="1"/>
    </xf>
    <xf numFmtId="41" fontId="3" fillId="0" borderId="44" xfId="0" applyNumberFormat="1" applyFont="1" applyBorder="1" applyAlignment="1" applyProtection="1">
      <alignment horizontal="right" vertical="center"/>
    </xf>
    <xf numFmtId="41" fontId="2" fillId="0" borderId="44" xfId="0" applyNumberFormat="1" applyFont="1" applyBorder="1" applyAlignment="1" applyProtection="1">
      <alignment horizontal="right"/>
    </xf>
    <xf numFmtId="0" fontId="10" fillId="14" borderId="47" xfId="0" applyFont="1" applyFill="1" applyBorder="1" applyAlignment="1" applyProtection="1">
      <alignment horizontal="center" vertical="center"/>
    </xf>
    <xf numFmtId="0" fontId="10" fillId="14" borderId="44" xfId="0" applyFont="1" applyFill="1" applyBorder="1" applyAlignment="1" applyProtection="1">
      <alignment vertical="center" wrapText="1"/>
    </xf>
    <xf numFmtId="0" fontId="12" fillId="0" borderId="44" xfId="0" applyFont="1" applyBorder="1" applyAlignment="1" applyProtection="1">
      <alignment vertical="center"/>
    </xf>
    <xf numFmtId="0" fontId="12"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12" fillId="0" borderId="47" xfId="0" applyFont="1" applyFill="1" applyBorder="1" applyAlignment="1" applyProtection="1">
      <alignment horizontal="center" vertical="center"/>
    </xf>
    <xf numFmtId="0" fontId="20"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12" fillId="0" borderId="44" xfId="0" applyNumberFormat="1" applyFont="1" applyFill="1" applyBorder="1" applyAlignment="1" applyProtection="1">
      <alignment horizontal="center" vertical="center"/>
      <protection locked="0"/>
    </xf>
    <xf numFmtId="0" fontId="12" fillId="0" borderId="44" xfId="0" applyFont="1" applyFill="1" applyBorder="1" applyAlignment="1" applyProtection="1">
      <alignment vertical="center"/>
      <protection locked="0"/>
    </xf>
    <xf numFmtId="0" fontId="12" fillId="0" borderId="44" xfId="0" applyFont="1" applyFill="1" applyBorder="1" applyAlignment="1" applyProtection="1">
      <alignment vertical="center" wrapText="1"/>
      <protection locked="0"/>
    </xf>
    <xf numFmtId="0" fontId="19" fillId="0" borderId="50" xfId="0" applyFont="1" applyFill="1" applyBorder="1" applyAlignment="1" applyProtection="1">
      <alignment horizontal="center" vertical="center"/>
    </xf>
    <xf numFmtId="0" fontId="11" fillId="20" borderId="0" xfId="0" applyFont="1" applyFill="1" applyBorder="1" applyProtection="1"/>
    <xf numFmtId="0" fontId="11" fillId="0" borderId="0" xfId="0" applyFont="1" applyBorder="1" applyProtection="1"/>
    <xf numFmtId="49" fontId="15" fillId="20" borderId="0" xfId="0" applyNumberFormat="1" applyFont="1" applyFill="1" applyBorder="1" applyAlignment="1" applyProtection="1">
      <alignment horizontal="center" vertical="center"/>
    </xf>
    <xf numFmtId="49" fontId="15" fillId="0" borderId="0" xfId="0" applyNumberFormat="1" applyFont="1" applyBorder="1" applyAlignment="1" applyProtection="1">
      <alignment horizontal="center" vertical="center"/>
    </xf>
    <xf numFmtId="0" fontId="12"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19" fillId="0" borderId="52" xfId="0" applyFont="1" applyFill="1" applyBorder="1" applyAlignment="1" applyProtection="1">
      <alignment vertical="center"/>
    </xf>
    <xf numFmtId="0" fontId="19"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10" fillId="20" borderId="0" xfId="0" applyNumberFormat="1" applyFont="1" applyFill="1" applyAlignment="1" applyProtection="1">
      <alignment horizontal="center" vertical="center"/>
    </xf>
    <xf numFmtId="49" fontId="10" fillId="0" borderId="0" xfId="0" applyNumberFormat="1" applyFont="1" applyAlignment="1" applyProtection="1">
      <alignment horizontal="center" vertical="center"/>
    </xf>
    <xf numFmtId="3" fontId="0" fillId="0" borderId="0" xfId="0" applyNumberFormat="1" applyProtection="1"/>
    <xf numFmtId="3" fontId="10" fillId="0" borderId="0" xfId="0" applyNumberFormat="1" applyFont="1" applyProtection="1"/>
    <xf numFmtId="3" fontId="0" fillId="14" borderId="0" xfId="0" applyNumberFormat="1" applyFill="1" applyProtection="1"/>
    <xf numFmtId="49" fontId="12" fillId="0" borderId="44" xfId="0" applyNumberFormat="1" applyFont="1" applyFill="1" applyBorder="1" applyAlignment="1" applyProtection="1">
      <alignment horizontal="center" vertical="center"/>
    </xf>
    <xf numFmtId="9" fontId="12" fillId="0" borderId="44" xfId="0" applyNumberFormat="1" applyFont="1" applyFill="1" applyBorder="1" applyAlignment="1" applyProtection="1">
      <alignment vertical="center" wrapText="1"/>
    </xf>
    <xf numFmtId="49" fontId="16" fillId="14" borderId="44" xfId="0" applyNumberFormat="1" applyFont="1" applyFill="1" applyBorder="1" applyAlignment="1" applyProtection="1">
      <alignment horizontal="center" vertical="center"/>
    </xf>
    <xf numFmtId="0" fontId="24" fillId="19" borderId="59" xfId="0" applyFont="1" applyFill="1" applyBorder="1" applyAlignment="1" applyProtection="1">
      <alignment horizontal="center" vertical="center"/>
    </xf>
    <xf numFmtId="0" fontId="22" fillId="19" borderId="37" xfId="0" applyFont="1" applyFill="1" applyBorder="1" applyAlignment="1" applyProtection="1">
      <alignment horizontal="center"/>
    </xf>
    <xf numFmtId="41" fontId="22" fillId="19" borderId="37" xfId="0" applyNumberFormat="1" applyFont="1" applyFill="1" applyBorder="1" applyAlignment="1" applyProtection="1">
      <alignment horizontal="center"/>
    </xf>
    <xf numFmtId="9" fontId="22" fillId="19" borderId="37" xfId="0" applyNumberFormat="1" applyFont="1" applyFill="1" applyBorder="1" applyAlignment="1" applyProtection="1">
      <alignment horizontal="center" vertical="center"/>
    </xf>
    <xf numFmtId="0" fontId="13" fillId="0" borderId="38" xfId="24" applyFont="1" applyFill="1" applyBorder="1" applyAlignment="1" applyProtection="1">
      <alignment horizontal="left" vertical="center"/>
    </xf>
    <xf numFmtId="9" fontId="13" fillId="14" borderId="43" xfId="27" applyNumberFormat="1" applyFont="1" applyFill="1" applyBorder="1" applyAlignment="1" applyProtection="1">
      <alignment horizontal="center" vertical="center"/>
    </xf>
    <xf numFmtId="9" fontId="13" fillId="14" borderId="66" xfId="27" applyNumberFormat="1" applyFont="1" applyFill="1" applyBorder="1" applyAlignment="1" applyProtection="1">
      <alignment horizontal="center" vertical="center"/>
    </xf>
    <xf numFmtId="9" fontId="13"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10"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10" fillId="0" borderId="71" xfId="0" applyNumberFormat="1" applyFont="1" applyBorder="1" applyAlignment="1" applyProtection="1">
      <alignment horizontal="right" vertical="center"/>
    </xf>
    <xf numFmtId="41" fontId="20"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20"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3" fillId="0" borderId="71" xfId="0" applyNumberFormat="1" applyFont="1" applyBorder="1" applyAlignment="1" applyProtection="1">
      <alignment horizontal="right" vertical="center" wrapText="1"/>
    </xf>
    <xf numFmtId="41" fontId="3" fillId="0" borderId="71" xfId="0" applyNumberFormat="1" applyFont="1" applyBorder="1" applyAlignment="1" applyProtection="1">
      <alignment horizontal="right" vertical="center"/>
    </xf>
    <xf numFmtId="41" fontId="2" fillId="0" borderId="71" xfId="0" applyNumberFormat="1" applyFont="1" applyBorder="1" applyAlignment="1" applyProtection="1">
      <alignment horizontal="right"/>
    </xf>
    <xf numFmtId="41" fontId="9" fillId="19" borderId="71" xfId="0" applyNumberFormat="1" applyFont="1" applyFill="1" applyBorder="1" applyAlignment="1" applyProtection="1">
      <alignment horizontal="right" vertical="center"/>
    </xf>
    <xf numFmtId="41" fontId="9" fillId="19" borderId="44" xfId="0" applyNumberFormat="1" applyFont="1" applyFill="1" applyBorder="1" applyAlignment="1" applyProtection="1">
      <alignment horizontal="right" vertical="center"/>
    </xf>
    <xf numFmtId="0" fontId="15" fillId="0" borderId="50"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41" fontId="15" fillId="0" borderId="0" xfId="0" applyNumberFormat="1"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84" xfId="0" applyFont="1" applyFill="1" applyBorder="1" applyAlignment="1" applyProtection="1">
      <alignment horizontal="center" vertical="center"/>
    </xf>
    <xf numFmtId="0" fontId="12" fillId="0" borderId="78" xfId="0" applyFont="1" applyFill="1" applyBorder="1" applyAlignment="1" applyProtection="1">
      <alignment vertical="center" wrapText="1"/>
    </xf>
    <xf numFmtId="49" fontId="9" fillId="0" borderId="92" xfId="0" applyNumberFormat="1" applyFont="1" applyFill="1" applyBorder="1" applyAlignment="1" applyProtection="1">
      <alignment horizontal="center" vertical="center"/>
    </xf>
    <xf numFmtId="49" fontId="9" fillId="0" borderId="91"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center" vertical="center"/>
    </xf>
    <xf numFmtId="49" fontId="12" fillId="0" borderId="93" xfId="0" applyNumberFormat="1" applyFont="1" applyFill="1" applyBorder="1" applyAlignment="1" applyProtection="1">
      <alignment horizontal="center" vertical="center"/>
    </xf>
    <xf numFmtId="0" fontId="12" fillId="0" borderId="94" xfId="0" applyFont="1" applyFill="1" applyBorder="1" applyAlignment="1" applyProtection="1">
      <alignment vertical="center" wrapText="1"/>
    </xf>
    <xf numFmtId="49" fontId="9" fillId="0" borderId="96" xfId="0" applyNumberFormat="1" applyFont="1" applyFill="1" applyBorder="1" applyAlignment="1" applyProtection="1">
      <alignment horizontal="center" vertical="center"/>
    </xf>
    <xf numFmtId="49" fontId="9" fillId="0" borderId="95" xfId="0" applyNumberFormat="1" applyFont="1" applyFill="1" applyBorder="1" applyAlignment="1" applyProtection="1">
      <alignment horizontal="center" vertical="center" wrapText="1"/>
    </xf>
    <xf numFmtId="49" fontId="16" fillId="14" borderId="72" xfId="0" applyNumberFormat="1" applyFont="1" applyFill="1" applyBorder="1" applyAlignment="1" applyProtection="1">
      <alignment horizontal="center" vertical="center"/>
    </xf>
    <xf numFmtId="49" fontId="12" fillId="0" borderId="72" xfId="0" applyNumberFormat="1" applyFont="1" applyFill="1" applyBorder="1" applyAlignment="1" applyProtection="1">
      <alignment horizontal="center" vertical="center"/>
    </xf>
    <xf numFmtId="49" fontId="16" fillId="0" borderId="72" xfId="0" applyNumberFormat="1" applyFont="1" applyFill="1" applyBorder="1" applyAlignment="1" applyProtection="1">
      <alignment horizontal="center" vertical="center"/>
    </xf>
    <xf numFmtId="49" fontId="12" fillId="0" borderId="97" xfId="0" applyNumberFormat="1" applyFont="1" applyFill="1" applyBorder="1" applyAlignment="1" applyProtection="1">
      <alignment horizontal="center" vertical="center"/>
    </xf>
    <xf numFmtId="0" fontId="26" fillId="14" borderId="8"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0" xfId="0" applyFont="1" applyFill="1" applyBorder="1" applyAlignment="1">
      <alignment horizontal="center" vertical="center" wrapText="1"/>
    </xf>
    <xf numFmtId="0" fontId="26" fillId="14" borderId="9" xfId="0" applyFont="1" applyFill="1" applyBorder="1" applyAlignment="1">
      <alignment horizontal="center" vertical="center"/>
    </xf>
    <xf numFmtId="170" fontId="12" fillId="0" borderId="8" xfId="0" applyNumberFormat="1" applyFont="1" applyFill="1" applyBorder="1" applyAlignment="1">
      <alignment horizontal="right" vertical="center"/>
    </xf>
    <xf numFmtId="0" fontId="10"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2" fillId="0" borderId="0" xfId="0" applyNumberFormat="1" applyFont="1" applyFill="1" applyBorder="1" applyAlignment="1">
      <alignment horizontal="left" vertical="center" wrapText="1"/>
    </xf>
    <xf numFmtId="9" fontId="12" fillId="0" borderId="0" xfId="0" applyNumberFormat="1" applyFont="1" applyFill="1" applyBorder="1" applyAlignment="1">
      <alignment vertical="center" wrapText="1"/>
    </xf>
    <xf numFmtId="170" fontId="12" fillId="0" borderId="10" xfId="0" applyNumberFormat="1" applyFont="1" applyFill="1" applyBorder="1" applyAlignment="1">
      <alignment horizontal="right" vertical="center"/>
    </xf>
    <xf numFmtId="170" fontId="12" fillId="0" borderId="17" xfId="0" applyNumberFormat="1" applyFont="1" applyFill="1" applyBorder="1" applyAlignment="1">
      <alignment horizontal="right" vertical="center"/>
    </xf>
    <xf numFmtId="0" fontId="12" fillId="0" borderId="17" xfId="0" applyFont="1" applyFill="1" applyBorder="1" applyAlignment="1">
      <alignment horizontal="center" vertical="center"/>
    </xf>
    <xf numFmtId="0" fontId="12" fillId="0" borderId="17" xfId="0" applyFont="1" applyFill="1" applyBorder="1" applyAlignment="1">
      <alignment vertical="center" wrapText="1"/>
    </xf>
    <xf numFmtId="0" fontId="0" fillId="0" borderId="11" xfId="0" applyFill="1" applyBorder="1" applyAlignment="1">
      <alignment horizontal="justify" vertical="center" wrapText="1"/>
    </xf>
    <xf numFmtId="0" fontId="23" fillId="19" borderId="47" xfId="0" applyFont="1" applyFill="1" applyBorder="1" applyAlignment="1" applyProtection="1">
      <alignment horizontal="center" vertical="center"/>
    </xf>
    <xf numFmtId="0" fontId="23" fillId="19" borderId="44" xfId="0" applyFont="1" applyFill="1" applyBorder="1" applyAlignment="1" applyProtection="1">
      <alignment vertical="center" wrapText="1"/>
    </xf>
    <xf numFmtId="41" fontId="26" fillId="19" borderId="44" xfId="0" applyNumberFormat="1" applyFont="1" applyFill="1" applyBorder="1" applyAlignment="1" applyProtection="1">
      <alignment horizontal="right" vertical="center"/>
    </xf>
    <xf numFmtId="41" fontId="26" fillId="19" borderId="83" xfId="0" applyNumberFormat="1" applyFont="1" applyFill="1" applyBorder="1" applyAlignment="1" applyProtection="1">
      <alignment horizontal="right" vertical="center"/>
    </xf>
    <xf numFmtId="0" fontId="25" fillId="15" borderId="0" xfId="0" applyFont="1" applyFill="1"/>
    <xf numFmtId="0" fontId="25" fillId="0" borderId="0" xfId="0" applyFont="1"/>
    <xf numFmtId="0" fontId="23" fillId="0" borderId="0" xfId="0" applyFont="1" applyAlignment="1">
      <alignment vertical="center"/>
    </xf>
    <xf numFmtId="0" fontId="28" fillId="19" borderId="85" xfId="0" applyFont="1" applyFill="1" applyBorder="1" applyAlignment="1" applyProtection="1">
      <alignment vertical="center"/>
    </xf>
    <xf numFmtId="0" fontId="23" fillId="19" borderId="86" xfId="0" applyFont="1" applyFill="1" applyBorder="1" applyAlignment="1" applyProtection="1">
      <alignment horizontal="right" vertical="center"/>
    </xf>
    <xf numFmtId="0" fontId="23" fillId="0" borderId="0" xfId="0" applyFont="1"/>
    <xf numFmtId="0" fontId="20" fillId="19" borderId="48" xfId="0" applyFont="1" applyFill="1" applyBorder="1" applyAlignment="1">
      <alignment horizontal="center" vertical="center" wrapText="1"/>
    </xf>
    <xf numFmtId="0" fontId="20"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10" fillId="22" borderId="71" xfId="0" applyNumberFormat="1" applyFont="1" applyFill="1" applyBorder="1" applyAlignment="1" applyProtection="1">
      <alignment horizontal="right" vertical="center"/>
    </xf>
    <xf numFmtId="41" fontId="10" fillId="22" borderId="44" xfId="0" applyNumberFormat="1" applyFont="1" applyFill="1" applyBorder="1" applyAlignment="1" applyProtection="1">
      <alignment horizontal="right" vertical="center"/>
    </xf>
    <xf numFmtId="41" fontId="20" fillId="22" borderId="71" xfId="0" applyNumberFormat="1" applyFont="1" applyFill="1" applyBorder="1" applyAlignment="1" applyProtection="1">
      <alignment horizontal="right" vertical="center"/>
    </xf>
    <xf numFmtId="41" fontId="20" fillId="22" borderId="44" xfId="0" applyNumberFormat="1" applyFont="1" applyFill="1" applyBorder="1" applyAlignment="1" applyProtection="1">
      <alignment horizontal="right" vertical="center"/>
    </xf>
    <xf numFmtId="41" fontId="2" fillId="22" borderId="71" xfId="0" applyNumberFormat="1" applyFont="1" applyFill="1" applyBorder="1" applyAlignment="1" applyProtection="1">
      <alignment horizontal="right" vertical="center"/>
    </xf>
    <xf numFmtId="41" fontId="2" fillId="22" borderId="44" xfId="0" applyNumberFormat="1" applyFont="1" applyFill="1" applyBorder="1" applyAlignment="1" applyProtection="1">
      <alignment horizontal="right" vertical="center"/>
    </xf>
    <xf numFmtId="41" fontId="15" fillId="22" borderId="71" xfId="0" applyNumberFormat="1" applyFont="1" applyFill="1" applyBorder="1" applyAlignment="1" applyProtection="1">
      <alignment horizontal="right" vertical="center"/>
    </xf>
    <xf numFmtId="41" fontId="15"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3" fillId="22" borderId="71" xfId="0" applyNumberFormat="1" applyFont="1" applyFill="1" applyBorder="1" applyAlignment="1" applyProtection="1">
      <alignment horizontal="right" vertical="center"/>
    </xf>
    <xf numFmtId="41" fontId="3" fillId="22" borderId="44" xfId="0" applyNumberFormat="1" applyFont="1" applyFill="1" applyBorder="1" applyAlignment="1" applyProtection="1">
      <alignment horizontal="right" vertical="center"/>
    </xf>
    <xf numFmtId="41" fontId="10" fillId="21" borderId="71" xfId="0" applyNumberFormat="1" applyFont="1" applyFill="1" applyBorder="1" applyAlignment="1" applyProtection="1">
      <alignment horizontal="right" vertical="center"/>
    </xf>
    <xf numFmtId="41" fontId="10"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12" fillId="13" borderId="44" xfId="0" applyFont="1" applyFill="1" applyBorder="1" applyAlignment="1" applyProtection="1">
      <alignment vertical="center" wrapText="1"/>
    </xf>
    <xf numFmtId="41" fontId="20" fillId="19" borderId="81" xfId="0" applyNumberFormat="1" applyFont="1" applyFill="1" applyBorder="1" applyAlignment="1">
      <alignment horizontal="center" vertical="center" wrapText="1"/>
    </xf>
    <xf numFmtId="41" fontId="26" fillId="19" borderId="81" xfId="0" applyNumberFormat="1" applyFont="1" applyFill="1" applyBorder="1" applyAlignment="1">
      <alignment horizontal="center" vertical="center" wrapText="1"/>
    </xf>
    <xf numFmtId="0" fontId="20" fillId="19" borderId="80" xfId="0" applyFont="1" applyFill="1" applyBorder="1" applyAlignment="1">
      <alignment horizontal="center" vertical="center" wrapText="1"/>
    </xf>
    <xf numFmtId="0" fontId="20" fillId="19" borderId="81" xfId="0" applyFont="1" applyFill="1" applyBorder="1" applyAlignment="1">
      <alignment horizontal="center" vertical="center" wrapText="1"/>
    </xf>
    <xf numFmtId="0" fontId="20" fillId="19" borderId="82" xfId="0" applyFont="1" applyFill="1" applyBorder="1" applyAlignment="1">
      <alignment horizontal="center" vertical="center" wrapText="1"/>
    </xf>
    <xf numFmtId="0" fontId="20" fillId="0" borderId="74"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164" fontId="20" fillId="0" borderId="76" xfId="0" applyNumberFormat="1" applyFont="1" applyFill="1" applyBorder="1" applyAlignment="1" applyProtection="1">
      <alignment horizontal="center" vertical="center" wrapText="1"/>
    </xf>
    <xf numFmtId="0" fontId="23" fillId="19" borderId="72" xfId="0" applyFont="1" applyFill="1" applyBorder="1" applyAlignment="1" applyProtection="1">
      <alignment horizontal="center" vertical="center" wrapText="1"/>
    </xf>
    <xf numFmtId="0" fontId="23" fillId="19" borderId="44" xfId="0" applyFont="1" applyFill="1" applyBorder="1" applyAlignment="1" applyProtection="1">
      <alignment horizontal="left" vertical="center" wrapText="1"/>
    </xf>
    <xf numFmtId="168" fontId="23" fillId="19" borderId="44" xfId="0" applyNumberFormat="1" applyFont="1" applyFill="1" applyBorder="1" applyAlignment="1" applyProtection="1">
      <alignment horizontal="left" vertical="center"/>
    </xf>
    <xf numFmtId="0" fontId="23" fillId="19" borderId="44" xfId="0" applyNumberFormat="1" applyFont="1" applyFill="1" applyBorder="1" applyAlignment="1" applyProtection="1">
      <alignment horizontal="left" vertical="center" wrapText="1"/>
    </xf>
    <xf numFmtId="0" fontId="23" fillId="19" borderId="44" xfId="0" applyNumberFormat="1" applyFont="1" applyFill="1" applyBorder="1" applyAlignment="1" applyProtection="1">
      <alignment horizontal="left" vertical="center"/>
    </xf>
    <xf numFmtId="168" fontId="23" fillId="19" borderId="44" xfId="0" applyNumberFormat="1" applyFont="1" applyFill="1" applyBorder="1" applyAlignment="1" applyProtection="1">
      <alignment horizontal="left" vertical="center" wrapText="1"/>
    </xf>
    <xf numFmtId="168" fontId="26" fillId="19" borderId="38" xfId="0" applyNumberFormat="1" applyFont="1" applyFill="1" applyBorder="1" applyAlignment="1" applyProtection="1">
      <alignment horizontal="center" vertical="center"/>
    </xf>
    <xf numFmtId="9" fontId="26" fillId="19" borderId="43" xfId="27" applyNumberFormat="1" applyFont="1" applyFill="1" applyBorder="1" applyAlignment="1" applyProtection="1">
      <alignment horizontal="center" vertical="center"/>
    </xf>
    <xf numFmtId="9" fontId="26" fillId="19" borderId="67" xfId="27" applyNumberFormat="1" applyFont="1" applyFill="1" applyBorder="1" applyAlignment="1" applyProtection="1">
      <alignment horizontal="center" vertical="center"/>
    </xf>
    <xf numFmtId="10" fontId="31" fillId="19" borderId="69" xfId="27" applyNumberFormat="1" applyFont="1" applyFill="1" applyBorder="1" applyAlignment="1" applyProtection="1">
      <alignment horizontal="center" vertical="center"/>
    </xf>
    <xf numFmtId="168" fontId="26" fillId="19" borderId="62" xfId="0" applyNumberFormat="1" applyFont="1" applyFill="1" applyBorder="1" applyAlignment="1" applyProtection="1">
      <alignment horizontal="center" vertical="center"/>
    </xf>
    <xf numFmtId="9" fontId="26" fillId="19" borderId="63" xfId="27" applyNumberFormat="1" applyFont="1" applyFill="1" applyBorder="1" applyAlignment="1" applyProtection="1">
      <alignment horizontal="center" vertical="center"/>
    </xf>
    <xf numFmtId="0" fontId="26" fillId="19" borderId="59" xfId="0" applyFont="1" applyFill="1" applyBorder="1" applyAlignment="1" applyProtection="1">
      <alignment horizontal="center"/>
    </xf>
    <xf numFmtId="0" fontId="26" fillId="19" borderId="60" xfId="0" applyFont="1" applyFill="1" applyBorder="1" applyAlignment="1" applyProtection="1">
      <alignment horizontal="center"/>
    </xf>
    <xf numFmtId="41" fontId="26" fillId="19" borderId="60" xfId="0" applyNumberFormat="1" applyFont="1" applyFill="1" applyBorder="1" applyAlignment="1" applyProtection="1">
      <alignment horizontal="center"/>
    </xf>
    <xf numFmtId="9" fontId="26" fillId="19" borderId="61" xfId="0" applyNumberFormat="1" applyFont="1" applyFill="1" applyBorder="1" applyAlignment="1" applyProtection="1">
      <alignment horizontal="center" vertical="center"/>
    </xf>
    <xf numFmtId="0" fontId="31" fillId="19" borderId="60" xfId="0" applyFont="1" applyFill="1" applyBorder="1" applyAlignment="1" applyProtection="1">
      <alignment horizontal="right" vertical="center" wrapText="1"/>
    </xf>
    <xf numFmtId="41" fontId="31" fillId="19" borderId="37" xfId="0" applyNumberFormat="1" applyFont="1" applyFill="1" applyBorder="1" applyAlignment="1" applyProtection="1">
      <alignment vertical="center"/>
    </xf>
    <xf numFmtId="10" fontId="31" fillId="19" borderId="37" xfId="0" applyNumberFormat="1" applyFont="1" applyFill="1" applyBorder="1" applyAlignment="1" applyProtection="1">
      <alignment vertical="center"/>
    </xf>
    <xf numFmtId="0" fontId="26" fillId="19" borderId="37" xfId="0" applyFont="1" applyFill="1" applyBorder="1" applyAlignment="1" applyProtection="1">
      <alignment horizontal="center"/>
    </xf>
    <xf numFmtId="41" fontId="26" fillId="19" borderId="37" xfId="0" applyNumberFormat="1" applyFont="1" applyFill="1" applyBorder="1" applyAlignment="1" applyProtection="1">
      <alignment horizontal="center"/>
    </xf>
    <xf numFmtId="9" fontId="26" fillId="19" borderId="37" xfId="0" applyNumberFormat="1" applyFont="1" applyFill="1" applyBorder="1" applyAlignment="1" applyProtection="1">
      <alignment horizontal="center" vertical="center"/>
    </xf>
    <xf numFmtId="0" fontId="13" fillId="19" borderId="59" xfId="0" applyFont="1" applyFill="1" applyBorder="1" applyAlignment="1" applyProtection="1">
      <alignment horizontal="center" vertical="center"/>
    </xf>
    <xf numFmtId="10" fontId="31" fillId="19" borderId="37" xfId="27" applyNumberFormat="1" applyFont="1" applyFill="1" applyBorder="1" applyAlignment="1" applyProtection="1">
      <alignment horizontal="center" vertical="center"/>
    </xf>
    <xf numFmtId="168" fontId="23" fillId="19" borderId="62" xfId="0" applyNumberFormat="1" applyFont="1" applyFill="1" applyBorder="1" applyAlignment="1" applyProtection="1">
      <alignment horizontal="center" vertical="center"/>
    </xf>
    <xf numFmtId="9" fontId="23" fillId="19" borderId="63" xfId="27" applyNumberFormat="1" applyFont="1" applyFill="1" applyBorder="1" applyAlignment="1" applyProtection="1">
      <alignment horizontal="center" vertical="center"/>
    </xf>
    <xf numFmtId="168" fontId="23" fillId="19" borderId="38" xfId="0" applyNumberFormat="1" applyFont="1" applyFill="1" applyBorder="1" applyAlignment="1" applyProtection="1">
      <alignment horizontal="center" vertical="center"/>
    </xf>
    <xf numFmtId="9" fontId="23" fillId="19" borderId="43" xfId="27" applyNumberFormat="1" applyFont="1" applyFill="1" applyBorder="1" applyAlignment="1" applyProtection="1">
      <alignment horizontal="center" vertical="center"/>
    </xf>
    <xf numFmtId="10" fontId="28" fillId="19" borderId="65" xfId="27" applyNumberFormat="1" applyFont="1" applyFill="1" applyBorder="1" applyAlignment="1" applyProtection="1">
      <alignment horizontal="center" vertical="center"/>
    </xf>
    <xf numFmtId="0" fontId="20" fillId="19" borderId="59" xfId="0" applyFont="1" applyFill="1" applyBorder="1" applyAlignment="1" applyProtection="1">
      <alignment horizontal="center" vertical="center"/>
    </xf>
    <xf numFmtId="0" fontId="20" fillId="19" borderId="60" xfId="0" applyFont="1" applyFill="1" applyBorder="1" applyAlignment="1" applyProtection="1">
      <alignment horizontal="center" vertical="center"/>
    </xf>
    <xf numFmtId="41" fontId="20" fillId="19" borderId="60" xfId="0" applyNumberFormat="1" applyFont="1" applyFill="1" applyBorder="1" applyAlignment="1" applyProtection="1">
      <alignment horizontal="center" vertical="center"/>
    </xf>
    <xf numFmtId="9" fontId="20" fillId="19" borderId="61"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0" fontId="32" fillId="19" borderId="60" xfId="0" applyFont="1" applyFill="1" applyBorder="1" applyAlignment="1" applyProtection="1">
      <alignment horizontal="right" vertical="center" wrapText="1"/>
    </xf>
    <xf numFmtId="41" fontId="32" fillId="19" borderId="37" xfId="0" applyNumberFormat="1" applyFont="1" applyFill="1" applyBorder="1" applyAlignment="1" applyProtection="1">
      <alignment vertical="center"/>
    </xf>
    <xf numFmtId="10" fontId="32" fillId="19" borderId="37" xfId="0" applyNumberFormat="1" applyFont="1" applyFill="1" applyBorder="1" applyAlignment="1" applyProtection="1">
      <alignment vertical="center"/>
    </xf>
    <xf numFmtId="41" fontId="23" fillId="19" borderId="88" xfId="0" applyNumberFormat="1" applyFont="1" applyFill="1" applyBorder="1" applyAlignment="1" applyProtection="1">
      <alignment horizontal="center" vertical="center"/>
    </xf>
    <xf numFmtId="49" fontId="23" fillId="19" borderId="89" xfId="0" applyNumberFormat="1" applyFont="1" applyFill="1" applyBorder="1" applyAlignment="1" applyProtection="1">
      <alignment horizontal="center" vertical="center"/>
    </xf>
    <xf numFmtId="0" fontId="23" fillId="19" borderId="85" xfId="0" applyFont="1" applyFill="1" applyBorder="1" applyAlignment="1" applyProtection="1">
      <alignment horizontal="center" vertical="center"/>
    </xf>
    <xf numFmtId="0" fontId="23" fillId="19" borderId="86" xfId="0" applyFont="1" applyFill="1" applyBorder="1" applyAlignment="1" applyProtection="1">
      <alignment horizontal="center" vertical="center"/>
    </xf>
    <xf numFmtId="0" fontId="28" fillId="19" borderId="86" xfId="0" applyFont="1" applyFill="1" applyBorder="1" applyAlignment="1" applyProtection="1">
      <alignment horizontal="right" vertical="center" wrapText="1"/>
    </xf>
    <xf numFmtId="49" fontId="20" fillId="19" borderId="91" xfId="0" applyNumberFormat="1" applyFont="1" applyFill="1" applyBorder="1" applyAlignment="1" applyProtection="1">
      <alignment horizontal="center" vertical="center"/>
    </xf>
    <xf numFmtId="49" fontId="20" fillId="19" borderId="95" xfId="0" applyNumberFormat="1" applyFont="1" applyFill="1" applyBorder="1" applyAlignment="1" applyProtection="1">
      <alignment horizontal="center" vertical="center" wrapText="1"/>
    </xf>
    <xf numFmtId="49" fontId="20" fillId="19" borderId="72" xfId="0" applyNumberFormat="1" applyFont="1" applyFill="1" applyBorder="1" applyAlignment="1" applyProtection="1">
      <alignment horizontal="center" vertical="center"/>
    </xf>
    <xf numFmtId="0" fontId="25" fillId="0" borderId="72" xfId="24" applyFont="1" applyFill="1" applyBorder="1" applyAlignment="1" applyProtection="1">
      <alignment horizontal="center" vertical="center"/>
    </xf>
    <xf numFmtId="0" fontId="21" fillId="0" borderId="44" xfId="0" applyFont="1" applyFill="1" applyBorder="1" applyAlignment="1" applyProtection="1">
      <alignment horizontal="left" vertical="center" wrapText="1"/>
    </xf>
    <xf numFmtId="3" fontId="20" fillId="0" borderId="44" xfId="0" applyNumberFormat="1" applyFont="1" applyFill="1" applyBorder="1" applyAlignment="1" applyProtection="1">
      <alignment vertical="center"/>
    </xf>
    <xf numFmtId="0" fontId="25" fillId="0" borderId="129" xfId="24" applyFont="1" applyFill="1" applyBorder="1" applyAlignment="1" applyProtection="1">
      <alignment horizontal="center" vertical="center"/>
    </xf>
    <xf numFmtId="0" fontId="21" fillId="0" borderId="130"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5" fillId="0" borderId="6" xfId="0" applyFont="1" applyFill="1" applyBorder="1" applyAlignment="1" applyProtection="1">
      <alignment vertical="center"/>
    </xf>
    <xf numFmtId="37" fontId="20" fillId="19" borderId="73" xfId="0" applyNumberFormat="1" applyFont="1" applyFill="1" applyBorder="1" applyAlignment="1" applyProtection="1">
      <alignment vertical="center"/>
    </xf>
    <xf numFmtId="37" fontId="20" fillId="19" borderId="73" xfId="0" applyNumberFormat="1" applyFont="1" applyFill="1" applyBorder="1" applyAlignment="1" applyProtection="1">
      <alignment horizontal="right" vertical="center" wrapText="1"/>
    </xf>
    <xf numFmtId="37" fontId="20"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25" fillId="0" borderId="73" xfId="0" applyNumberFormat="1" applyFont="1" applyFill="1" applyBorder="1" applyAlignment="1" applyProtection="1">
      <alignment horizontal="right" vertical="center"/>
      <protection locked="0"/>
    </xf>
    <xf numFmtId="37" fontId="10" fillId="23" borderId="73" xfId="0" applyNumberFormat="1" applyFont="1" applyFill="1" applyBorder="1" applyAlignment="1" applyProtection="1">
      <alignment vertical="center"/>
    </xf>
    <xf numFmtId="37" fontId="21" fillId="23" borderId="73" xfId="0" applyNumberFormat="1" applyFont="1" applyFill="1" applyBorder="1" applyAlignment="1" applyProtection="1">
      <alignment vertical="center"/>
    </xf>
    <xf numFmtId="37" fontId="30"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16" fillId="14" borderId="44" xfId="0" applyNumberFormat="1" applyFont="1" applyFill="1" applyBorder="1" applyAlignment="1" applyProtection="1">
      <alignment horizontal="right" vertical="center"/>
    </xf>
    <xf numFmtId="3" fontId="0" fillId="0" borderId="48" xfId="0" applyNumberFormat="1" applyBorder="1"/>
    <xf numFmtId="3" fontId="12" fillId="0" borderId="44" xfId="0" applyNumberFormat="1" applyFont="1" applyFill="1" applyBorder="1" applyAlignment="1" applyProtection="1">
      <alignment horizontal="right" vertical="center"/>
      <protection locked="0"/>
    </xf>
    <xf numFmtId="3" fontId="12"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16" fillId="14" borderId="49" xfId="0" applyNumberFormat="1" applyFont="1" applyFill="1" applyBorder="1" applyAlignment="1" applyProtection="1">
      <alignment horizontal="right" vertical="center"/>
    </xf>
    <xf numFmtId="3" fontId="26" fillId="19" borderId="44" xfId="0" applyNumberFormat="1" applyFont="1" applyFill="1" applyBorder="1" applyAlignment="1" applyProtection="1">
      <alignment horizontal="right" vertical="center"/>
    </xf>
    <xf numFmtId="3" fontId="26" fillId="19" borderId="49" xfId="0" applyNumberFormat="1" applyFont="1" applyFill="1" applyBorder="1" applyAlignment="1" applyProtection="1">
      <alignment horizontal="right" vertical="center"/>
    </xf>
    <xf numFmtId="3" fontId="26" fillId="15" borderId="49" xfId="0" applyNumberFormat="1" applyFont="1" applyFill="1" applyBorder="1" applyAlignment="1" applyProtection="1">
      <alignment horizontal="right" vertical="center"/>
    </xf>
    <xf numFmtId="3" fontId="16" fillId="17" borderId="44" xfId="0" applyNumberFormat="1" applyFont="1" applyFill="1" applyBorder="1" applyAlignment="1" applyProtection="1">
      <alignment horizontal="right" vertical="center"/>
    </xf>
    <xf numFmtId="3" fontId="10" fillId="0" borderId="48" xfId="0" applyNumberFormat="1" applyFont="1" applyBorder="1"/>
    <xf numFmtId="3" fontId="12" fillId="14" borderId="49" xfId="0" applyNumberFormat="1" applyFont="1" applyFill="1" applyBorder="1" applyAlignment="1" applyProtection="1">
      <alignment horizontal="right" vertical="center"/>
    </xf>
    <xf numFmtId="3" fontId="12" fillId="0" borderId="44" xfId="0" applyNumberFormat="1" applyFont="1" applyBorder="1" applyAlignment="1" applyProtection="1">
      <alignment horizontal="right" vertical="center"/>
      <protection locked="0"/>
    </xf>
    <xf numFmtId="3" fontId="12" fillId="0" borderId="49" xfId="0" applyNumberFormat="1" applyFont="1" applyBorder="1" applyAlignment="1" applyProtection="1">
      <alignment horizontal="right" vertical="center"/>
    </xf>
    <xf numFmtId="3" fontId="12" fillId="0" borderId="78" xfId="0" applyNumberFormat="1" applyFont="1" applyFill="1" applyBorder="1" applyAlignment="1" applyProtection="1">
      <alignment horizontal="right" vertical="center"/>
    </xf>
    <xf numFmtId="3" fontId="12" fillId="17" borderId="78" xfId="0" applyNumberFormat="1" applyFont="1" applyFill="1" applyBorder="1" applyAlignment="1" applyProtection="1">
      <alignment horizontal="right" vertical="center"/>
    </xf>
    <xf numFmtId="3" fontId="23" fillId="19" borderId="86" xfId="0" applyNumberFormat="1" applyFont="1" applyFill="1" applyBorder="1" applyAlignment="1" applyProtection="1">
      <alignment horizontal="center" vertical="center"/>
    </xf>
    <xf numFmtId="3" fontId="23" fillId="19" borderId="87" xfId="0" applyNumberFormat="1" applyFont="1" applyFill="1" applyBorder="1" applyAlignment="1" applyProtection="1">
      <alignment horizontal="center" vertical="center"/>
    </xf>
    <xf numFmtId="3" fontId="23" fillId="19" borderId="86" xfId="0" applyNumberFormat="1" applyFont="1" applyFill="1" applyBorder="1" applyAlignment="1" applyProtection="1">
      <alignment horizontal="right" vertical="center"/>
    </xf>
    <xf numFmtId="9" fontId="13" fillId="23" borderId="43" xfId="27" applyNumberFormat="1" applyFont="1" applyFill="1" applyBorder="1" applyAlignment="1" applyProtection="1">
      <alignment horizontal="center" vertical="center"/>
    </xf>
    <xf numFmtId="9" fontId="13" fillId="23" borderId="68" xfId="27" applyNumberFormat="1" applyFont="1" applyFill="1" applyBorder="1" applyAlignment="1" applyProtection="1">
      <alignment horizontal="center" vertical="center"/>
    </xf>
    <xf numFmtId="37" fontId="26" fillId="19" borderId="58" xfId="24" applyNumberFormat="1" applyFont="1" applyFill="1" applyBorder="1" applyAlignment="1" applyProtection="1">
      <alignment vertical="center"/>
    </xf>
    <xf numFmtId="37" fontId="13" fillId="13" borderId="35" xfId="24" applyNumberFormat="1" applyFont="1" applyFill="1" applyBorder="1" applyAlignment="1" applyProtection="1">
      <alignment vertical="center"/>
      <protection locked="0"/>
    </xf>
    <xf numFmtId="37" fontId="13" fillId="0" borderId="35" xfId="24" applyNumberFormat="1" applyFont="1" applyFill="1" applyBorder="1" applyAlignment="1" applyProtection="1">
      <alignment vertical="center"/>
      <protection locked="0"/>
    </xf>
    <xf numFmtId="37" fontId="26" fillId="19" borderId="35" xfId="24" applyNumberFormat="1" applyFont="1" applyFill="1" applyBorder="1" applyAlignment="1" applyProtection="1">
      <alignment vertical="center"/>
    </xf>
    <xf numFmtId="37" fontId="31" fillId="19" borderId="64" xfId="24" applyNumberFormat="1" applyFont="1" applyFill="1" applyBorder="1" applyProtection="1"/>
    <xf numFmtId="37" fontId="13" fillId="0" borderId="35" xfId="0" applyNumberFormat="1" applyFont="1" applyFill="1" applyBorder="1" applyAlignment="1" applyProtection="1">
      <alignment horizontal="right" vertical="center"/>
      <protection locked="0"/>
    </xf>
    <xf numFmtId="37" fontId="13" fillId="0" borderId="42" xfId="24" applyNumberFormat="1" applyFont="1" applyFill="1" applyBorder="1" applyAlignment="1" applyProtection="1">
      <alignment horizontal="right" vertical="center"/>
      <protection locked="0"/>
    </xf>
    <xf numFmtId="37" fontId="23" fillId="19" borderId="58" xfId="24" applyNumberFormat="1" applyFont="1" applyFill="1" applyBorder="1" applyAlignment="1" applyProtection="1">
      <alignment vertical="center"/>
    </xf>
    <xf numFmtId="37" fontId="14" fillId="13" borderId="35" xfId="24" applyNumberFormat="1" applyFont="1" applyFill="1" applyBorder="1" applyAlignment="1" applyProtection="1">
      <alignment vertical="center"/>
      <protection locked="0"/>
    </xf>
    <xf numFmtId="37" fontId="14" fillId="0" borderId="35"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xf>
    <xf numFmtId="37" fontId="14" fillId="13" borderId="36"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protection locked="0"/>
    </xf>
    <xf numFmtId="37" fontId="14" fillId="0" borderId="42" xfId="24" applyNumberFormat="1" applyFont="1" applyFill="1" applyBorder="1" applyAlignment="1" applyProtection="1">
      <alignment vertical="center"/>
      <protection locked="0"/>
    </xf>
    <xf numFmtId="37" fontId="28" fillId="19" borderId="64" xfId="24" applyNumberFormat="1" applyFont="1" applyFill="1" applyBorder="1" applyProtection="1"/>
    <xf numFmtId="37" fontId="14" fillId="0" borderId="35" xfId="0" applyNumberFormat="1" applyFont="1" applyFill="1" applyBorder="1" applyAlignment="1" applyProtection="1">
      <alignment horizontal="right" vertical="center"/>
      <protection locked="0"/>
    </xf>
    <xf numFmtId="37" fontId="14" fillId="13" borderId="35" xfId="24" applyNumberFormat="1" applyFont="1" applyFill="1" applyBorder="1" applyAlignment="1" applyProtection="1">
      <alignment horizontal="right" vertical="center"/>
      <protection locked="0"/>
    </xf>
    <xf numFmtId="0" fontId="25" fillId="14" borderId="72" xfId="24" applyFont="1" applyFill="1" applyBorder="1" applyAlignment="1" applyProtection="1">
      <alignment horizontal="center" vertical="center"/>
    </xf>
    <xf numFmtId="0" fontId="20" fillId="14" borderId="44" xfId="0" applyFont="1" applyFill="1" applyBorder="1" applyAlignment="1" applyProtection="1">
      <alignment horizontal="left" vertical="center" wrapText="1"/>
    </xf>
    <xf numFmtId="37" fontId="20" fillId="14" borderId="73" xfId="0" applyNumberFormat="1" applyFont="1" applyFill="1" applyBorder="1" applyAlignment="1" applyProtection="1">
      <alignment vertical="center"/>
    </xf>
    <xf numFmtId="37" fontId="20" fillId="14" borderId="73" xfId="0" applyNumberFormat="1" applyFont="1" applyFill="1" applyBorder="1" applyAlignment="1" applyProtection="1">
      <alignment vertical="center"/>
      <protection locked="0"/>
    </xf>
    <xf numFmtId="3" fontId="20" fillId="14" borderId="44" xfId="0" applyNumberFormat="1" applyFont="1" applyFill="1" applyBorder="1" applyAlignment="1" applyProtection="1">
      <alignment vertical="center"/>
    </xf>
    <xf numFmtId="0" fontId="21" fillId="14" borderId="44" xfId="0" applyFont="1" applyFill="1" applyBorder="1" applyAlignment="1" applyProtection="1">
      <alignment horizontal="left" vertical="center" wrapText="1"/>
    </xf>
    <xf numFmtId="37" fontId="10" fillId="14" borderId="73" xfId="0" applyNumberFormat="1" applyFont="1" applyFill="1" applyBorder="1" applyAlignment="1" applyProtection="1">
      <alignment vertical="center"/>
      <protection locked="0"/>
    </xf>
    <xf numFmtId="37" fontId="20" fillId="14" borderId="73" xfId="0" applyNumberFormat="1" applyFont="1" applyFill="1" applyBorder="1" applyAlignment="1" applyProtection="1">
      <alignment horizontal="right" vertical="center"/>
      <protection locked="0"/>
    </xf>
    <xf numFmtId="0" fontId="25" fillId="14" borderId="100" xfId="24" applyFont="1" applyFill="1" applyBorder="1" applyAlignment="1" applyProtection="1">
      <alignment horizontal="center" vertical="center"/>
    </xf>
    <xf numFmtId="0" fontId="20" fillId="14" borderId="101" xfId="0" applyFont="1" applyFill="1" applyBorder="1" applyAlignment="1" applyProtection="1">
      <alignment horizontal="left" vertical="center" wrapText="1"/>
    </xf>
    <xf numFmtId="37" fontId="20" fillId="14" borderId="77" xfId="0" applyNumberFormat="1" applyFont="1" applyFill="1" applyBorder="1" applyAlignment="1" applyProtection="1">
      <alignment vertical="center"/>
    </xf>
    <xf numFmtId="0" fontId="21" fillId="14" borderId="44" xfId="0" applyFont="1" applyFill="1" applyBorder="1" applyAlignment="1" applyProtection="1">
      <alignment vertical="center" wrapText="1"/>
    </xf>
    <xf numFmtId="3" fontId="10" fillId="14" borderId="44" xfId="0" applyNumberFormat="1" applyFont="1" applyFill="1" applyBorder="1" applyAlignment="1" applyProtection="1">
      <alignment vertical="center" wrapText="1"/>
    </xf>
    <xf numFmtId="37" fontId="21" fillId="14" borderId="73" xfId="0" applyNumberFormat="1" applyFont="1" applyFill="1" applyBorder="1" applyAlignment="1" applyProtection="1">
      <alignment vertical="center"/>
      <protection locked="0"/>
    </xf>
    <xf numFmtId="37" fontId="12" fillId="0" borderId="53" xfId="0" applyNumberFormat="1" applyFont="1" applyFill="1" applyBorder="1" applyAlignment="1" applyProtection="1">
      <alignment horizontal="right" vertical="center"/>
      <protection locked="0"/>
    </xf>
    <xf numFmtId="37" fontId="12" fillId="0" borderId="53" xfId="0" applyNumberFormat="1" applyFont="1" applyBorder="1" applyAlignment="1" applyProtection="1">
      <alignment horizontal="right" vertical="center"/>
      <protection locked="0"/>
    </xf>
    <xf numFmtId="37" fontId="23" fillId="19" borderId="90" xfId="0" applyNumberFormat="1" applyFont="1" applyFill="1" applyBorder="1" applyAlignment="1" applyProtection="1">
      <alignment horizontal="right" vertical="center"/>
    </xf>
    <xf numFmtId="37" fontId="20" fillId="19" borderId="73" xfId="0" applyNumberFormat="1" applyFont="1" applyFill="1" applyBorder="1" applyAlignment="1" applyProtection="1">
      <alignment horizontal="right" vertical="center"/>
    </xf>
    <xf numFmtId="37" fontId="16" fillId="14" borderId="73" xfId="0" applyNumberFormat="1" applyFont="1" applyFill="1" applyBorder="1" applyAlignment="1" applyProtection="1">
      <alignment horizontal="right" vertical="center"/>
    </xf>
    <xf numFmtId="37" fontId="12" fillId="0" borderId="73" xfId="0" applyNumberFormat="1" applyFont="1" applyFill="1" applyBorder="1" applyAlignment="1" applyProtection="1">
      <alignment horizontal="right" vertical="center"/>
      <protection locked="0"/>
    </xf>
    <xf numFmtId="37" fontId="23" fillId="19" borderId="77" xfId="0" applyNumberFormat="1" applyFont="1" applyFill="1" applyBorder="1" applyAlignment="1" applyProtection="1">
      <alignment horizontal="right" vertical="center"/>
    </xf>
    <xf numFmtId="37" fontId="12" fillId="0" borderId="79" xfId="0" applyNumberFormat="1" applyFont="1" applyFill="1" applyBorder="1" applyAlignment="1" applyProtection="1">
      <alignment horizontal="right" vertical="center"/>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34" fillId="0" borderId="0" xfId="0" applyFont="1"/>
    <xf numFmtId="42" fontId="34" fillId="0" borderId="0" xfId="0" applyNumberFormat="1" applyFont="1"/>
    <xf numFmtId="0" fontId="36" fillId="0" borderId="0" xfId="0" applyFont="1"/>
    <xf numFmtId="0" fontId="36" fillId="0" borderId="0" xfId="0" applyFont="1" applyBorder="1" applyAlignment="1">
      <alignment horizontal="center"/>
    </xf>
    <xf numFmtId="0" fontId="36" fillId="0" borderId="0" xfId="0" applyFont="1" applyBorder="1" applyAlignment="1">
      <alignment wrapText="1"/>
    </xf>
    <xf numFmtId="44" fontId="36" fillId="0" borderId="0" xfId="23" applyFont="1" applyBorder="1" applyAlignment="1">
      <alignment horizontal="center"/>
    </xf>
    <xf numFmtId="44" fontId="36" fillId="0" borderId="0" xfId="23" applyFont="1" applyFill="1" applyBorder="1" applyAlignment="1">
      <alignment horizontal="center"/>
    </xf>
    <xf numFmtId="0" fontId="35" fillId="0" borderId="0" xfId="0" applyFont="1" applyBorder="1" applyAlignment="1">
      <alignment horizontal="center"/>
    </xf>
    <xf numFmtId="0" fontId="36" fillId="0" borderId="0" xfId="0" applyFont="1" applyBorder="1"/>
    <xf numFmtId="0" fontId="34" fillId="0" borderId="0" xfId="0" applyFont="1" applyBorder="1"/>
    <xf numFmtId="42" fontId="34" fillId="0" borderId="0" xfId="0" applyNumberFormat="1" applyFont="1" applyBorder="1"/>
    <xf numFmtId="0" fontId="34" fillId="0" borderId="0" xfId="0" applyFont="1" applyAlignment="1">
      <alignment horizontal="center"/>
    </xf>
    <xf numFmtId="42" fontId="34" fillId="0" borderId="0" xfId="0" applyNumberFormat="1" applyFont="1" applyAlignment="1">
      <alignment horizontal="center"/>
    </xf>
    <xf numFmtId="42" fontId="37" fillId="0" borderId="0" xfId="0" applyNumberFormat="1" applyFont="1" applyAlignment="1">
      <alignment vertical="center"/>
    </xf>
    <xf numFmtId="42" fontId="38" fillId="0" borderId="0" xfId="0" applyNumberFormat="1" applyFont="1" applyAlignment="1">
      <alignment vertical="center"/>
    </xf>
    <xf numFmtId="42" fontId="33" fillId="0" borderId="0" xfId="0" applyNumberFormat="1" applyFont="1" applyBorder="1" applyAlignment="1">
      <alignment horizontal="center"/>
    </xf>
    <xf numFmtId="0" fontId="33" fillId="0" borderId="0" xfId="0" applyFont="1" applyBorder="1" applyAlignment="1">
      <alignment horizontal="center"/>
    </xf>
    <xf numFmtId="0" fontId="12" fillId="0" borderId="9" xfId="0" applyFont="1" applyFill="1" applyBorder="1" applyProtection="1"/>
    <xf numFmtId="37" fontId="26" fillId="19" borderId="63" xfId="24" applyNumberFormat="1" applyFont="1" applyFill="1" applyBorder="1" applyAlignment="1" applyProtection="1">
      <alignment vertical="center"/>
    </xf>
    <xf numFmtId="37" fontId="13" fillId="13" borderId="43" xfId="24" applyNumberFormat="1" applyFont="1" applyFill="1" applyBorder="1" applyAlignment="1" applyProtection="1">
      <alignment vertical="center"/>
      <protection locked="0"/>
    </xf>
    <xf numFmtId="37" fontId="13" fillId="0" borderId="43" xfId="24" applyNumberFormat="1" applyFont="1" applyFill="1" applyBorder="1" applyAlignment="1" applyProtection="1">
      <alignment vertical="center"/>
      <protection locked="0"/>
    </xf>
    <xf numFmtId="37" fontId="26" fillId="19" borderId="43" xfId="24" applyNumberFormat="1" applyFont="1" applyFill="1" applyBorder="1" applyAlignment="1" applyProtection="1">
      <alignment vertical="center"/>
    </xf>
    <xf numFmtId="37" fontId="13" fillId="0" borderId="43" xfId="0" applyNumberFormat="1" applyFont="1" applyFill="1" applyBorder="1" applyAlignment="1" applyProtection="1">
      <alignment horizontal="right" vertical="center"/>
      <protection locked="0"/>
    </xf>
    <xf numFmtId="37" fontId="13" fillId="0" borderId="66" xfId="24" applyNumberFormat="1" applyFont="1" applyFill="1" applyBorder="1" applyAlignment="1" applyProtection="1">
      <alignment horizontal="right" vertical="center"/>
      <protection locked="0"/>
    </xf>
    <xf numFmtId="37" fontId="31" fillId="19" borderId="65" xfId="24" applyNumberFormat="1" applyFont="1" applyFill="1" applyBorder="1" applyProtection="1"/>
    <xf numFmtId="0" fontId="26" fillId="13" borderId="8" xfId="24" applyFont="1" applyFill="1" applyBorder="1" applyAlignment="1" applyProtection="1">
      <alignment vertical="center"/>
    </xf>
    <xf numFmtId="0" fontId="26" fillId="13" borderId="0" xfId="24" applyFont="1" applyFill="1" applyBorder="1" applyAlignment="1" applyProtection="1">
      <alignment vertical="center"/>
    </xf>
    <xf numFmtId="0" fontId="26" fillId="13" borderId="9" xfId="24" applyFont="1" applyFill="1" applyBorder="1" applyAlignment="1" applyProtection="1">
      <alignment vertical="center"/>
    </xf>
    <xf numFmtId="37" fontId="26" fillId="19" borderId="136" xfId="24" applyNumberFormat="1" applyFont="1" applyFill="1" applyBorder="1" applyAlignment="1" applyProtection="1">
      <alignment vertical="center"/>
    </xf>
    <xf numFmtId="37" fontId="13" fillId="13" borderId="55" xfId="24" applyNumberFormat="1" applyFont="1" applyFill="1" applyBorder="1" applyAlignment="1" applyProtection="1">
      <alignment vertical="center"/>
      <protection locked="0"/>
    </xf>
    <xf numFmtId="37" fontId="13" fillId="0" borderId="55" xfId="24" applyNumberFormat="1" applyFont="1" applyFill="1" applyBorder="1" applyAlignment="1" applyProtection="1">
      <alignment vertical="center"/>
      <protection locked="0"/>
    </xf>
    <xf numFmtId="37" fontId="26" fillId="19" borderId="55" xfId="24" applyNumberFormat="1" applyFont="1" applyFill="1" applyBorder="1" applyAlignment="1" applyProtection="1">
      <alignment vertical="center"/>
    </xf>
    <xf numFmtId="37" fontId="13" fillId="0" borderId="55" xfId="0" applyNumberFormat="1" applyFont="1" applyFill="1" applyBorder="1" applyAlignment="1" applyProtection="1">
      <alignment horizontal="right" vertical="center"/>
      <protection locked="0"/>
    </xf>
    <xf numFmtId="37" fontId="13" fillId="0" borderId="137" xfId="24" applyNumberFormat="1" applyFont="1" applyFill="1" applyBorder="1" applyAlignment="1" applyProtection="1">
      <alignment horizontal="right" vertical="center"/>
      <protection locked="0"/>
    </xf>
    <xf numFmtId="37" fontId="31" fillId="19" borderId="138" xfId="24" applyNumberFormat="1" applyFont="1" applyFill="1" applyBorder="1" applyProtection="1"/>
    <xf numFmtId="37" fontId="26" fillId="19" borderId="62" xfId="24" applyNumberFormat="1" applyFont="1" applyFill="1" applyBorder="1" applyAlignment="1" applyProtection="1">
      <alignment vertical="center"/>
    </xf>
    <xf numFmtId="37" fontId="13" fillId="14" borderId="38" xfId="24" applyNumberFormat="1" applyFont="1" applyFill="1" applyBorder="1" applyAlignment="1" applyProtection="1">
      <alignment vertical="center"/>
    </xf>
    <xf numFmtId="37" fontId="26" fillId="19" borderId="38" xfId="24" applyNumberFormat="1" applyFont="1" applyFill="1" applyBorder="1" applyAlignment="1" applyProtection="1">
      <alignment vertical="center"/>
    </xf>
    <xf numFmtId="37" fontId="13" fillId="23" borderId="38" xfId="24" applyNumberFormat="1" applyFont="1" applyFill="1" applyBorder="1" applyAlignment="1" applyProtection="1">
      <alignment vertical="center"/>
    </xf>
    <xf numFmtId="37" fontId="13" fillId="14" borderId="41" xfId="24" applyNumberFormat="1" applyFont="1" applyFill="1" applyBorder="1" applyAlignment="1" applyProtection="1">
      <alignment horizontal="right" vertical="center"/>
    </xf>
    <xf numFmtId="37" fontId="13" fillId="23" borderId="41" xfId="24" applyNumberFormat="1" applyFont="1" applyFill="1" applyBorder="1" applyAlignment="1" applyProtection="1">
      <alignment horizontal="left" vertical="center"/>
    </xf>
    <xf numFmtId="37" fontId="31" fillId="19" borderId="99" xfId="24" applyNumberFormat="1" applyFont="1" applyFill="1" applyBorder="1" applyProtection="1"/>
    <xf numFmtId="0" fontId="23" fillId="13" borderId="8" xfId="24" applyFont="1" applyFill="1" applyBorder="1" applyAlignment="1" applyProtection="1">
      <alignment vertical="center"/>
    </xf>
    <xf numFmtId="0" fontId="23" fillId="13" borderId="0" xfId="24" applyFont="1" applyFill="1" applyBorder="1" applyAlignment="1" applyProtection="1">
      <alignment vertical="center"/>
    </xf>
    <xf numFmtId="0" fontId="23" fillId="13" borderId="9" xfId="24" applyFont="1" applyFill="1" applyBorder="1" applyAlignment="1" applyProtection="1">
      <alignment vertical="center"/>
    </xf>
    <xf numFmtId="37" fontId="23" fillId="19" borderId="62" xfId="24" applyNumberFormat="1" applyFont="1" applyFill="1" applyBorder="1" applyAlignment="1" applyProtection="1">
      <alignment vertical="center"/>
    </xf>
    <xf numFmtId="37" fontId="14" fillId="14" borderId="38" xfId="24" applyNumberFormat="1" applyFont="1" applyFill="1" applyBorder="1" applyAlignment="1" applyProtection="1">
      <alignment vertical="center"/>
    </xf>
    <xf numFmtId="37" fontId="23" fillId="19" borderId="38" xfId="24" applyNumberFormat="1" applyFont="1" applyFill="1" applyBorder="1" applyAlignment="1" applyProtection="1">
      <alignment vertical="center"/>
    </xf>
    <xf numFmtId="37" fontId="28" fillId="19" borderId="99" xfId="24" applyNumberFormat="1" applyFont="1" applyFill="1" applyBorder="1" applyProtection="1"/>
    <xf numFmtId="0" fontId="11" fillId="0" borderId="0" xfId="0" applyFont="1" applyFill="1" applyBorder="1" applyProtection="1"/>
    <xf numFmtId="0" fontId="11" fillId="0" borderId="9" xfId="0" applyFont="1" applyFill="1" applyBorder="1" applyProtection="1"/>
    <xf numFmtId="37" fontId="20"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35" fillId="24" borderId="12" xfId="0" applyNumberFormat="1" applyFont="1" applyFill="1" applyBorder="1" applyAlignment="1" applyProtection="1">
      <alignment horizontal="center" vertical="center" wrapText="1"/>
    </xf>
    <xf numFmtId="0" fontId="33" fillId="0" borderId="2" xfId="0" applyFont="1" applyFill="1" applyBorder="1" applyProtection="1"/>
    <xf numFmtId="0" fontId="33" fillId="0" borderId="1" xfId="0" applyFont="1" applyFill="1" applyBorder="1" applyAlignment="1" applyProtection="1">
      <alignment horizontal="center" vertical="center" wrapText="1"/>
    </xf>
    <xf numFmtId="42" fontId="33"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39" fillId="0" borderId="44" xfId="0" applyFont="1" applyFill="1" applyBorder="1" applyAlignment="1" applyProtection="1">
      <alignment vertical="center" wrapText="1"/>
    </xf>
    <xf numFmtId="0" fontId="12" fillId="0" borderId="4" xfId="0" applyFont="1" applyFill="1" applyBorder="1" applyProtection="1">
      <protection locked="0"/>
    </xf>
    <xf numFmtId="0" fontId="12" fillId="0" borderId="0" xfId="0" applyFont="1" applyFill="1" applyBorder="1" applyProtection="1">
      <protection locked="0"/>
    </xf>
    <xf numFmtId="167" fontId="12" fillId="0" borderId="0" xfId="23" applyNumberFormat="1" applyFont="1" applyFill="1" applyBorder="1" applyAlignment="1" applyProtection="1">
      <protection locked="0"/>
    </xf>
    <xf numFmtId="0" fontId="12" fillId="0" borderId="5" xfId="0" applyFont="1" applyFill="1" applyBorder="1" applyProtection="1">
      <protection locked="0"/>
    </xf>
    <xf numFmtId="0" fontId="12" fillId="0" borderId="0" xfId="0" applyFont="1" applyFill="1"/>
    <xf numFmtId="3" fontId="12" fillId="0" borderId="0" xfId="0" applyNumberFormat="1" applyFont="1" applyFill="1"/>
    <xf numFmtId="169" fontId="12" fillId="0" borderId="0" xfId="0" applyNumberFormat="1" applyFont="1" applyFill="1"/>
    <xf numFmtId="0" fontId="10" fillId="0" borderId="0" xfId="0" applyFont="1" applyFill="1"/>
    <xf numFmtId="168" fontId="30" fillId="19" borderId="100" xfId="0" applyNumberFormat="1" applyFont="1" applyFill="1" applyBorder="1" applyAlignment="1" applyProtection="1">
      <alignment horizontal="right" vertical="center"/>
    </xf>
    <xf numFmtId="168" fontId="30" fillId="19" borderId="101" xfId="0" applyNumberFormat="1" applyFont="1" applyFill="1" applyBorder="1" applyAlignment="1" applyProtection="1">
      <alignment horizontal="right" vertical="center"/>
    </xf>
    <xf numFmtId="168" fontId="19" fillId="0" borderId="106" xfId="0" applyNumberFormat="1" applyFont="1" applyBorder="1" applyAlignment="1" applyProtection="1">
      <alignment horizontal="center" vertical="center" wrapText="1"/>
    </xf>
    <xf numFmtId="168" fontId="19" fillId="0" borderId="107" xfId="0" applyNumberFormat="1" applyFont="1" applyBorder="1" applyAlignment="1" applyProtection="1">
      <alignment horizontal="center" vertical="center"/>
    </xf>
    <xf numFmtId="168" fontId="18" fillId="0" borderId="2" xfId="0" applyNumberFormat="1" applyFont="1" applyBorder="1" applyAlignment="1" applyProtection="1">
      <alignment horizontal="left" vertical="top"/>
      <protection locked="0"/>
    </xf>
    <xf numFmtId="168" fontId="18" fillId="0" borderId="1" xfId="0" applyNumberFormat="1" applyFont="1" applyBorder="1" applyAlignment="1" applyProtection="1">
      <alignment horizontal="left" vertical="top"/>
      <protection locked="0"/>
    </xf>
    <xf numFmtId="168" fontId="18" fillId="0" borderId="3" xfId="0" applyNumberFormat="1" applyFont="1" applyBorder="1" applyAlignment="1" applyProtection="1">
      <alignment horizontal="left" vertical="top"/>
      <protection locked="0"/>
    </xf>
    <xf numFmtId="0" fontId="20" fillId="19" borderId="102" xfId="0" applyFont="1" applyFill="1" applyBorder="1" applyAlignment="1" applyProtection="1">
      <alignment horizontal="center" vertical="center" wrapText="1"/>
    </xf>
    <xf numFmtId="0" fontId="20" fillId="19" borderId="74" xfId="0" applyFont="1" applyFill="1" applyBorder="1" applyAlignment="1" applyProtection="1">
      <alignment horizontal="center" vertical="center" wrapText="1"/>
    </xf>
    <xf numFmtId="0" fontId="20" fillId="19" borderId="103" xfId="0" applyFont="1" applyFill="1" applyBorder="1" applyAlignment="1" applyProtection="1">
      <alignment horizontal="center" vertical="center" wrapText="1"/>
    </xf>
    <xf numFmtId="0" fontId="20" fillId="19" borderId="104" xfId="0" applyFont="1" applyFill="1" applyBorder="1" applyAlignment="1" applyProtection="1">
      <alignment horizontal="center" vertical="center" wrapText="1"/>
    </xf>
    <xf numFmtId="164" fontId="20" fillId="19" borderId="105" xfId="0" applyNumberFormat="1" applyFont="1" applyFill="1" applyBorder="1" applyAlignment="1" applyProtection="1">
      <alignment horizontal="center" vertical="center" wrapText="1"/>
    </xf>
    <xf numFmtId="164" fontId="20" fillId="19" borderId="76" xfId="0" applyNumberFormat="1" applyFont="1" applyFill="1" applyBorder="1" applyAlignment="1" applyProtection="1">
      <alignment horizontal="center" vertical="center" wrapText="1"/>
    </xf>
    <xf numFmtId="0" fontId="27" fillId="0" borderId="110" xfId="0" applyFont="1" applyFill="1" applyBorder="1" applyAlignment="1">
      <alignment horizontal="center" vertical="top" wrapText="1"/>
    </xf>
    <xf numFmtId="0" fontId="27" fillId="0" borderId="52" xfId="0" applyFont="1" applyFill="1" applyBorder="1" applyAlignment="1">
      <alignment horizontal="center" vertical="top"/>
    </xf>
    <xf numFmtId="0" fontId="27" fillId="0" borderId="111" xfId="0" applyFont="1" applyFill="1" applyBorder="1" applyAlignment="1">
      <alignment horizontal="center" vertical="top"/>
    </xf>
    <xf numFmtId="0" fontId="18" fillId="0" borderId="2" xfId="0" applyFont="1" applyFill="1" applyBorder="1" applyAlignment="1" applyProtection="1">
      <alignment horizontal="left"/>
    </xf>
    <xf numFmtId="0" fontId="18" fillId="0" borderId="1" xfId="0" applyFont="1" applyFill="1" applyBorder="1" applyAlignment="1" applyProtection="1">
      <alignment horizontal="left"/>
    </xf>
    <xf numFmtId="0" fontId="18" fillId="0" borderId="3" xfId="0" applyFont="1" applyFill="1" applyBorder="1" applyAlignment="1" applyProtection="1">
      <alignment horizontal="left"/>
    </xf>
    <xf numFmtId="41" fontId="23" fillId="19" borderId="112" xfId="0" applyNumberFormat="1" applyFont="1" applyFill="1" applyBorder="1" applyAlignment="1">
      <alignment horizontal="center" vertical="center" wrapText="1"/>
    </xf>
    <xf numFmtId="0" fontId="23" fillId="19" borderId="113" xfId="0" applyFont="1" applyFill="1" applyBorder="1" applyAlignment="1">
      <alignment horizontal="center" vertical="center" wrapText="1"/>
    </xf>
    <xf numFmtId="0" fontId="23" fillId="19" borderId="114" xfId="0" applyFont="1" applyFill="1" applyBorder="1" applyAlignment="1">
      <alignment horizontal="center" vertical="center" wrapText="1"/>
    </xf>
    <xf numFmtId="0" fontId="23" fillId="19" borderId="108" xfId="0" applyFont="1" applyFill="1" applyBorder="1" applyAlignment="1">
      <alignment horizontal="center" vertical="center" wrapText="1"/>
    </xf>
    <xf numFmtId="0" fontId="23" fillId="19" borderId="109" xfId="0" applyFont="1" applyFill="1" applyBorder="1" applyAlignment="1">
      <alignment horizontal="center" vertical="center" wrapText="1"/>
    </xf>
    <xf numFmtId="41" fontId="23" fillId="19" borderId="131" xfId="0" applyNumberFormat="1" applyFont="1" applyFill="1" applyBorder="1" applyAlignment="1">
      <alignment horizontal="center" vertical="center"/>
    </xf>
    <xf numFmtId="41" fontId="23" fillId="19" borderId="6" xfId="0" applyNumberFormat="1" applyFont="1" applyFill="1" applyBorder="1" applyAlignment="1">
      <alignment horizontal="center" vertical="center"/>
    </xf>
    <xf numFmtId="41" fontId="23" fillId="19" borderId="132" xfId="0" applyNumberFormat="1" applyFont="1" applyFill="1" applyBorder="1" applyAlignment="1">
      <alignment horizontal="center" vertical="center"/>
    </xf>
    <xf numFmtId="41" fontId="23" fillId="19" borderId="133" xfId="0" applyNumberFormat="1" applyFont="1" applyFill="1" applyBorder="1" applyAlignment="1">
      <alignment horizontal="center" vertical="center" wrapText="1"/>
    </xf>
    <xf numFmtId="41" fontId="23" fillId="19" borderId="134" xfId="0" applyNumberFormat="1" applyFont="1" applyFill="1" applyBorder="1" applyAlignment="1">
      <alignment horizontal="center" vertical="center" wrapText="1"/>
    </xf>
    <xf numFmtId="41" fontId="23" fillId="19" borderId="135" xfId="0" applyNumberFormat="1" applyFont="1" applyFill="1" applyBorder="1" applyAlignment="1">
      <alignment horizontal="center" vertical="center" wrapText="1"/>
    </xf>
    <xf numFmtId="0" fontId="13" fillId="0" borderId="35" xfId="24" applyFont="1" applyFill="1" applyBorder="1" applyAlignment="1" applyProtection="1">
      <alignment horizontal="left" vertical="center"/>
    </xf>
    <xf numFmtId="0" fontId="26" fillId="19" borderId="35" xfId="0" applyFont="1" applyFill="1" applyBorder="1" applyAlignment="1" applyProtection="1">
      <alignment horizontal="left" vertical="center" wrapText="1"/>
    </xf>
    <xf numFmtId="0" fontId="13" fillId="0" borderId="55" xfId="24" applyFont="1" applyFill="1" applyBorder="1" applyAlignment="1" applyProtection="1">
      <alignment horizontal="left" vertical="center"/>
    </xf>
    <xf numFmtId="0" fontId="13" fillId="0" borderId="56" xfId="24" applyFont="1" applyFill="1" applyBorder="1" applyAlignment="1" applyProtection="1">
      <alignment horizontal="left" vertical="center"/>
    </xf>
    <xf numFmtId="0" fontId="13" fillId="0" borderId="57" xfId="24" applyFont="1" applyFill="1" applyBorder="1" applyAlignment="1" applyProtection="1">
      <alignment horizontal="left" vertical="center"/>
    </xf>
    <xf numFmtId="0" fontId="13" fillId="0" borderId="35" xfId="24"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16" fillId="0" borderId="60" xfId="0" applyFont="1" applyFill="1" applyBorder="1" applyAlignment="1" applyProtection="1">
      <alignment horizontal="center" wrapText="1"/>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26" fillId="19" borderId="58" xfId="0" applyFont="1" applyFill="1" applyBorder="1" applyAlignment="1" applyProtection="1">
      <alignment horizontal="left" vertical="center" wrapText="1"/>
    </xf>
    <xf numFmtId="0" fontId="13" fillId="0" borderId="55" xfId="24" applyFont="1" applyFill="1" applyBorder="1" applyAlignment="1" applyProtection="1">
      <alignment horizontal="left" vertical="center" wrapText="1"/>
    </xf>
    <xf numFmtId="0" fontId="16" fillId="0" borderId="98" xfId="0" applyFont="1" applyFill="1" applyBorder="1" applyAlignment="1" applyProtection="1">
      <alignment horizontal="center" wrapText="1"/>
    </xf>
    <xf numFmtId="0" fontId="27" fillId="0" borderId="0" xfId="0" applyFont="1" applyFill="1" applyAlignment="1" applyProtection="1">
      <alignment horizontal="left" vertical="top" wrapText="1"/>
    </xf>
    <xf numFmtId="0" fontId="31" fillId="19" borderId="99" xfId="24" applyFont="1" applyFill="1" applyBorder="1" applyAlignment="1" applyProtection="1">
      <alignment horizontal="right"/>
    </xf>
    <xf numFmtId="0" fontId="31" fillId="19" borderId="64" xfId="24" applyFont="1" applyFill="1" applyBorder="1" applyAlignment="1" applyProtection="1">
      <alignment horizontal="right"/>
    </xf>
    <xf numFmtId="0" fontId="27" fillId="0" borderId="8"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18" fillId="0" borderId="8"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3" fontId="26" fillId="19" borderId="12" xfId="24" applyNumberFormat="1" applyFont="1" applyFill="1" applyBorder="1" applyAlignment="1" applyProtection="1">
      <alignment horizontal="center" vertical="center" wrapText="1"/>
    </xf>
    <xf numFmtId="3" fontId="26" fillId="19" borderId="2" xfId="24" applyNumberFormat="1" applyFont="1" applyFill="1" applyBorder="1" applyAlignment="1" applyProtection="1">
      <alignment horizontal="center" vertical="center" wrapText="1"/>
    </xf>
    <xf numFmtId="1" fontId="26" fillId="19" borderId="12" xfId="24" applyNumberFormat="1" applyFont="1" applyFill="1" applyBorder="1" applyAlignment="1" applyProtection="1">
      <alignment horizontal="center" vertical="center" wrapText="1"/>
    </xf>
    <xf numFmtId="0" fontId="26" fillId="19" borderId="12" xfId="24" applyFont="1" applyFill="1" applyBorder="1" applyAlignment="1" applyProtection="1">
      <alignment horizontal="center" vertical="center"/>
    </xf>
    <xf numFmtId="3" fontId="23" fillId="19" borderId="12" xfId="24" applyNumberFormat="1" applyFont="1" applyFill="1" applyBorder="1" applyAlignment="1" applyProtection="1">
      <alignment horizontal="center" vertical="center" wrapText="1"/>
    </xf>
    <xf numFmtId="0" fontId="14" fillId="0" borderId="55" xfId="24" applyFont="1" applyFill="1" applyBorder="1" applyAlignment="1" applyProtection="1">
      <alignment horizontal="left" vertical="center"/>
    </xf>
    <xf numFmtId="0" fontId="14" fillId="0" borderId="56" xfId="24" applyFont="1" applyFill="1" applyBorder="1" applyAlignment="1" applyProtection="1">
      <alignment horizontal="left" vertical="center"/>
    </xf>
    <xf numFmtId="0" fontId="14" fillId="0" borderId="57" xfId="24" applyFont="1" applyFill="1" applyBorder="1" applyAlignment="1" applyProtection="1">
      <alignment horizontal="left" vertical="center"/>
    </xf>
    <xf numFmtId="0" fontId="14" fillId="0" borderId="35" xfId="24" applyFont="1" applyFill="1" applyBorder="1" applyAlignment="1" applyProtection="1">
      <alignment horizontal="left" vertical="center"/>
    </xf>
    <xf numFmtId="0" fontId="23" fillId="19" borderId="35" xfId="0" applyFont="1" applyFill="1" applyBorder="1" applyAlignment="1" applyProtection="1">
      <alignment horizontal="left" vertical="center" wrapText="1"/>
    </xf>
    <xf numFmtId="1" fontId="23" fillId="19" borderId="12" xfId="24" applyNumberFormat="1" applyFont="1" applyFill="1" applyBorder="1" applyAlignment="1" applyProtection="1">
      <alignment horizontal="center" vertical="center" wrapText="1"/>
    </xf>
    <xf numFmtId="0" fontId="23" fillId="19" borderId="58" xfId="0" applyFont="1" applyFill="1" applyBorder="1" applyAlignment="1" applyProtection="1">
      <alignment horizontal="left" vertical="center" wrapText="1"/>
    </xf>
    <xf numFmtId="3" fontId="23" fillId="19" borderId="2" xfId="24" applyNumberFormat="1" applyFont="1" applyFill="1" applyBorder="1" applyAlignment="1" applyProtection="1">
      <alignment horizontal="center" vertical="center" wrapText="1"/>
    </xf>
    <xf numFmtId="0" fontId="23" fillId="19" borderId="12" xfId="24" applyFont="1" applyFill="1" applyBorder="1" applyAlignment="1" applyProtection="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14" fillId="0" borderId="35" xfId="0" applyFont="1" applyFill="1" applyBorder="1" applyAlignment="1" applyProtection="1">
      <alignment horizontal="left" vertical="center" wrapText="1"/>
    </xf>
    <xf numFmtId="0" fontId="14" fillId="0" borderId="36" xfId="0" applyFont="1" applyFill="1" applyBorder="1" applyAlignment="1" applyProtection="1">
      <alignment horizontal="left" vertical="center" wrapText="1"/>
    </xf>
    <xf numFmtId="0" fontId="14" fillId="0" borderId="55" xfId="0" applyFont="1" applyFill="1" applyBorder="1" applyAlignment="1" applyProtection="1">
      <alignment horizontal="left" vertical="center" wrapText="1"/>
    </xf>
    <xf numFmtId="0" fontId="14" fillId="0" borderId="56" xfId="0" applyFont="1" applyFill="1" applyBorder="1" applyAlignment="1" applyProtection="1">
      <alignment horizontal="left" vertical="center" wrapText="1"/>
    </xf>
    <xf numFmtId="0" fontId="14" fillId="0" borderId="57"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28" fillId="19" borderId="99" xfId="24" applyFont="1" applyFill="1" applyBorder="1" applyAlignment="1" applyProtection="1">
      <alignment horizontal="right"/>
    </xf>
    <xf numFmtId="0" fontId="28" fillId="19" borderId="64" xfId="24" applyFont="1" applyFill="1" applyBorder="1" applyAlignment="1" applyProtection="1">
      <alignment horizontal="right"/>
    </xf>
    <xf numFmtId="0" fontId="15" fillId="0" borderId="98" xfId="0" applyFont="1" applyFill="1" applyBorder="1" applyAlignment="1" applyProtection="1">
      <alignment horizontal="center" vertical="center"/>
    </xf>
    <xf numFmtId="49" fontId="23" fillId="19" borderId="122" xfId="0" applyNumberFormat="1" applyFont="1" applyFill="1" applyBorder="1" applyAlignment="1" applyProtection="1">
      <alignment horizontal="center" vertical="center"/>
    </xf>
    <xf numFmtId="49" fontId="23" fillId="19" borderId="123" xfId="0" applyNumberFormat="1" applyFont="1" applyFill="1" applyBorder="1" applyAlignment="1" applyProtection="1">
      <alignment horizontal="center" vertical="center"/>
    </xf>
    <xf numFmtId="49" fontId="23" fillId="19" borderId="124" xfId="0" applyNumberFormat="1" applyFont="1" applyFill="1" applyBorder="1" applyAlignment="1" applyProtection="1">
      <alignment horizontal="center" vertical="center"/>
    </xf>
    <xf numFmtId="49" fontId="23" fillId="19" borderId="125"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xf>
    <xf numFmtId="0" fontId="19" fillId="0" borderId="1"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19" fillId="0" borderId="110" xfId="0"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9" fillId="0" borderId="111" xfId="0" applyFont="1" applyFill="1" applyBorder="1" applyAlignment="1" applyProtection="1">
      <alignment horizontal="center" vertical="center"/>
    </xf>
    <xf numFmtId="0" fontId="16" fillId="14" borderId="54" xfId="0" applyFont="1" applyFill="1" applyBorder="1" applyAlignment="1" applyProtection="1">
      <alignment horizontal="left" vertical="center" wrapText="1"/>
    </xf>
    <xf numFmtId="0" fontId="16" fillId="14" borderId="75" xfId="0" applyFont="1" applyFill="1" applyBorder="1" applyAlignment="1" applyProtection="1">
      <alignment horizontal="left" vertical="center" wrapText="1"/>
    </xf>
    <xf numFmtId="0" fontId="16" fillId="14" borderId="71" xfId="0" applyFont="1" applyFill="1" applyBorder="1" applyAlignment="1" applyProtection="1">
      <alignment horizontal="left" vertical="center" wrapText="1"/>
    </xf>
    <xf numFmtId="0" fontId="20" fillId="19" borderId="54" xfId="0" applyFont="1" applyFill="1" applyBorder="1" applyAlignment="1" applyProtection="1">
      <alignment horizontal="left" vertical="center" wrapText="1"/>
    </xf>
    <xf numFmtId="0" fontId="20" fillId="19" borderId="75" xfId="0" applyFont="1" applyFill="1" applyBorder="1" applyAlignment="1" applyProtection="1">
      <alignment horizontal="left" vertical="center" wrapText="1"/>
    </xf>
    <xf numFmtId="0" fontId="20" fillId="19" borderId="71" xfId="0" applyFont="1" applyFill="1" applyBorder="1" applyAlignment="1" applyProtection="1">
      <alignment horizontal="left" vertical="center" wrapText="1"/>
    </xf>
    <xf numFmtId="0" fontId="28" fillId="19" borderId="126" xfId="0" applyFont="1" applyFill="1" applyBorder="1" applyAlignment="1" applyProtection="1">
      <alignment horizontal="right" vertical="center" wrapText="1"/>
    </xf>
    <xf numFmtId="0" fontId="28" fillId="19" borderId="127" xfId="0" applyFont="1" applyFill="1" applyBorder="1" applyAlignment="1" applyProtection="1">
      <alignment horizontal="right" vertical="center" wrapText="1"/>
    </xf>
    <xf numFmtId="0" fontId="28" fillId="19" borderId="128" xfId="0" applyFont="1" applyFill="1" applyBorder="1" applyAlignment="1" applyProtection="1">
      <alignment horizontal="right" vertical="center" wrapText="1"/>
    </xf>
    <xf numFmtId="0" fontId="18" fillId="0" borderId="16"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49" fontId="20" fillId="19" borderId="96" xfId="0" applyNumberFormat="1" applyFont="1" applyFill="1" applyBorder="1" applyAlignment="1" applyProtection="1">
      <alignment horizontal="center" vertical="center"/>
    </xf>
    <xf numFmtId="49" fontId="20" fillId="19" borderId="92" xfId="0" applyNumberFormat="1" applyFont="1" applyFill="1" applyBorder="1" applyAlignment="1" applyProtection="1">
      <alignment horizontal="center" vertical="center"/>
    </xf>
    <xf numFmtId="49" fontId="20" fillId="19" borderId="91"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24" borderId="2" xfId="0" applyFont="1" applyFill="1" applyBorder="1" applyAlignment="1" applyProtection="1">
      <alignment horizontal="center" vertical="center" wrapText="1"/>
    </xf>
    <xf numFmtId="0" fontId="33" fillId="24" borderId="3" xfId="0" applyFont="1" applyFill="1" applyBorder="1" applyAlignment="1" applyProtection="1">
      <alignment horizontal="center" vertical="center" wrapText="1"/>
    </xf>
    <xf numFmtId="37" fontId="20" fillId="19" borderId="102" xfId="0" applyNumberFormat="1" applyFont="1" applyFill="1" applyBorder="1" applyAlignment="1" applyProtection="1">
      <alignment horizontal="left" vertical="center"/>
    </xf>
    <xf numFmtId="37" fontId="20" fillId="19" borderId="105" xfId="0" applyNumberFormat="1" applyFont="1" applyFill="1" applyBorder="1" applyAlignment="1" applyProtection="1">
      <alignment horizontal="left" vertical="center"/>
    </xf>
    <xf numFmtId="37" fontId="20" fillId="19" borderId="102" xfId="0" applyNumberFormat="1" applyFont="1" applyFill="1" applyBorder="1" applyAlignment="1" applyProtection="1">
      <alignment horizontal="left" vertical="center" wrapText="1"/>
    </xf>
    <xf numFmtId="37" fontId="20" fillId="19" borderId="105" xfId="0" applyNumberFormat="1" applyFont="1" applyFill="1" applyBorder="1" applyAlignment="1" applyProtection="1">
      <alignment horizontal="left" vertical="center" wrapText="1"/>
    </xf>
    <xf numFmtId="0" fontId="33" fillId="0" borderId="17" xfId="0" applyFont="1" applyBorder="1" applyAlignment="1" applyProtection="1">
      <alignment horizontal="left"/>
    </xf>
    <xf numFmtId="37" fontId="12" fillId="0" borderId="12" xfId="0" applyNumberFormat="1" applyFont="1" applyFill="1" applyBorder="1" applyAlignment="1" applyProtection="1">
      <alignment horizontal="right" vertical="center" wrapText="1"/>
      <protection locked="0"/>
    </xf>
    <xf numFmtId="37" fontId="12" fillId="0" borderId="22" xfId="0" applyNumberFormat="1" applyFont="1" applyFill="1" applyBorder="1" applyAlignment="1" applyProtection="1">
      <alignment horizontal="right" vertical="center" wrapText="1"/>
      <protection locked="0"/>
    </xf>
    <xf numFmtId="0" fontId="12" fillId="0" borderId="27"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justify" vertical="top" wrapText="1"/>
      <protection locked="0"/>
    </xf>
    <xf numFmtId="0" fontId="12" fillId="0" borderId="115"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vertical="center" wrapText="1"/>
      <protection locked="0"/>
    </xf>
    <xf numFmtId="169" fontId="12" fillId="0" borderId="12" xfId="0" applyNumberFormat="1" applyFont="1" applyFill="1" applyBorder="1" applyAlignment="1" applyProtection="1">
      <alignment horizontal="center" vertical="center"/>
      <protection locked="0"/>
    </xf>
    <xf numFmtId="37" fontId="12" fillId="0" borderId="2" xfId="23" applyNumberFormat="1" applyFont="1" applyFill="1" applyBorder="1" applyAlignment="1" applyProtection="1">
      <alignment horizontal="right" vertical="center"/>
      <protection locked="0"/>
    </xf>
    <xf numFmtId="37" fontId="12" fillId="0" borderId="1" xfId="23" applyNumberFormat="1" applyFont="1" applyFill="1" applyBorder="1" applyAlignment="1" applyProtection="1">
      <alignment horizontal="right" vertical="center"/>
      <protection locked="0"/>
    </xf>
    <xf numFmtId="37" fontId="12" fillId="0" borderId="3" xfId="23" applyNumberFormat="1" applyFont="1" applyFill="1" applyBorder="1" applyAlignment="1" applyProtection="1">
      <alignment horizontal="right" vertical="center"/>
      <protection locked="0"/>
    </xf>
    <xf numFmtId="37" fontId="12" fillId="0" borderId="2" xfId="0" applyNumberFormat="1" applyFont="1" applyFill="1" applyBorder="1" applyAlignment="1" applyProtection="1">
      <alignment horizontal="right" vertical="center" wrapText="1"/>
      <protection locked="0"/>
    </xf>
    <xf numFmtId="37" fontId="12" fillId="0" borderId="1" xfId="0" applyNumberFormat="1" applyFont="1" applyFill="1" applyBorder="1" applyAlignment="1" applyProtection="1">
      <alignment horizontal="right" vertical="center" wrapText="1"/>
      <protection locked="0"/>
    </xf>
    <xf numFmtId="37" fontId="12" fillId="0" borderId="3" xfId="0" applyNumberFormat="1" applyFont="1" applyFill="1" applyBorder="1" applyAlignment="1" applyProtection="1">
      <alignment horizontal="right" vertical="center" wrapText="1"/>
      <protection locked="0"/>
    </xf>
    <xf numFmtId="0" fontId="12" fillId="0" borderId="12" xfId="0" applyFont="1" applyFill="1" applyBorder="1" applyAlignment="1" applyProtection="1">
      <alignment horizontal="left" vertical="top" wrapText="1"/>
      <protection locked="0"/>
    </xf>
    <xf numFmtId="3" fontId="12" fillId="0" borderId="15" xfId="0" applyNumberFormat="1" applyFont="1" applyFill="1" applyBorder="1" applyAlignment="1">
      <alignment horizontal="center"/>
    </xf>
    <xf numFmtId="0" fontId="12" fillId="0" borderId="15" xfId="0" applyFont="1" applyFill="1" applyBorder="1" applyAlignment="1">
      <alignment horizontal="center"/>
    </xf>
    <xf numFmtId="0" fontId="20" fillId="0" borderId="8"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16" xfId="0" applyFont="1" applyFill="1" applyBorder="1" applyAlignment="1" applyProtection="1">
      <alignment horizontal="center"/>
    </xf>
    <xf numFmtId="0" fontId="20" fillId="0" borderId="6" xfId="0" applyFont="1" applyFill="1" applyBorder="1" applyAlignment="1" applyProtection="1">
      <alignment horizontal="center"/>
    </xf>
    <xf numFmtId="0" fontId="20" fillId="0" borderId="7" xfId="0" applyFont="1" applyFill="1" applyBorder="1" applyAlignment="1" applyProtection="1">
      <alignment horizontal="center"/>
    </xf>
    <xf numFmtId="0" fontId="20" fillId="0" borderId="8"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20" fillId="0" borderId="10" xfId="0" applyFont="1" applyFill="1" applyBorder="1" applyAlignment="1" applyProtection="1">
      <alignment horizontal="center" wrapText="1"/>
    </xf>
    <xf numFmtId="0" fontId="20" fillId="0" borderId="17" xfId="0" applyFont="1" applyFill="1" applyBorder="1" applyAlignment="1" applyProtection="1">
      <alignment horizontal="center" wrapText="1"/>
    </xf>
    <xf numFmtId="0" fontId="20" fillId="0" borderId="11" xfId="0" applyFont="1" applyFill="1" applyBorder="1" applyAlignment="1" applyProtection="1">
      <alignment horizontal="center" wrapText="1"/>
    </xf>
    <xf numFmtId="0" fontId="18" fillId="0" borderId="3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49" fontId="18" fillId="0" borderId="2"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horizontal="left" vertical="center" wrapText="1"/>
    </xf>
    <xf numFmtId="49" fontId="18" fillId="0" borderId="3" xfId="0" applyNumberFormat="1" applyFont="1" applyFill="1" applyBorder="1" applyAlignment="1" applyProtection="1">
      <alignment horizontal="left" vertical="center" wrapText="1"/>
    </xf>
    <xf numFmtId="169" fontId="12" fillId="0" borderId="0" xfId="23" applyNumberFormat="1" applyFont="1" applyFill="1" applyBorder="1" applyAlignment="1" applyProtection="1">
      <alignment horizontal="center"/>
      <protection locked="0"/>
    </xf>
    <xf numFmtId="3" fontId="12" fillId="0" borderId="0" xfId="0" applyNumberFormat="1" applyFont="1" applyFill="1" applyBorder="1" applyAlignment="1" applyProtection="1">
      <alignment horizontal="center"/>
      <protection locked="0"/>
    </xf>
    <xf numFmtId="0" fontId="12" fillId="0" borderId="29"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37" fontId="12" fillId="0" borderId="12" xfId="23" applyNumberFormat="1" applyFont="1" applyFill="1" applyBorder="1" applyAlignment="1" applyProtection="1">
      <alignment horizontal="right" vertical="center"/>
      <protection locked="0"/>
    </xf>
    <xf numFmtId="0" fontId="12" fillId="0" borderId="2"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37" fontId="12" fillId="0" borderId="119" xfId="0" applyNumberFormat="1" applyFont="1" applyFill="1" applyBorder="1" applyAlignment="1" applyProtection="1">
      <alignment horizontal="right" vertical="center" wrapText="1"/>
      <protection locked="0"/>
    </xf>
    <xf numFmtId="37" fontId="12" fillId="0" borderId="120" xfId="0" applyNumberFormat="1" applyFont="1" applyFill="1" applyBorder="1" applyAlignment="1" applyProtection="1">
      <alignment horizontal="right" vertical="center" wrapText="1"/>
      <protection locked="0"/>
    </xf>
    <xf numFmtId="37" fontId="12" fillId="0" borderId="121" xfId="0" applyNumberFormat="1" applyFont="1" applyFill="1" applyBorder="1" applyAlignment="1" applyProtection="1">
      <alignment horizontal="right" vertical="center" wrapText="1"/>
      <protection locked="0"/>
    </xf>
    <xf numFmtId="37" fontId="12" fillId="0" borderId="116" xfId="0" applyNumberFormat="1" applyFont="1" applyFill="1" applyBorder="1" applyAlignment="1" applyProtection="1">
      <alignment horizontal="right" vertical="center" wrapText="1"/>
      <protection locked="0"/>
    </xf>
    <xf numFmtId="37" fontId="12" fillId="0" borderId="117" xfId="0" applyNumberFormat="1" applyFont="1" applyFill="1" applyBorder="1" applyAlignment="1" applyProtection="1">
      <alignment horizontal="right" vertical="center" wrapText="1"/>
      <protection locked="0"/>
    </xf>
    <xf numFmtId="37" fontId="12" fillId="0" borderId="118" xfId="0" applyNumberFormat="1" applyFont="1" applyFill="1" applyBorder="1" applyAlignment="1" applyProtection="1">
      <alignment horizontal="right" vertical="center" wrapText="1"/>
      <protection locked="0"/>
    </xf>
    <xf numFmtId="0" fontId="13" fillId="0" borderId="29" xfId="0" applyNumberFormat="1" applyFont="1" applyFill="1" applyBorder="1" applyAlignment="1" applyProtection="1">
      <alignment horizontal="justify" vertical="top" wrapText="1"/>
      <protection locked="0"/>
    </xf>
    <xf numFmtId="0" fontId="13" fillId="0" borderId="1" xfId="0" applyNumberFormat="1" applyFont="1" applyFill="1" applyBorder="1" applyAlignment="1" applyProtection="1">
      <alignment horizontal="justify" vertical="top" wrapText="1"/>
      <protection locked="0"/>
    </xf>
    <xf numFmtId="0" fontId="13" fillId="0" borderId="3" xfId="0" applyNumberFormat="1" applyFont="1" applyFill="1" applyBorder="1" applyAlignment="1" applyProtection="1">
      <alignment horizontal="justify" vertical="top" wrapText="1"/>
      <protection locked="0"/>
    </xf>
    <xf numFmtId="0" fontId="12" fillId="0" borderId="2"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3" fontId="12" fillId="0" borderId="0" xfId="0" applyNumberFormat="1" applyFont="1" applyFill="1" applyAlignment="1">
      <alignment horizontal="center"/>
    </xf>
    <xf numFmtId="0" fontId="12" fillId="0" borderId="0" xfId="0" applyFont="1" applyFill="1" applyAlignment="1">
      <alignment horizontal="center"/>
    </xf>
    <xf numFmtId="37" fontId="12" fillId="0" borderId="18" xfId="0" applyNumberFormat="1" applyFont="1" applyFill="1" applyBorder="1" applyAlignment="1" applyProtection="1">
      <alignment horizontal="right" vertical="center" wrapText="1"/>
      <protection locked="0"/>
    </xf>
    <xf numFmtId="37" fontId="12" fillId="0" borderId="28" xfId="0" applyNumberFormat="1" applyFont="1" applyFill="1" applyBorder="1" applyAlignment="1" applyProtection="1">
      <alignment horizontal="right" vertical="center" wrapText="1"/>
      <protection locked="0"/>
    </xf>
    <xf numFmtId="37" fontId="10" fillId="0" borderId="20" xfId="0" applyNumberFormat="1" applyFont="1" applyFill="1" applyBorder="1" applyAlignment="1" applyProtection="1">
      <alignment horizontal="right" vertical="center" wrapText="1"/>
      <protection locked="0"/>
    </xf>
    <xf numFmtId="37" fontId="10" fillId="0" borderId="21" xfId="0" applyNumberFormat="1" applyFont="1" applyFill="1" applyBorder="1" applyAlignment="1" applyProtection="1">
      <alignment horizontal="right" vertical="center" wrapText="1"/>
      <protection locked="0"/>
    </xf>
    <xf numFmtId="37" fontId="12" fillId="0" borderId="13" xfId="0" applyNumberFormat="1" applyFont="1" applyFill="1" applyBorder="1" applyAlignment="1" applyProtection="1">
      <alignment horizontal="right" vertical="center" wrapText="1"/>
      <protection locked="0"/>
    </xf>
    <xf numFmtId="37" fontId="12" fillId="0" borderId="23" xfId="0" applyNumberFormat="1" applyFont="1" applyFill="1" applyBorder="1" applyAlignment="1" applyProtection="1">
      <alignment horizontal="right" vertical="center" wrapText="1"/>
      <protection locked="0"/>
    </xf>
    <xf numFmtId="37" fontId="12" fillId="0" borderId="14" xfId="0" applyNumberFormat="1" applyFont="1" applyFill="1" applyBorder="1" applyAlignment="1" applyProtection="1">
      <alignment horizontal="right" vertical="center" wrapText="1"/>
      <protection locked="0"/>
    </xf>
    <xf numFmtId="0" fontId="10" fillId="0" borderId="24" xfId="0" applyFont="1" applyFill="1" applyBorder="1" applyAlignment="1" applyProtection="1">
      <alignment horizontal="right" vertical="center" wrapText="1"/>
      <protection locked="0"/>
    </xf>
    <xf numFmtId="0" fontId="10" fillId="0" borderId="25" xfId="0" applyFont="1" applyFill="1" applyBorder="1" applyAlignment="1" applyProtection="1">
      <alignment horizontal="right" vertical="center" wrapText="1"/>
      <protection locked="0"/>
    </xf>
    <xf numFmtId="0" fontId="10" fillId="0" borderId="26" xfId="0" applyFont="1" applyFill="1" applyBorder="1" applyAlignment="1" applyProtection="1">
      <alignment horizontal="right" vertical="center" wrapText="1"/>
      <protection locked="0"/>
    </xf>
    <xf numFmtId="169" fontId="10" fillId="0" borderId="20" xfId="0" applyNumberFormat="1" applyFont="1" applyFill="1" applyBorder="1" applyAlignment="1" applyProtection="1">
      <alignment horizontal="center" vertical="center"/>
      <protection locked="0"/>
    </xf>
    <xf numFmtId="37" fontId="10" fillId="0" borderId="20" xfId="23" applyNumberFormat="1" applyFont="1" applyFill="1" applyBorder="1" applyAlignment="1" applyProtection="1">
      <alignment horizontal="right" vertical="center"/>
      <protection locked="0"/>
    </xf>
    <xf numFmtId="37" fontId="12" fillId="0" borderId="13" xfId="23" applyNumberFormat="1" applyFont="1" applyFill="1" applyBorder="1" applyAlignment="1" applyProtection="1">
      <alignment horizontal="right" vertical="center"/>
      <protection locked="0"/>
    </xf>
    <xf numFmtId="37" fontId="12" fillId="0" borderId="23" xfId="23" applyNumberFormat="1" applyFont="1" applyFill="1" applyBorder="1" applyAlignment="1" applyProtection="1">
      <alignment horizontal="right" vertical="center"/>
      <protection locked="0"/>
    </xf>
    <xf numFmtId="37" fontId="12" fillId="0" borderId="14" xfId="23" applyNumberFormat="1" applyFont="1" applyFill="1" applyBorder="1" applyAlignment="1" applyProtection="1">
      <alignment horizontal="right" vertical="center"/>
      <protection locked="0"/>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20649000</c:v>
                </c:pt>
                <c:pt idx="1">
                  <c:v>77100187</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25105712"/>
        <c:axId val="125106104"/>
      </c:barChart>
      <c:catAx>
        <c:axId val="12510571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25106104"/>
        <c:crosses val="autoZero"/>
        <c:auto val="1"/>
        <c:lblAlgn val="ctr"/>
        <c:lblOffset val="100"/>
        <c:noMultiLvlLbl val="0"/>
      </c:catAx>
      <c:valAx>
        <c:axId val="125106104"/>
        <c:scaling>
          <c:orientation val="minMax"/>
        </c:scaling>
        <c:delete val="1"/>
        <c:axPos val="l"/>
        <c:majorGridlines/>
        <c:numFmt formatCode="#,##0" sourceLinked="1"/>
        <c:majorTickMark val="out"/>
        <c:minorTickMark val="none"/>
        <c:tickLblPos val="nextTo"/>
        <c:crossAx val="12510571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62634149</c:v>
                </c:pt>
                <c:pt idx="1">
                  <c:v>0</c:v>
                </c:pt>
                <c:pt idx="2">
                  <c:v>0</c:v>
                </c:pt>
                <c:pt idx="3">
                  <c:v>0</c:v>
                </c:pt>
                <c:pt idx="4">
                  <c:v>0</c:v>
                </c:pt>
                <c:pt idx="5">
                  <c:v>10250000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25106888"/>
        <c:axId val="125107280"/>
        <c:axId val="0"/>
      </c:bar3DChart>
      <c:catAx>
        <c:axId val="12510688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25107280"/>
        <c:crosses val="autoZero"/>
        <c:auto val="1"/>
        <c:lblAlgn val="ctr"/>
        <c:lblOffset val="100"/>
        <c:noMultiLvlLbl val="0"/>
      </c:catAx>
      <c:valAx>
        <c:axId val="125107280"/>
        <c:scaling>
          <c:orientation val="minMax"/>
        </c:scaling>
        <c:delete val="0"/>
        <c:axPos val="b"/>
        <c:majorGridlines/>
        <c:numFmt formatCode="_(* #,##0_);_(* \(#,##0\);_(* &quot;-&quot;_);_(@_)" sourceLinked="1"/>
        <c:majorTickMark val="none"/>
        <c:minorTickMark val="none"/>
        <c:tickLblPos val="nextTo"/>
        <c:crossAx val="125106888"/>
        <c:crosses val="autoZero"/>
        <c:crossBetween val="between"/>
      </c:valAx>
      <c:spPr>
        <a:noFill/>
        <a:ln w="25400">
          <a:noFill/>
        </a:ln>
      </c:spPr>
    </c:plotArea>
    <c:legend>
      <c:legendPos val="r"/>
      <c:layout/>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20685728</c:v>
                </c:pt>
                <c:pt idx="1">
                  <c:v>4179310</c:v>
                </c:pt>
                <c:pt idx="2">
                  <c:v>0</c:v>
                </c:pt>
              </c:numCache>
            </c:numRef>
          </c:val>
        </c:ser>
        <c:dLbls>
          <c:showLegendKey val="0"/>
          <c:showVal val="0"/>
          <c:showCatName val="0"/>
          <c:showSerName val="0"/>
          <c:showPercent val="0"/>
          <c:showBubbleSize val="0"/>
        </c:dLbls>
        <c:gapWidth val="55"/>
        <c:gapDepth val="55"/>
        <c:shape val="cylinder"/>
        <c:axId val="125108064"/>
        <c:axId val="125108456"/>
        <c:axId val="0"/>
      </c:bar3DChart>
      <c:catAx>
        <c:axId val="125108064"/>
        <c:scaling>
          <c:orientation val="minMax"/>
        </c:scaling>
        <c:delete val="1"/>
        <c:axPos val="l"/>
        <c:numFmt formatCode="General" sourceLinked="1"/>
        <c:majorTickMark val="none"/>
        <c:minorTickMark val="none"/>
        <c:tickLblPos val="nextTo"/>
        <c:crossAx val="125108456"/>
        <c:crosses val="autoZero"/>
        <c:auto val="1"/>
        <c:lblAlgn val="ctr"/>
        <c:lblOffset val="100"/>
        <c:noMultiLvlLbl val="0"/>
      </c:catAx>
      <c:valAx>
        <c:axId val="125108456"/>
        <c:scaling>
          <c:orientation val="minMax"/>
        </c:scaling>
        <c:delete val="0"/>
        <c:axPos val="b"/>
        <c:majorGridlines/>
        <c:numFmt formatCode="General" sourceLinked="1"/>
        <c:majorTickMark val="none"/>
        <c:minorTickMark val="none"/>
        <c:tickLblPos val="nextTo"/>
        <c:crossAx val="12510806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77674839</c:v>
                </c:pt>
                <c:pt idx="1">
                  <c:v>15476514</c:v>
                </c:pt>
                <c:pt idx="2">
                  <c:v>3586834</c:v>
                </c:pt>
                <c:pt idx="3">
                  <c:v>1011000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25108848"/>
        <c:axId val="125109632"/>
      </c:barChart>
      <c:catAx>
        <c:axId val="12510884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25109632"/>
        <c:crosses val="autoZero"/>
        <c:auto val="1"/>
        <c:lblAlgn val="ctr"/>
        <c:lblOffset val="100"/>
        <c:noMultiLvlLbl val="0"/>
      </c:catAx>
      <c:valAx>
        <c:axId val="125109632"/>
        <c:scaling>
          <c:orientation val="minMax"/>
        </c:scaling>
        <c:delete val="1"/>
        <c:axPos val="l"/>
        <c:majorGridlines/>
        <c:numFmt formatCode="#,##0" sourceLinked="1"/>
        <c:majorTickMark val="out"/>
        <c:minorTickMark val="none"/>
        <c:tickLblPos val="nextTo"/>
        <c:crossAx val="12510884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765"/>
  <sheetViews>
    <sheetView zoomScale="110" zoomScaleNormal="110" workbookViewId="0">
      <selection activeCell="C95" sqref="C95"/>
    </sheetView>
  </sheetViews>
  <sheetFormatPr baseColWidth="10" defaultColWidth="0" defaultRowHeight="36.75" customHeight="1" x14ac:dyDescent="0.25"/>
  <cols>
    <col min="1" max="1" width="7.5703125" style="38" customWidth="1"/>
    <col min="2" max="2" width="82.42578125" style="39" customWidth="1"/>
    <col min="3" max="3" width="21.7109375" style="57" customWidth="1"/>
    <col min="4" max="16384" width="0" style="37" hidden="1"/>
  </cols>
  <sheetData>
    <row r="1" spans="1:4" ht="53.25" customHeight="1" x14ac:dyDescent="0.25">
      <c r="A1" s="413" t="s">
        <v>911</v>
      </c>
      <c r="B1" s="414"/>
      <c r="C1" s="414"/>
    </row>
    <row r="2" spans="1:4" s="61" customFormat="1" ht="28.5" customHeight="1" x14ac:dyDescent="0.25">
      <c r="A2" s="415" t="s">
        <v>1155</v>
      </c>
      <c r="B2" s="416"/>
      <c r="C2" s="417"/>
      <c r="D2" s="119"/>
    </row>
    <row r="3" spans="1:4" s="66" customFormat="1" ht="22.5" customHeight="1" x14ac:dyDescent="0.25">
      <c r="A3" s="418" t="s">
        <v>104</v>
      </c>
      <c r="B3" s="420" t="s">
        <v>3</v>
      </c>
      <c r="C3" s="422" t="s">
        <v>105</v>
      </c>
      <c r="D3" s="120"/>
    </row>
    <row r="4" spans="1:4" s="66" customFormat="1" ht="15" customHeight="1" x14ac:dyDescent="0.25">
      <c r="A4" s="419"/>
      <c r="B4" s="421"/>
      <c r="C4" s="423"/>
      <c r="D4" s="120"/>
    </row>
    <row r="5" spans="1:4" s="66" customFormat="1" ht="3.75" customHeight="1" x14ac:dyDescent="0.25">
      <c r="A5" s="207"/>
      <c r="B5" s="208"/>
      <c r="C5" s="209"/>
      <c r="D5" s="120"/>
    </row>
    <row r="6" spans="1:4" s="67" customFormat="1" ht="25.5" customHeight="1" x14ac:dyDescent="0.25">
      <c r="A6" s="210">
        <v>1</v>
      </c>
      <c r="B6" s="211" t="s">
        <v>7</v>
      </c>
      <c r="C6" s="262">
        <f>SUM(C7+C9+C13+C14+C15+C16+C17+C23+C24)</f>
        <v>7653000</v>
      </c>
      <c r="D6" s="121"/>
    </row>
    <row r="7" spans="1:4" s="180" customFormat="1" ht="25.5" customHeight="1" x14ac:dyDescent="0.25">
      <c r="A7" s="310">
        <v>1.1000000000000001</v>
      </c>
      <c r="B7" s="311" t="s">
        <v>106</v>
      </c>
      <c r="C7" s="312">
        <f>SUM(C8)</f>
        <v>3000</v>
      </c>
      <c r="D7" s="179"/>
    </row>
    <row r="8" spans="1:4" s="198" customFormat="1" ht="25.5" customHeight="1" x14ac:dyDescent="0.25">
      <c r="A8" s="255" t="s">
        <v>930</v>
      </c>
      <c r="B8" s="256" t="s">
        <v>931</v>
      </c>
      <c r="C8" s="265">
        <v>3000</v>
      </c>
      <c r="D8" s="197"/>
    </row>
    <row r="9" spans="1:4" s="182" customFormat="1" ht="25.5" customHeight="1" x14ac:dyDescent="0.25">
      <c r="A9" s="310">
        <v>1.2</v>
      </c>
      <c r="B9" s="311" t="s">
        <v>107</v>
      </c>
      <c r="C9" s="312">
        <f>SUM(C10:C12)</f>
        <v>7550000</v>
      </c>
      <c r="D9" s="181"/>
    </row>
    <row r="10" spans="1:4" s="198" customFormat="1" ht="25.5" customHeight="1" x14ac:dyDescent="0.25">
      <c r="A10" s="255" t="s">
        <v>932</v>
      </c>
      <c r="B10" s="256" t="s">
        <v>933</v>
      </c>
      <c r="C10" s="265">
        <v>6000000</v>
      </c>
      <c r="D10" s="197"/>
    </row>
    <row r="11" spans="1:4" s="198" customFormat="1" ht="25.5" customHeight="1" x14ac:dyDescent="0.25">
      <c r="A11" s="255" t="s">
        <v>934</v>
      </c>
      <c r="B11" s="256" t="s">
        <v>935</v>
      </c>
      <c r="C11" s="265">
        <v>1500000</v>
      </c>
      <c r="D11" s="197"/>
    </row>
    <row r="12" spans="1:4" s="198" customFormat="1" ht="25.5" customHeight="1" x14ac:dyDescent="0.25">
      <c r="A12" s="255" t="s">
        <v>936</v>
      </c>
      <c r="B12" s="256" t="s">
        <v>937</v>
      </c>
      <c r="C12" s="265">
        <v>50000</v>
      </c>
      <c r="D12" s="197"/>
    </row>
    <row r="13" spans="1:4" s="184" customFormat="1" ht="30" customHeight="1" x14ac:dyDescent="0.25">
      <c r="A13" s="310">
        <v>1.3</v>
      </c>
      <c r="B13" s="311" t="s">
        <v>108</v>
      </c>
      <c r="C13" s="313"/>
      <c r="D13" s="183"/>
    </row>
    <row r="14" spans="1:4" s="184" customFormat="1" ht="25.5" customHeight="1" x14ac:dyDescent="0.25">
      <c r="A14" s="310">
        <v>1.4</v>
      </c>
      <c r="B14" s="311" t="s">
        <v>109</v>
      </c>
      <c r="C14" s="313"/>
      <c r="D14" s="183"/>
    </row>
    <row r="15" spans="1:4" s="184" customFormat="1" ht="25.5" customHeight="1" x14ac:dyDescent="0.25">
      <c r="A15" s="310">
        <v>1.5</v>
      </c>
      <c r="B15" s="311" t="s">
        <v>110</v>
      </c>
      <c r="C15" s="313"/>
      <c r="D15" s="183"/>
    </row>
    <row r="16" spans="1:4" s="184" customFormat="1" ht="25.5" customHeight="1" x14ac:dyDescent="0.25">
      <c r="A16" s="310">
        <v>1.6</v>
      </c>
      <c r="B16" s="311" t="s">
        <v>111</v>
      </c>
      <c r="C16" s="313"/>
      <c r="D16" s="183"/>
    </row>
    <row r="17" spans="1:4" s="182" customFormat="1" ht="25.5" customHeight="1" x14ac:dyDescent="0.25">
      <c r="A17" s="310">
        <v>1.7</v>
      </c>
      <c r="B17" s="314" t="s">
        <v>112</v>
      </c>
      <c r="C17" s="312">
        <f>SUM(C18:C22)</f>
        <v>100000</v>
      </c>
      <c r="D17" s="181"/>
    </row>
    <row r="18" spans="1:4" s="198" customFormat="1" ht="25.5" customHeight="1" x14ac:dyDescent="0.25">
      <c r="A18" s="255" t="s">
        <v>938</v>
      </c>
      <c r="B18" s="256" t="s">
        <v>939</v>
      </c>
      <c r="C18" s="265">
        <v>80000</v>
      </c>
      <c r="D18" s="197"/>
    </row>
    <row r="19" spans="1:4" s="198" customFormat="1" ht="25.5" customHeight="1" x14ac:dyDescent="0.25">
      <c r="A19" s="255" t="s">
        <v>940</v>
      </c>
      <c r="B19" s="257" t="s">
        <v>941</v>
      </c>
      <c r="C19" s="265">
        <v>12000</v>
      </c>
      <c r="D19" s="197"/>
    </row>
    <row r="20" spans="1:4" s="198" customFormat="1" ht="25.5" customHeight="1" x14ac:dyDescent="0.25">
      <c r="A20" s="255" t="s">
        <v>942</v>
      </c>
      <c r="B20" s="256" t="s">
        <v>943</v>
      </c>
      <c r="C20" s="265"/>
      <c r="D20" s="197"/>
    </row>
    <row r="21" spans="1:4" s="198" customFormat="1" ht="25.5" customHeight="1" x14ac:dyDescent="0.25">
      <c r="A21" s="255" t="s">
        <v>944</v>
      </c>
      <c r="B21" s="256" t="s">
        <v>945</v>
      </c>
      <c r="C21" s="265">
        <v>8000</v>
      </c>
      <c r="D21" s="197"/>
    </row>
    <row r="22" spans="1:4" s="198" customFormat="1" ht="25.5" customHeight="1" x14ac:dyDescent="0.25">
      <c r="A22" s="255" t="s">
        <v>946</v>
      </c>
      <c r="B22" s="256" t="s">
        <v>947</v>
      </c>
      <c r="C22" s="265"/>
      <c r="D22" s="197"/>
    </row>
    <row r="23" spans="1:4" s="180" customFormat="1" ht="25.5" customHeight="1" x14ac:dyDescent="0.25">
      <c r="A23" s="310">
        <v>1.8</v>
      </c>
      <c r="B23" s="311" t="s">
        <v>113</v>
      </c>
      <c r="C23" s="313"/>
      <c r="D23" s="179"/>
    </row>
    <row r="24" spans="1:4" s="180" customFormat="1" ht="25.5" customHeight="1" x14ac:dyDescent="0.25">
      <c r="A24" s="310">
        <v>1.9</v>
      </c>
      <c r="B24" s="315" t="s">
        <v>916</v>
      </c>
      <c r="C24" s="316"/>
      <c r="D24" s="179"/>
    </row>
    <row r="25" spans="1:4" s="70" customFormat="1" ht="25.5" customHeight="1" x14ac:dyDescent="0.25">
      <c r="A25" s="210">
        <v>2</v>
      </c>
      <c r="B25" s="212" t="s">
        <v>15</v>
      </c>
      <c r="C25" s="263">
        <f>SUM(C26:C30)</f>
        <v>0</v>
      </c>
      <c r="D25" s="125"/>
    </row>
    <row r="26" spans="1:4" s="60" customFormat="1" ht="25.5" customHeight="1" x14ac:dyDescent="0.25">
      <c r="A26" s="310">
        <v>2.1</v>
      </c>
      <c r="B26" s="311" t="s">
        <v>114</v>
      </c>
      <c r="C26" s="317"/>
      <c r="D26" s="123"/>
    </row>
    <row r="27" spans="1:4" s="60" customFormat="1" ht="25.5" customHeight="1" x14ac:dyDescent="0.25">
      <c r="A27" s="310">
        <v>2.2000000000000002</v>
      </c>
      <c r="B27" s="311" t="s">
        <v>948</v>
      </c>
      <c r="C27" s="317"/>
      <c r="D27" s="123"/>
    </row>
    <row r="28" spans="1:4" s="60" customFormat="1" ht="25.5" customHeight="1" x14ac:dyDescent="0.25">
      <c r="A28" s="310">
        <v>2.2999999999999998</v>
      </c>
      <c r="B28" s="311" t="s">
        <v>115</v>
      </c>
      <c r="C28" s="317"/>
      <c r="D28" s="123"/>
    </row>
    <row r="29" spans="1:4" s="60" customFormat="1" ht="33" customHeight="1" x14ac:dyDescent="0.25">
      <c r="A29" s="310">
        <v>2.4</v>
      </c>
      <c r="B29" s="311" t="s">
        <v>116</v>
      </c>
      <c r="C29" s="317"/>
      <c r="D29" s="123"/>
    </row>
    <row r="30" spans="1:4" s="60" customFormat="1" ht="25.5" customHeight="1" x14ac:dyDescent="0.25">
      <c r="A30" s="310">
        <v>2.5</v>
      </c>
      <c r="B30" s="311" t="s">
        <v>917</v>
      </c>
      <c r="C30" s="317"/>
      <c r="D30" s="123"/>
    </row>
    <row r="31" spans="1:4" s="70" customFormat="1" ht="25.5" customHeight="1" x14ac:dyDescent="0.25">
      <c r="A31" s="210">
        <v>3</v>
      </c>
      <c r="B31" s="213" t="s">
        <v>16</v>
      </c>
      <c r="C31" s="263">
        <f>SUM(C32:C33)</f>
        <v>0</v>
      </c>
      <c r="D31" s="125"/>
    </row>
    <row r="32" spans="1:4" s="186" customFormat="1" ht="25.5" customHeight="1" x14ac:dyDescent="0.25">
      <c r="A32" s="310">
        <v>3.1</v>
      </c>
      <c r="B32" s="311" t="s">
        <v>117</v>
      </c>
      <c r="C32" s="313"/>
      <c r="D32" s="185"/>
    </row>
    <row r="33" spans="1:4" s="186" customFormat="1" ht="45.6" customHeight="1" x14ac:dyDescent="0.25">
      <c r="A33" s="310">
        <v>3.9</v>
      </c>
      <c r="B33" s="311" t="s">
        <v>1012</v>
      </c>
      <c r="C33" s="313"/>
      <c r="D33" s="185"/>
    </row>
    <row r="34" spans="1:4" s="131" customFormat="1" ht="25.5" customHeight="1" x14ac:dyDescent="0.25">
      <c r="A34" s="210">
        <v>4</v>
      </c>
      <c r="B34" s="214" t="s">
        <v>118</v>
      </c>
      <c r="C34" s="263">
        <f>SUM(C35+C41+C56+C57+C62)</f>
        <v>11293000</v>
      </c>
      <c r="D34" s="130"/>
    </row>
    <row r="35" spans="1:4" s="188" customFormat="1" ht="33.6" customHeight="1" x14ac:dyDescent="0.25">
      <c r="A35" s="310">
        <v>4.0999999999999996</v>
      </c>
      <c r="B35" s="71" t="s">
        <v>119</v>
      </c>
      <c r="C35" s="312">
        <f>SUM(C36:C39)</f>
        <v>1031000</v>
      </c>
      <c r="D35" s="187"/>
    </row>
    <row r="36" spans="1:4" s="200" customFormat="1" ht="25.5" customHeight="1" x14ac:dyDescent="0.25">
      <c r="A36" s="255" t="s">
        <v>949</v>
      </c>
      <c r="B36" s="256" t="s">
        <v>950</v>
      </c>
      <c r="C36" s="265">
        <v>300000</v>
      </c>
      <c r="D36" s="199"/>
    </row>
    <row r="37" spans="1:4" s="200" customFormat="1" ht="25.5" customHeight="1" x14ac:dyDescent="0.25">
      <c r="A37" s="255" t="s">
        <v>1151</v>
      </c>
      <c r="B37" s="256" t="s">
        <v>1153</v>
      </c>
      <c r="C37" s="265">
        <v>1000</v>
      </c>
      <c r="D37" s="199"/>
    </row>
    <row r="38" spans="1:4" s="200" customFormat="1" ht="25.5" customHeight="1" x14ac:dyDescent="0.25">
      <c r="A38" s="255" t="s">
        <v>1152</v>
      </c>
      <c r="B38" s="256" t="s">
        <v>1154</v>
      </c>
      <c r="C38" s="265">
        <v>700000</v>
      </c>
      <c r="D38" s="199"/>
    </row>
    <row r="39" spans="1:4" s="200" customFormat="1" ht="26.45" customHeight="1" x14ac:dyDescent="0.25">
      <c r="A39" s="255" t="s">
        <v>951</v>
      </c>
      <c r="B39" s="256" t="s">
        <v>952</v>
      </c>
      <c r="C39" s="265">
        <v>30000</v>
      </c>
      <c r="D39" s="199"/>
    </row>
    <row r="40" spans="1:4" s="190" customFormat="1" ht="25.5" customHeight="1" x14ac:dyDescent="0.25">
      <c r="A40" s="310">
        <v>4.2</v>
      </c>
      <c r="B40" s="311" t="s">
        <v>918</v>
      </c>
      <c r="C40" s="264"/>
      <c r="D40" s="189"/>
    </row>
    <row r="41" spans="1:4" s="194" customFormat="1" ht="25.5" customHeight="1" x14ac:dyDescent="0.25">
      <c r="A41" s="318">
        <v>4.3</v>
      </c>
      <c r="B41" s="319" t="s">
        <v>121</v>
      </c>
      <c r="C41" s="320">
        <f>SUM(C42:C55)</f>
        <v>10132000</v>
      </c>
      <c r="D41" s="193"/>
    </row>
    <row r="42" spans="1:4" s="192" customFormat="1" ht="16.149999999999999" customHeight="1" x14ac:dyDescent="0.25">
      <c r="A42" s="258" t="s">
        <v>953</v>
      </c>
      <c r="B42" s="259" t="s">
        <v>954</v>
      </c>
      <c r="C42" s="270">
        <v>400000</v>
      </c>
      <c r="D42" s="191"/>
    </row>
    <row r="43" spans="1:4" s="72" customFormat="1" ht="19.149999999999999" customHeight="1" x14ac:dyDescent="0.25">
      <c r="A43" s="255" t="s">
        <v>955</v>
      </c>
      <c r="B43" s="256" t="s">
        <v>956</v>
      </c>
      <c r="C43" s="265">
        <v>60000</v>
      </c>
      <c r="D43" s="126"/>
    </row>
    <row r="44" spans="1:4" s="68" customFormat="1" ht="16.899999999999999" customHeight="1" x14ac:dyDescent="0.25">
      <c r="A44" s="255" t="s">
        <v>957</v>
      </c>
      <c r="B44" s="256" t="s">
        <v>958</v>
      </c>
      <c r="C44" s="265">
        <v>160000</v>
      </c>
      <c r="D44" s="122"/>
    </row>
    <row r="45" spans="1:4" s="178" customFormat="1" ht="18.600000000000001" customHeight="1" x14ac:dyDescent="0.25">
      <c r="A45" s="255" t="s">
        <v>959</v>
      </c>
      <c r="B45" s="256" t="s">
        <v>960</v>
      </c>
      <c r="C45" s="265">
        <v>6000</v>
      </c>
      <c r="D45" s="177"/>
    </row>
    <row r="46" spans="1:4" s="72" customFormat="1" ht="18" customHeight="1" x14ac:dyDescent="0.25">
      <c r="A46" s="255" t="s">
        <v>961</v>
      </c>
      <c r="B46" s="256" t="s">
        <v>962</v>
      </c>
      <c r="C46" s="265">
        <v>250000</v>
      </c>
      <c r="D46" s="126"/>
    </row>
    <row r="47" spans="1:4" s="72" customFormat="1" ht="21.6" customHeight="1" x14ac:dyDescent="0.25">
      <c r="A47" s="255" t="s">
        <v>963</v>
      </c>
      <c r="B47" s="256" t="s">
        <v>964</v>
      </c>
      <c r="C47" s="265"/>
      <c r="D47" s="126"/>
    </row>
    <row r="48" spans="1:4" s="72" customFormat="1" ht="21.6" customHeight="1" x14ac:dyDescent="0.25">
      <c r="A48" s="255" t="s">
        <v>965</v>
      </c>
      <c r="B48" s="256" t="s">
        <v>966</v>
      </c>
      <c r="C48" s="265"/>
      <c r="D48" s="126"/>
    </row>
    <row r="49" spans="1:4" s="72" customFormat="1" ht="20.45" customHeight="1" x14ac:dyDescent="0.25">
      <c r="A49" s="255" t="s">
        <v>967</v>
      </c>
      <c r="B49" s="256" t="s">
        <v>968</v>
      </c>
      <c r="C49" s="265">
        <v>25000</v>
      </c>
      <c r="D49" s="126"/>
    </row>
    <row r="50" spans="1:4" s="72" customFormat="1" ht="21.6" customHeight="1" x14ac:dyDescent="0.25">
      <c r="A50" s="255" t="s">
        <v>969</v>
      </c>
      <c r="B50" s="256" t="s">
        <v>970</v>
      </c>
      <c r="C50" s="265">
        <v>1000</v>
      </c>
      <c r="D50" s="126"/>
    </row>
    <row r="51" spans="1:4" s="72" customFormat="1" ht="28.5" customHeight="1" x14ac:dyDescent="0.25">
      <c r="A51" s="255" t="s">
        <v>971</v>
      </c>
      <c r="B51" s="256" t="s">
        <v>1147</v>
      </c>
      <c r="C51" s="265">
        <v>7500000</v>
      </c>
      <c r="D51" s="126"/>
    </row>
    <row r="52" spans="1:4" s="72" customFormat="1" ht="17.45" customHeight="1" x14ac:dyDescent="0.25">
      <c r="A52" s="255" t="s">
        <v>972</v>
      </c>
      <c r="B52" s="256" t="s">
        <v>973</v>
      </c>
      <c r="C52" s="265">
        <v>500000</v>
      </c>
      <c r="D52" s="126"/>
    </row>
    <row r="53" spans="1:4" s="72" customFormat="1" ht="19.149999999999999" customHeight="1" x14ac:dyDescent="0.25">
      <c r="A53" s="255" t="s">
        <v>974</v>
      </c>
      <c r="B53" s="256" t="s">
        <v>975</v>
      </c>
      <c r="C53" s="265">
        <v>30000</v>
      </c>
      <c r="D53" s="126"/>
    </row>
    <row r="54" spans="1:4" s="72" customFormat="1" ht="16.149999999999999" customHeight="1" x14ac:dyDescent="0.25">
      <c r="A54" s="255" t="s">
        <v>976</v>
      </c>
      <c r="B54" s="256" t="s">
        <v>977</v>
      </c>
      <c r="C54" s="265">
        <v>650000</v>
      </c>
      <c r="D54" s="126"/>
    </row>
    <row r="55" spans="1:4" s="68" customFormat="1" ht="21.6" customHeight="1" x14ac:dyDescent="0.25">
      <c r="A55" s="255" t="s">
        <v>978</v>
      </c>
      <c r="B55" s="256" t="s">
        <v>979</v>
      </c>
      <c r="C55" s="265">
        <v>550000</v>
      </c>
      <c r="D55" s="122"/>
    </row>
    <row r="56" spans="1:4" s="180" customFormat="1" ht="26.45" customHeight="1" x14ac:dyDescent="0.25">
      <c r="A56" s="310">
        <v>4.4000000000000004</v>
      </c>
      <c r="B56" s="71" t="s">
        <v>122</v>
      </c>
      <c r="C56" s="313">
        <v>19000</v>
      </c>
      <c r="D56" s="179"/>
    </row>
    <row r="57" spans="1:4" s="72" customFormat="1" ht="24" customHeight="1" x14ac:dyDescent="0.25">
      <c r="A57" s="310">
        <v>4.5</v>
      </c>
      <c r="B57" s="311" t="s">
        <v>1013</v>
      </c>
      <c r="C57" s="312">
        <f>SUM(C58:C61)</f>
        <v>111000</v>
      </c>
      <c r="D57" s="126"/>
    </row>
    <row r="58" spans="1:4" s="72" customFormat="1" ht="21" customHeight="1" x14ac:dyDescent="0.25">
      <c r="A58" s="255" t="s">
        <v>980</v>
      </c>
      <c r="B58" s="256" t="s">
        <v>939</v>
      </c>
      <c r="C58" s="265">
        <v>100000</v>
      </c>
      <c r="D58" s="126"/>
    </row>
    <row r="59" spans="1:4" s="72" customFormat="1" ht="20.45" customHeight="1" x14ac:dyDescent="0.25">
      <c r="A59" s="255" t="s">
        <v>981</v>
      </c>
      <c r="B59" s="256" t="s">
        <v>941</v>
      </c>
      <c r="C59" s="265">
        <v>10000</v>
      </c>
      <c r="D59" s="126"/>
    </row>
    <row r="60" spans="1:4" s="72" customFormat="1" ht="19.899999999999999" customHeight="1" x14ac:dyDescent="0.25">
      <c r="A60" s="255" t="s">
        <v>982</v>
      </c>
      <c r="B60" s="256" t="s">
        <v>943</v>
      </c>
      <c r="C60" s="265"/>
      <c r="D60" s="126"/>
    </row>
    <row r="61" spans="1:4" s="72" customFormat="1" ht="19.149999999999999" customHeight="1" x14ac:dyDescent="0.25">
      <c r="A61" s="255" t="s">
        <v>983</v>
      </c>
      <c r="B61" s="256" t="s">
        <v>945</v>
      </c>
      <c r="C61" s="265">
        <v>1000</v>
      </c>
      <c r="D61" s="126"/>
    </row>
    <row r="62" spans="1:4" s="72" customFormat="1" ht="30.6" customHeight="1" x14ac:dyDescent="0.25">
      <c r="A62" s="310">
        <v>4.9000000000000004</v>
      </c>
      <c r="B62" s="311" t="s">
        <v>919</v>
      </c>
      <c r="C62" s="313"/>
      <c r="D62" s="126"/>
    </row>
    <row r="63" spans="1:4" s="72" customFormat="1" ht="26.45" customHeight="1" x14ac:dyDescent="0.25">
      <c r="A63" s="210">
        <v>5</v>
      </c>
      <c r="B63" s="212" t="s">
        <v>19</v>
      </c>
      <c r="C63" s="263">
        <f>SUM(C64+C69)</f>
        <v>451000</v>
      </c>
      <c r="D63" s="126"/>
    </row>
    <row r="64" spans="1:4" s="188" customFormat="1" ht="25.9" customHeight="1" x14ac:dyDescent="0.25">
      <c r="A64" s="310">
        <v>5.0999999999999996</v>
      </c>
      <c r="B64" s="71" t="s">
        <v>19</v>
      </c>
      <c r="C64" s="312">
        <f>SUM(C65:C67)</f>
        <v>451000</v>
      </c>
      <c r="D64" s="187"/>
    </row>
    <row r="65" spans="1:4" s="72" customFormat="1" ht="24.6" customHeight="1" x14ac:dyDescent="0.25">
      <c r="A65" s="255" t="s">
        <v>984</v>
      </c>
      <c r="B65" s="256" t="s">
        <v>985</v>
      </c>
      <c r="C65" s="265">
        <v>1000</v>
      </c>
      <c r="D65" s="126"/>
    </row>
    <row r="66" spans="1:4" s="72" customFormat="1" ht="18.600000000000001" customHeight="1" x14ac:dyDescent="0.25">
      <c r="A66" s="255" t="s">
        <v>986</v>
      </c>
      <c r="B66" s="256" t="s">
        <v>987</v>
      </c>
      <c r="C66" s="265"/>
      <c r="D66" s="126"/>
    </row>
    <row r="67" spans="1:4" s="72" customFormat="1" ht="21" customHeight="1" x14ac:dyDescent="0.25">
      <c r="A67" s="255" t="s">
        <v>988</v>
      </c>
      <c r="B67" s="256" t="s">
        <v>989</v>
      </c>
      <c r="C67" s="265">
        <v>450000</v>
      </c>
      <c r="D67" s="126"/>
    </row>
    <row r="68" spans="1:4" s="188" customFormat="1" ht="23.45" customHeight="1" x14ac:dyDescent="0.25">
      <c r="A68" s="310">
        <v>5.2</v>
      </c>
      <c r="B68" s="71" t="s">
        <v>920</v>
      </c>
      <c r="C68" s="264"/>
      <c r="D68" s="187"/>
    </row>
    <row r="69" spans="1:4" s="188" customFormat="1" ht="37.9" customHeight="1" x14ac:dyDescent="0.25">
      <c r="A69" s="310">
        <v>5.9</v>
      </c>
      <c r="B69" s="71" t="s">
        <v>1021</v>
      </c>
      <c r="C69" s="313"/>
      <c r="D69" s="187"/>
    </row>
    <row r="70" spans="1:4" s="72" customFormat="1" ht="29.45" customHeight="1" x14ac:dyDescent="0.25">
      <c r="A70" s="210">
        <v>6</v>
      </c>
      <c r="B70" s="212" t="s">
        <v>20</v>
      </c>
      <c r="C70" s="263">
        <f>SUM(C71+C79+C80+C81)</f>
        <v>1252000</v>
      </c>
      <c r="D70" s="126"/>
    </row>
    <row r="71" spans="1:4" s="188" customFormat="1" ht="18.600000000000001" customHeight="1" x14ac:dyDescent="0.25">
      <c r="A71" s="310">
        <v>6.1</v>
      </c>
      <c r="B71" s="71" t="s">
        <v>921</v>
      </c>
      <c r="C71" s="312">
        <f>SUM(C72:C78)</f>
        <v>1252000</v>
      </c>
      <c r="D71" s="187"/>
    </row>
    <row r="72" spans="1:4" s="72" customFormat="1" ht="20.25" customHeight="1" x14ac:dyDescent="0.25">
      <c r="A72" s="255" t="s">
        <v>990</v>
      </c>
      <c r="B72" s="256" t="s">
        <v>991</v>
      </c>
      <c r="C72" s="265"/>
      <c r="D72" s="126"/>
    </row>
    <row r="73" spans="1:4" s="72" customFormat="1" ht="19.899999999999999" customHeight="1" x14ac:dyDescent="0.25">
      <c r="A73" s="255" t="s">
        <v>992</v>
      </c>
      <c r="B73" s="256" t="s">
        <v>941</v>
      </c>
      <c r="C73" s="265">
        <v>22000</v>
      </c>
      <c r="D73" s="126"/>
    </row>
    <row r="74" spans="1:4" s="72" customFormat="1" ht="22.15" customHeight="1" x14ac:dyDescent="0.25">
      <c r="A74" s="255" t="s">
        <v>993</v>
      </c>
      <c r="B74" s="256" t="s">
        <v>123</v>
      </c>
      <c r="C74" s="265"/>
      <c r="D74" s="126"/>
    </row>
    <row r="75" spans="1:4" s="72" customFormat="1" ht="19.899999999999999" customHeight="1" x14ac:dyDescent="0.25">
      <c r="A75" s="255" t="s">
        <v>994</v>
      </c>
      <c r="B75" s="256" t="s">
        <v>995</v>
      </c>
      <c r="C75" s="265">
        <v>230000</v>
      </c>
      <c r="D75" s="126"/>
    </row>
    <row r="76" spans="1:4" s="72" customFormat="1" ht="22.15" customHeight="1" x14ac:dyDescent="0.25">
      <c r="A76" s="255" t="s">
        <v>996</v>
      </c>
      <c r="B76" s="256" t="s">
        <v>997</v>
      </c>
      <c r="C76" s="265">
        <v>1000000</v>
      </c>
      <c r="D76" s="126"/>
    </row>
    <row r="77" spans="1:4" s="72" customFormat="1" ht="22.15" customHeight="1" x14ac:dyDescent="0.25">
      <c r="A77" s="255" t="s">
        <v>998</v>
      </c>
      <c r="B77" s="256" t="s">
        <v>999</v>
      </c>
      <c r="C77" s="265"/>
      <c r="D77" s="126"/>
    </row>
    <row r="78" spans="1:4" s="72" customFormat="1" ht="23.45" customHeight="1" x14ac:dyDescent="0.25">
      <c r="A78" s="255" t="s">
        <v>1000</v>
      </c>
      <c r="B78" s="256" t="s">
        <v>1001</v>
      </c>
      <c r="C78" s="265"/>
      <c r="D78" s="126"/>
    </row>
    <row r="79" spans="1:4" s="188" customFormat="1" ht="21" customHeight="1" x14ac:dyDescent="0.25">
      <c r="A79" s="310">
        <v>6.2</v>
      </c>
      <c r="B79" s="71" t="s">
        <v>1002</v>
      </c>
      <c r="C79" s="313"/>
      <c r="D79" s="187"/>
    </row>
    <row r="80" spans="1:4" s="188" customFormat="1" ht="24.6" customHeight="1" x14ac:dyDescent="0.25">
      <c r="A80" s="310">
        <v>6.3</v>
      </c>
      <c r="B80" s="321" t="s">
        <v>1003</v>
      </c>
      <c r="C80" s="316"/>
      <c r="D80" s="187"/>
    </row>
    <row r="81" spans="1:4" s="188" customFormat="1" ht="24.6" customHeight="1" x14ac:dyDescent="0.25">
      <c r="A81" s="310">
        <v>6.9</v>
      </c>
      <c r="B81" s="321" t="s">
        <v>1022</v>
      </c>
      <c r="C81" s="316"/>
      <c r="D81" s="187"/>
    </row>
    <row r="82" spans="1:4" s="73" customFormat="1" ht="25.5" customHeight="1" x14ac:dyDescent="0.25">
      <c r="A82" s="210">
        <v>7</v>
      </c>
      <c r="B82" s="212" t="s">
        <v>922</v>
      </c>
      <c r="C82" s="263">
        <f>SUM(C83:C91)</f>
        <v>0</v>
      </c>
      <c r="D82" s="127"/>
    </row>
    <row r="83" spans="1:4" s="73" customFormat="1" ht="36.75" customHeight="1" x14ac:dyDescent="0.25">
      <c r="A83" s="310">
        <v>7.1</v>
      </c>
      <c r="B83" s="322" t="s">
        <v>1099</v>
      </c>
      <c r="C83" s="316"/>
      <c r="D83" s="127"/>
    </row>
    <row r="84" spans="1:4" s="73" customFormat="1" ht="36.75" customHeight="1" x14ac:dyDescent="0.25">
      <c r="A84" s="310">
        <v>7.2</v>
      </c>
      <c r="B84" s="322" t="s">
        <v>923</v>
      </c>
      <c r="C84" s="316"/>
      <c r="D84" s="127"/>
    </row>
    <row r="85" spans="1:4" s="73" customFormat="1" ht="36.75" customHeight="1" x14ac:dyDescent="0.25">
      <c r="A85" s="310">
        <v>7.3</v>
      </c>
      <c r="B85" s="322" t="s">
        <v>924</v>
      </c>
      <c r="C85" s="316"/>
      <c r="D85" s="127"/>
    </row>
    <row r="86" spans="1:4" s="73" customFormat="1" ht="47.45" customHeight="1" x14ac:dyDescent="0.25">
      <c r="A86" s="310">
        <v>7.4</v>
      </c>
      <c r="B86" s="322" t="s">
        <v>925</v>
      </c>
      <c r="C86" s="316"/>
      <c r="D86" s="127"/>
    </row>
    <row r="87" spans="1:4" s="73" customFormat="1" ht="50.45" customHeight="1" x14ac:dyDescent="0.25">
      <c r="A87" s="310">
        <v>7.5</v>
      </c>
      <c r="B87" s="322" t="s">
        <v>926</v>
      </c>
      <c r="C87" s="316"/>
      <c r="D87" s="127"/>
    </row>
    <row r="88" spans="1:4" s="73" customFormat="1" ht="49.9" customHeight="1" x14ac:dyDescent="0.25">
      <c r="A88" s="310">
        <v>7.6</v>
      </c>
      <c r="B88" s="322" t="s">
        <v>927</v>
      </c>
      <c r="C88" s="316"/>
      <c r="D88" s="127"/>
    </row>
    <row r="89" spans="1:4" s="73" customFormat="1" ht="43.9" customHeight="1" x14ac:dyDescent="0.25">
      <c r="A89" s="310">
        <v>7.7</v>
      </c>
      <c r="B89" s="322" t="s">
        <v>928</v>
      </c>
      <c r="C89" s="316"/>
      <c r="D89" s="127"/>
    </row>
    <row r="90" spans="1:4" s="73" customFormat="1" ht="39.6" customHeight="1" x14ac:dyDescent="0.25">
      <c r="A90" s="310">
        <v>7.8</v>
      </c>
      <c r="B90" s="322" t="s">
        <v>929</v>
      </c>
      <c r="C90" s="316"/>
      <c r="D90" s="127"/>
    </row>
    <row r="91" spans="1:4" s="73" customFormat="1" ht="33.6" customHeight="1" x14ac:dyDescent="0.25">
      <c r="A91" s="310">
        <v>7.9</v>
      </c>
      <c r="B91" s="322" t="s">
        <v>29</v>
      </c>
      <c r="C91" s="316"/>
      <c r="D91" s="127"/>
    </row>
    <row r="92" spans="1:4" s="72" customFormat="1" ht="37.9" customHeight="1" x14ac:dyDescent="0.25">
      <c r="A92" s="210">
        <v>8</v>
      </c>
      <c r="B92" s="215" t="s">
        <v>1146</v>
      </c>
      <c r="C92" s="263">
        <f>SUM(C93+C96+C101+C102+C103)</f>
        <v>77100187</v>
      </c>
      <c r="D92" s="126"/>
    </row>
    <row r="93" spans="1:4" s="188" customFormat="1" ht="25.5" customHeight="1" x14ac:dyDescent="0.25">
      <c r="A93" s="310">
        <v>8.1</v>
      </c>
      <c r="B93" s="71" t="s">
        <v>124</v>
      </c>
      <c r="C93" s="312">
        <f>SUM(C94:C95)</f>
        <v>41985149</v>
      </c>
      <c r="D93" s="187"/>
    </row>
    <row r="94" spans="1:4" s="69" customFormat="1" ht="25.5" customHeight="1" x14ac:dyDescent="0.25">
      <c r="A94" s="255" t="s">
        <v>848</v>
      </c>
      <c r="B94" s="402" t="s">
        <v>125</v>
      </c>
      <c r="C94" s="266">
        <f>33000000+8785149</f>
        <v>41785149</v>
      </c>
      <c r="D94" s="124"/>
    </row>
    <row r="95" spans="1:4" s="69" customFormat="1" ht="25.5" customHeight="1" x14ac:dyDescent="0.25">
      <c r="A95" s="255" t="s">
        <v>1004</v>
      </c>
      <c r="B95" s="402" t="s">
        <v>126</v>
      </c>
      <c r="C95" s="266">
        <v>200000</v>
      </c>
      <c r="D95" s="124"/>
    </row>
    <row r="96" spans="1:4" s="188" customFormat="1" ht="25.5" customHeight="1" x14ac:dyDescent="0.25">
      <c r="A96" s="310">
        <v>8.1999999999999993</v>
      </c>
      <c r="B96" s="71" t="s">
        <v>127</v>
      </c>
      <c r="C96" s="312">
        <f>SUM(C97:C100)</f>
        <v>20685728</v>
      </c>
      <c r="D96" s="187"/>
    </row>
    <row r="97" spans="1:4" s="69" customFormat="1" ht="25.5" customHeight="1" x14ac:dyDescent="0.25">
      <c r="A97" s="255" t="s">
        <v>849</v>
      </c>
      <c r="B97" s="402" t="s">
        <v>128</v>
      </c>
      <c r="C97" s="266">
        <v>8977250</v>
      </c>
      <c r="D97" s="124"/>
    </row>
    <row r="98" spans="1:4" s="69" customFormat="1" ht="25.5" customHeight="1" x14ac:dyDescent="0.25">
      <c r="A98" s="255" t="s">
        <v>1005</v>
      </c>
      <c r="B98" s="402" t="s">
        <v>129</v>
      </c>
      <c r="C98" s="266">
        <v>500</v>
      </c>
      <c r="D98" s="124"/>
    </row>
    <row r="99" spans="1:4" s="69" customFormat="1" ht="25.5" customHeight="1" x14ac:dyDescent="0.25">
      <c r="A99" s="255" t="s">
        <v>1006</v>
      </c>
      <c r="B99" s="402" t="s">
        <v>130</v>
      </c>
      <c r="C99" s="266">
        <v>11707478</v>
      </c>
      <c r="D99" s="124"/>
    </row>
    <row r="100" spans="1:4" s="69" customFormat="1" ht="25.5" customHeight="1" x14ac:dyDescent="0.25">
      <c r="A100" s="255" t="s">
        <v>1007</v>
      </c>
      <c r="B100" s="402" t="s">
        <v>131</v>
      </c>
      <c r="C100" s="266">
        <v>500</v>
      </c>
      <c r="D100" s="124"/>
    </row>
    <row r="101" spans="1:4" s="188" customFormat="1" ht="25.5" customHeight="1" x14ac:dyDescent="0.25">
      <c r="A101" s="310">
        <v>8.3000000000000007</v>
      </c>
      <c r="B101" s="71" t="s">
        <v>132</v>
      </c>
      <c r="C101" s="313">
        <f>4179310+5250000+5000000</f>
        <v>14429310</v>
      </c>
      <c r="D101" s="187"/>
    </row>
    <row r="102" spans="1:4" s="188" customFormat="1" ht="25.5" customHeight="1" x14ac:dyDescent="0.25">
      <c r="A102" s="310">
        <v>8.4</v>
      </c>
      <c r="B102" s="71" t="s">
        <v>1008</v>
      </c>
      <c r="C102" s="313"/>
      <c r="D102" s="187"/>
    </row>
    <row r="103" spans="1:4" s="188" customFormat="1" ht="25.5" customHeight="1" x14ac:dyDescent="0.25">
      <c r="A103" s="310">
        <v>8.5</v>
      </c>
      <c r="B103" s="71" t="s">
        <v>1009</v>
      </c>
      <c r="C103" s="313"/>
      <c r="D103" s="187"/>
    </row>
    <row r="104" spans="1:4" s="74" customFormat="1" ht="33.6" customHeight="1" x14ac:dyDescent="0.25">
      <c r="A104" s="210">
        <v>9</v>
      </c>
      <c r="B104" s="215" t="s">
        <v>1148</v>
      </c>
      <c r="C104" s="263">
        <f>SUM(C105+C107+C109+C111)</f>
        <v>0</v>
      </c>
      <c r="D104" s="128"/>
    </row>
    <row r="105" spans="1:4" s="196" customFormat="1" ht="23.45" customHeight="1" x14ac:dyDescent="0.25">
      <c r="A105" s="310">
        <v>9.1</v>
      </c>
      <c r="B105" s="71" t="s">
        <v>1149</v>
      </c>
      <c r="C105" s="313"/>
      <c r="D105" s="195"/>
    </row>
    <row r="106" spans="1:4" s="188" customFormat="1" ht="20.45" customHeight="1" x14ac:dyDescent="0.25">
      <c r="A106" s="310">
        <v>9.1999999999999993</v>
      </c>
      <c r="B106" s="315" t="s">
        <v>1014</v>
      </c>
      <c r="C106" s="267"/>
      <c r="D106" s="187"/>
    </row>
    <row r="107" spans="1:4" s="196" customFormat="1" ht="22.9" customHeight="1" x14ac:dyDescent="0.25">
      <c r="A107" s="310">
        <v>9.3000000000000007</v>
      </c>
      <c r="B107" s="71" t="s">
        <v>134</v>
      </c>
      <c r="C107" s="313"/>
      <c r="D107" s="195"/>
    </row>
    <row r="108" spans="1:4" s="196" customFormat="1" ht="21.6" customHeight="1" x14ac:dyDescent="0.25">
      <c r="A108" s="310">
        <v>9.4</v>
      </c>
      <c r="B108" s="321" t="s">
        <v>1015</v>
      </c>
      <c r="C108" s="268"/>
      <c r="D108" s="195"/>
    </row>
    <row r="109" spans="1:4" s="196" customFormat="1" ht="23.45" customHeight="1" x14ac:dyDescent="0.25">
      <c r="A109" s="310">
        <v>9.5</v>
      </c>
      <c r="B109" s="321" t="s">
        <v>136</v>
      </c>
      <c r="C109" s="323"/>
      <c r="D109" s="195"/>
    </row>
    <row r="110" spans="1:4" s="196" customFormat="1" ht="26.45" customHeight="1" x14ac:dyDescent="0.25">
      <c r="A110" s="310">
        <v>9.6</v>
      </c>
      <c r="B110" s="71" t="s">
        <v>1150</v>
      </c>
      <c r="C110" s="264"/>
      <c r="D110" s="195"/>
    </row>
    <row r="111" spans="1:4" s="196" customFormat="1" ht="27" customHeight="1" x14ac:dyDescent="0.25">
      <c r="A111" s="310">
        <v>9.6999999999999993</v>
      </c>
      <c r="B111" s="321" t="s">
        <v>1010</v>
      </c>
      <c r="C111" s="323"/>
      <c r="D111" s="195"/>
    </row>
    <row r="112" spans="1:4" s="74" customFormat="1" ht="20.45" customHeight="1" x14ac:dyDescent="0.25">
      <c r="A112" s="210">
        <v>0</v>
      </c>
      <c r="B112" s="212" t="s">
        <v>25</v>
      </c>
      <c r="C112" s="263">
        <f>SUM(C113+C115)</f>
        <v>0</v>
      </c>
      <c r="D112" s="128"/>
    </row>
    <row r="113" spans="1:4" s="196" customFormat="1" ht="22.15" customHeight="1" x14ac:dyDescent="0.25">
      <c r="A113" s="310">
        <v>0.1</v>
      </c>
      <c r="B113" s="71" t="s">
        <v>137</v>
      </c>
      <c r="C113" s="313"/>
      <c r="D113" s="195"/>
    </row>
    <row r="114" spans="1:4" s="196" customFormat="1" ht="25.15" customHeight="1" x14ac:dyDescent="0.25">
      <c r="A114" s="310">
        <v>0.2</v>
      </c>
      <c r="B114" s="71" t="s">
        <v>138</v>
      </c>
      <c r="C114" s="264"/>
      <c r="D114" s="195"/>
    </row>
    <row r="115" spans="1:4" s="188" customFormat="1" ht="25.9" customHeight="1" x14ac:dyDescent="0.25">
      <c r="A115" s="310">
        <v>0.3</v>
      </c>
      <c r="B115" s="315" t="s">
        <v>1011</v>
      </c>
      <c r="C115" s="316"/>
      <c r="D115" s="187"/>
    </row>
    <row r="116" spans="1:4" s="75" customFormat="1" ht="23.45" customHeight="1" x14ac:dyDescent="0.25">
      <c r="A116" s="411" t="s">
        <v>139</v>
      </c>
      <c r="B116" s="412"/>
      <c r="C116" s="269">
        <f>SUM(C6+C25+C31+C34+C63+C70+C82+C92+C104+C112)</f>
        <v>97749187</v>
      </c>
      <c r="D116" s="129"/>
    </row>
    <row r="117" spans="1:4" s="65" customFormat="1" ht="12.75" customHeight="1" x14ac:dyDescent="0.25">
      <c r="A117" s="62"/>
      <c r="B117" s="63"/>
      <c r="C117" s="64"/>
    </row>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sheetData>
  <sheetProtection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300" verticalDpi="300" r:id="rId1"/>
  <headerFooter>
    <oddFooter>&amp;L&amp;"-,Cursiva"&amp;10Ejercicio Fiscal 2019&amp;R&amp;"-,Cursiva"&amp;10Página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pageSetUpPr fitToPage="1"/>
  </sheetPr>
  <dimension ref="A1:XFC522"/>
  <sheetViews>
    <sheetView topLeftCell="G1" zoomScale="80" zoomScaleNormal="80" zoomScalePageLayoutView="90" workbookViewId="0">
      <pane ySplit="6" topLeftCell="A424" activePane="bottomLeft" state="frozen"/>
      <selection pane="bottomLeft" activeCell="M253" sqref="M253"/>
    </sheetView>
  </sheetViews>
  <sheetFormatPr baseColWidth="10" defaultColWidth="0" defaultRowHeight="0" customHeight="1" zeroHeight="1" x14ac:dyDescent="0.25"/>
  <cols>
    <col min="1" max="1" width="8.42578125" style="49" customWidth="1"/>
    <col min="2" max="2" width="55.140625" style="50" customWidth="1"/>
    <col min="3" max="3" width="15" style="51" customWidth="1"/>
    <col min="4" max="4" width="18.42578125" style="51" customWidth="1"/>
    <col min="5" max="5" width="18.5703125" style="51" customWidth="1"/>
    <col min="6" max="6" width="17" style="51" customWidth="1"/>
    <col min="7" max="7" width="16.7109375" style="51" customWidth="1"/>
    <col min="8" max="8" width="16.140625" style="51" customWidth="1"/>
    <col min="9" max="9" width="18.7109375" style="51" customWidth="1"/>
    <col min="10" max="10" width="16" style="51" customWidth="1"/>
    <col min="11" max="11" width="15.7109375" style="51" customWidth="1"/>
    <col min="12" max="12" width="17.7109375" style="51" customWidth="1"/>
    <col min="13" max="13" width="16.28515625" style="51" customWidth="1"/>
    <col min="14" max="14" width="0.28515625" style="24" customWidth="1"/>
    <col min="15" max="15" width="11.42578125" style="24" hidden="1" customWidth="1"/>
    <col min="16" max="28" width="0" style="24" hidden="1" customWidth="1"/>
    <col min="29" max="16383" width="11.42578125" style="24" hidden="1"/>
    <col min="16384" max="16384" width="3.28515625" style="24" hidden="1" customWidth="1"/>
  </cols>
  <sheetData>
    <row r="1" spans="1:15" customFormat="1" ht="33" customHeight="1" x14ac:dyDescent="0.25">
      <c r="A1" s="424" t="s">
        <v>912</v>
      </c>
      <c r="B1" s="425"/>
      <c r="C1" s="425"/>
      <c r="D1" s="425"/>
      <c r="E1" s="425"/>
      <c r="F1" s="425"/>
      <c r="G1" s="425"/>
      <c r="H1" s="425"/>
      <c r="I1" s="425"/>
      <c r="J1" s="425"/>
      <c r="K1" s="425"/>
      <c r="L1" s="425"/>
      <c r="M1" s="425"/>
      <c r="N1" s="426"/>
    </row>
    <row r="2" spans="1:15" customFormat="1" ht="24" customHeight="1" x14ac:dyDescent="0.35">
      <c r="A2" s="427" t="str">
        <f>'ESTIMACIÓN DE INGRESOS'!A2:C2</f>
        <v>Nombre del Municipio: Municipio de Ixtlahuacán del Río, Jalisco.</v>
      </c>
      <c r="B2" s="428"/>
      <c r="C2" s="428"/>
      <c r="D2" s="428"/>
      <c r="E2" s="428"/>
      <c r="F2" s="428"/>
      <c r="G2" s="428"/>
      <c r="H2" s="428"/>
      <c r="I2" s="428"/>
      <c r="J2" s="428"/>
      <c r="K2" s="428"/>
      <c r="L2" s="428"/>
      <c r="M2" s="428"/>
      <c r="N2" s="429"/>
    </row>
    <row r="3" spans="1:15" s="176" customFormat="1" ht="31.15" customHeight="1" x14ac:dyDescent="0.25">
      <c r="A3" s="431" t="s">
        <v>549</v>
      </c>
      <c r="B3" s="433" t="s">
        <v>3</v>
      </c>
      <c r="C3" s="438" t="s">
        <v>1055</v>
      </c>
      <c r="D3" s="439"/>
      <c r="E3" s="439"/>
      <c r="F3" s="439"/>
      <c r="G3" s="439"/>
      <c r="H3" s="439"/>
      <c r="I3" s="440"/>
      <c r="J3" s="435" t="s">
        <v>1056</v>
      </c>
      <c r="K3" s="436"/>
      <c r="L3" s="437"/>
      <c r="M3" s="430" t="s">
        <v>550</v>
      </c>
      <c r="N3" s="175"/>
    </row>
    <row r="4" spans="1:15" s="176" customFormat="1" ht="73.150000000000006" customHeight="1" x14ac:dyDescent="0.25">
      <c r="A4" s="432"/>
      <c r="B4" s="434"/>
      <c r="C4" s="204" t="s">
        <v>1054</v>
      </c>
      <c r="D4" s="204" t="s">
        <v>1060</v>
      </c>
      <c r="E4" s="204" t="s">
        <v>1061</v>
      </c>
      <c r="F4" s="205" t="s">
        <v>1062</v>
      </c>
      <c r="G4" s="205" t="s">
        <v>1063</v>
      </c>
      <c r="H4" s="206" t="s">
        <v>1064</v>
      </c>
      <c r="I4" s="202" t="s">
        <v>1065</v>
      </c>
      <c r="J4" s="202" t="s">
        <v>1057</v>
      </c>
      <c r="K4" s="202" t="s">
        <v>1058</v>
      </c>
      <c r="L4" s="203" t="s">
        <v>1059</v>
      </c>
      <c r="M4" s="430"/>
      <c r="N4" s="175"/>
    </row>
    <row r="5" spans="1:15" s="137" customFormat="1" ht="6.6" customHeight="1" x14ac:dyDescent="0.25">
      <c r="A5" s="132"/>
      <c r="B5" s="133"/>
      <c r="C5" s="134"/>
      <c r="D5" s="134"/>
      <c r="E5" s="133"/>
      <c r="F5" s="133"/>
      <c r="G5" s="133"/>
      <c r="H5" s="133"/>
      <c r="I5" s="135"/>
      <c r="J5" s="135"/>
      <c r="K5" s="135"/>
      <c r="L5" s="135"/>
      <c r="M5" s="135"/>
      <c r="N5" s="136"/>
    </row>
    <row r="6" spans="1:15" s="169" customFormat="1" ht="25.5" customHeight="1" x14ac:dyDescent="0.25">
      <c r="A6" s="165">
        <v>1000</v>
      </c>
      <c r="B6" s="166" t="s">
        <v>35</v>
      </c>
      <c r="C6" s="167">
        <f t="shared" ref="C6:N6" si="0">C7+C12+C17+C26+C31+C38+C40</f>
        <v>33363149</v>
      </c>
      <c r="D6" s="167">
        <f>D7+D12+D17+D26+D31+D38+D40</f>
        <v>0</v>
      </c>
      <c r="E6" s="167">
        <f t="shared" si="0"/>
        <v>0</v>
      </c>
      <c r="F6" s="167">
        <f t="shared" si="0"/>
        <v>0</v>
      </c>
      <c r="G6" s="167">
        <f t="shared" si="0"/>
        <v>0</v>
      </c>
      <c r="H6" s="167">
        <f t="shared" si="0"/>
        <v>0</v>
      </c>
      <c r="I6" s="167">
        <f t="shared" si="0"/>
        <v>0</v>
      </c>
      <c r="J6" s="167">
        <f t="shared" si="0"/>
        <v>5771990</v>
      </c>
      <c r="K6" s="167">
        <f t="shared" si="0"/>
        <v>0</v>
      </c>
      <c r="L6" s="167">
        <f t="shared" si="0"/>
        <v>0</v>
      </c>
      <c r="M6" s="167">
        <f>SUM(C6:L6)</f>
        <v>39135139</v>
      </c>
      <c r="N6" s="168">
        <f t="shared" si="0"/>
        <v>0</v>
      </c>
    </row>
    <row r="7" spans="1:15" customFormat="1" ht="25.5" customHeight="1" x14ac:dyDescent="0.25">
      <c r="A7" s="76">
        <v>1100</v>
      </c>
      <c r="B7" s="77" t="s">
        <v>141</v>
      </c>
      <c r="C7" s="271">
        <f>SUM(C8:C11)</f>
        <v>27019381</v>
      </c>
      <c r="D7" s="271">
        <f>SUM(D8:D11)</f>
        <v>0</v>
      </c>
      <c r="E7" s="271">
        <f t="shared" ref="E7:L7" si="1">SUM(E8:E11)</f>
        <v>0</v>
      </c>
      <c r="F7" s="271">
        <f t="shared" si="1"/>
        <v>0</v>
      </c>
      <c r="G7" s="271">
        <f t="shared" si="1"/>
        <v>0</v>
      </c>
      <c r="H7" s="271">
        <f t="shared" si="1"/>
        <v>0</v>
      </c>
      <c r="I7" s="271">
        <f t="shared" si="1"/>
        <v>0</v>
      </c>
      <c r="J7" s="271">
        <f t="shared" si="1"/>
        <v>4561224</v>
      </c>
      <c r="K7" s="271">
        <f t="shared" si="1"/>
        <v>0</v>
      </c>
      <c r="L7" s="271">
        <f t="shared" si="1"/>
        <v>0</v>
      </c>
      <c r="M7" s="271">
        <f t="shared" ref="M7:M70" si="2">SUM(C7:L7)</f>
        <v>31580605</v>
      </c>
      <c r="N7" s="272"/>
      <c r="O7">
        <v>1</v>
      </c>
    </row>
    <row r="8" spans="1:15" customFormat="1" ht="25.5" customHeight="1" x14ac:dyDescent="0.25">
      <c r="A8" s="82">
        <v>111</v>
      </c>
      <c r="B8" s="78" t="s">
        <v>142</v>
      </c>
      <c r="C8" s="273">
        <v>2727216</v>
      </c>
      <c r="D8" s="273"/>
      <c r="E8" s="273"/>
      <c r="F8" s="273"/>
      <c r="G8" s="273"/>
      <c r="H8" s="273"/>
      <c r="I8" s="273"/>
      <c r="J8" s="273"/>
      <c r="K8" s="273"/>
      <c r="L8" s="273"/>
      <c r="M8" s="274">
        <f t="shared" si="2"/>
        <v>2727216</v>
      </c>
      <c r="N8" s="275"/>
      <c r="O8">
        <v>2</v>
      </c>
    </row>
    <row r="9" spans="1:15" customFormat="1" ht="25.5" customHeight="1" x14ac:dyDescent="0.25">
      <c r="A9" s="82">
        <v>112</v>
      </c>
      <c r="B9" s="79" t="s">
        <v>143</v>
      </c>
      <c r="C9" s="273"/>
      <c r="D9" s="273"/>
      <c r="E9" s="273"/>
      <c r="F9" s="273"/>
      <c r="G9" s="273"/>
      <c r="H9" s="273"/>
      <c r="I9" s="273"/>
      <c r="J9" s="273"/>
      <c r="K9" s="273"/>
      <c r="L9" s="273"/>
      <c r="M9" s="274">
        <f t="shared" si="2"/>
        <v>0</v>
      </c>
      <c r="N9" s="275"/>
      <c r="O9">
        <v>3</v>
      </c>
    </row>
    <row r="10" spans="1:15" customFormat="1" ht="25.5" customHeight="1" x14ac:dyDescent="0.25">
      <c r="A10" s="82">
        <v>113</v>
      </c>
      <c r="B10" s="79" t="s">
        <v>144</v>
      </c>
      <c r="C10" s="273">
        <v>24292165</v>
      </c>
      <c r="D10" s="273"/>
      <c r="E10" s="273"/>
      <c r="F10" s="273"/>
      <c r="G10" s="273"/>
      <c r="H10" s="273"/>
      <c r="I10" s="273"/>
      <c r="J10" s="273">
        <v>4561224</v>
      </c>
      <c r="K10" s="273"/>
      <c r="L10" s="273"/>
      <c r="M10" s="274">
        <f t="shared" si="2"/>
        <v>28853389</v>
      </c>
      <c r="N10" s="272"/>
    </row>
    <row r="11" spans="1:15" customFormat="1" ht="25.5" customHeight="1" x14ac:dyDescent="0.25">
      <c r="A11" s="82">
        <v>114</v>
      </c>
      <c r="B11" s="79" t="s">
        <v>145</v>
      </c>
      <c r="C11" s="273"/>
      <c r="D11" s="273"/>
      <c r="E11" s="273"/>
      <c r="F11" s="273"/>
      <c r="G11" s="273"/>
      <c r="H11" s="273"/>
      <c r="I11" s="273"/>
      <c r="J11" s="273"/>
      <c r="K11" s="273"/>
      <c r="L11" s="273"/>
      <c r="M11" s="274">
        <f t="shared" si="2"/>
        <v>0</v>
      </c>
      <c r="N11" s="272"/>
      <c r="O11">
        <v>101</v>
      </c>
    </row>
    <row r="12" spans="1:15" customFormat="1" ht="25.5" customHeight="1" x14ac:dyDescent="0.25">
      <c r="A12" s="76">
        <v>1200</v>
      </c>
      <c r="B12" s="77" t="s">
        <v>146</v>
      </c>
      <c r="C12" s="271">
        <f t="shared" ref="C12:L12" si="3">SUM(C13:C16)</f>
        <v>0</v>
      </c>
      <c r="D12" s="271">
        <f>SUM(D13:D16)</f>
        <v>0</v>
      </c>
      <c r="E12" s="271">
        <f t="shared" si="3"/>
        <v>0</v>
      </c>
      <c r="F12" s="271">
        <f t="shared" si="3"/>
        <v>0</v>
      </c>
      <c r="G12" s="271">
        <f t="shared" si="3"/>
        <v>0</v>
      </c>
      <c r="H12" s="271">
        <f t="shared" si="3"/>
        <v>0</v>
      </c>
      <c r="I12" s="271">
        <f t="shared" si="3"/>
        <v>0</v>
      </c>
      <c r="J12" s="271">
        <f t="shared" si="3"/>
        <v>0</v>
      </c>
      <c r="K12" s="271">
        <f t="shared" si="3"/>
        <v>0</v>
      </c>
      <c r="L12" s="271">
        <f t="shared" si="3"/>
        <v>0</v>
      </c>
      <c r="M12" s="271">
        <f t="shared" si="2"/>
        <v>0</v>
      </c>
      <c r="N12" s="276"/>
      <c r="O12">
        <v>102</v>
      </c>
    </row>
    <row r="13" spans="1:15" customFormat="1" ht="25.5" customHeight="1" x14ac:dyDescent="0.25">
      <c r="A13" s="82">
        <v>121</v>
      </c>
      <c r="B13" s="79" t="s">
        <v>147</v>
      </c>
      <c r="C13" s="273"/>
      <c r="D13" s="273"/>
      <c r="E13" s="273"/>
      <c r="F13" s="273"/>
      <c r="G13" s="273"/>
      <c r="H13" s="273"/>
      <c r="I13" s="273"/>
      <c r="J13" s="273"/>
      <c r="K13" s="273"/>
      <c r="L13" s="273"/>
      <c r="M13" s="274">
        <f t="shared" si="2"/>
        <v>0</v>
      </c>
      <c r="N13" s="272"/>
      <c r="O13">
        <v>103</v>
      </c>
    </row>
    <row r="14" spans="1:15" customFormat="1" ht="25.5" customHeight="1" x14ac:dyDescent="0.25">
      <c r="A14" s="82">
        <v>122</v>
      </c>
      <c r="B14" s="79" t="s">
        <v>148</v>
      </c>
      <c r="C14" s="273"/>
      <c r="D14" s="273"/>
      <c r="E14" s="273"/>
      <c r="F14" s="273"/>
      <c r="G14" s="273"/>
      <c r="H14" s="273"/>
      <c r="I14" s="273"/>
      <c r="J14" s="273"/>
      <c r="K14" s="273"/>
      <c r="L14" s="273"/>
      <c r="M14" s="274">
        <f t="shared" si="2"/>
        <v>0</v>
      </c>
      <c r="N14" s="272"/>
      <c r="O14">
        <v>104</v>
      </c>
    </row>
    <row r="15" spans="1:15" customFormat="1" ht="25.5" customHeight="1" x14ac:dyDescent="0.25">
      <c r="A15" s="82">
        <v>123</v>
      </c>
      <c r="B15" s="79" t="s">
        <v>149</v>
      </c>
      <c r="C15" s="273"/>
      <c r="D15" s="273"/>
      <c r="E15" s="273"/>
      <c r="F15" s="273"/>
      <c r="G15" s="273"/>
      <c r="H15" s="273"/>
      <c r="I15" s="273"/>
      <c r="J15" s="273"/>
      <c r="K15" s="273"/>
      <c r="L15" s="273"/>
      <c r="M15" s="274">
        <f t="shared" si="2"/>
        <v>0</v>
      </c>
      <c r="N15" s="272"/>
      <c r="O15">
        <v>105</v>
      </c>
    </row>
    <row r="16" spans="1:15" customFormat="1" ht="39" customHeight="1" x14ac:dyDescent="0.25">
      <c r="A16" s="82">
        <v>124</v>
      </c>
      <c r="B16" s="79" t="s">
        <v>150</v>
      </c>
      <c r="C16" s="273"/>
      <c r="D16" s="273"/>
      <c r="E16" s="273"/>
      <c r="F16" s="273"/>
      <c r="G16" s="273"/>
      <c r="H16" s="273"/>
      <c r="I16" s="273"/>
      <c r="J16" s="273"/>
      <c r="K16" s="273"/>
      <c r="L16" s="273"/>
      <c r="M16" s="274">
        <f t="shared" si="2"/>
        <v>0</v>
      </c>
      <c r="N16" s="272"/>
      <c r="O16">
        <v>106</v>
      </c>
    </row>
    <row r="17" spans="1:15" customFormat="1" ht="25.5" customHeight="1" x14ac:dyDescent="0.25">
      <c r="A17" s="76">
        <v>1300</v>
      </c>
      <c r="B17" s="77" t="s">
        <v>151</v>
      </c>
      <c r="C17" s="271">
        <f>SUM(C18:C25)</f>
        <v>4628368</v>
      </c>
      <c r="D17" s="271">
        <f>SUM(D18:D25)</f>
        <v>0</v>
      </c>
      <c r="E17" s="271">
        <f t="shared" ref="E17:N17" si="4">SUM(E18:E25)</f>
        <v>0</v>
      </c>
      <c r="F17" s="271">
        <f t="shared" si="4"/>
        <v>0</v>
      </c>
      <c r="G17" s="271">
        <f t="shared" si="4"/>
        <v>0</v>
      </c>
      <c r="H17" s="271">
        <f t="shared" si="4"/>
        <v>0</v>
      </c>
      <c r="I17" s="271">
        <f t="shared" si="4"/>
        <v>0</v>
      </c>
      <c r="J17" s="271">
        <f t="shared" si="4"/>
        <v>706166</v>
      </c>
      <c r="K17" s="271">
        <f t="shared" si="4"/>
        <v>0</v>
      </c>
      <c r="L17" s="271">
        <f t="shared" si="4"/>
        <v>0</v>
      </c>
      <c r="M17" s="271">
        <f t="shared" si="2"/>
        <v>5334534</v>
      </c>
      <c r="N17" s="277">
        <f t="shared" si="4"/>
        <v>0</v>
      </c>
      <c r="O17">
        <v>199</v>
      </c>
    </row>
    <row r="18" spans="1:15" customFormat="1" ht="25.5" customHeight="1" x14ac:dyDescent="0.25">
      <c r="A18" s="82">
        <v>131</v>
      </c>
      <c r="B18" s="79" t="s">
        <v>152</v>
      </c>
      <c r="C18" s="273"/>
      <c r="D18" s="273"/>
      <c r="E18" s="273"/>
      <c r="F18" s="273"/>
      <c r="G18" s="273"/>
      <c r="H18" s="273"/>
      <c r="I18" s="273"/>
      <c r="J18" s="273"/>
      <c r="K18" s="273"/>
      <c r="L18" s="273"/>
      <c r="M18" s="274">
        <f t="shared" si="2"/>
        <v>0</v>
      </c>
      <c r="N18" s="272"/>
    </row>
    <row r="19" spans="1:15" customFormat="1" ht="25.5" customHeight="1" x14ac:dyDescent="0.25">
      <c r="A19" s="82">
        <v>132</v>
      </c>
      <c r="B19" s="79" t="s">
        <v>153</v>
      </c>
      <c r="C19" s="273">
        <v>4028368</v>
      </c>
      <c r="D19" s="273"/>
      <c r="E19" s="273"/>
      <c r="F19" s="273"/>
      <c r="G19" s="273"/>
      <c r="H19" s="273"/>
      <c r="I19" s="273"/>
      <c r="J19" s="273">
        <v>688166</v>
      </c>
      <c r="K19" s="273"/>
      <c r="L19" s="273"/>
      <c r="M19" s="274">
        <f t="shared" si="2"/>
        <v>4716534</v>
      </c>
      <c r="N19" s="272"/>
      <c r="O19" s="24" t="s">
        <v>154</v>
      </c>
    </row>
    <row r="20" spans="1:15" customFormat="1" ht="25.5" customHeight="1" x14ac:dyDescent="0.25">
      <c r="A20" s="82">
        <v>133</v>
      </c>
      <c r="B20" s="79" t="s">
        <v>155</v>
      </c>
      <c r="C20" s="273">
        <v>600000</v>
      </c>
      <c r="D20" s="273"/>
      <c r="E20" s="273"/>
      <c r="F20" s="273"/>
      <c r="G20" s="273"/>
      <c r="H20" s="273"/>
      <c r="I20" s="273"/>
      <c r="J20" s="273">
        <v>18000</v>
      </c>
      <c r="K20" s="273"/>
      <c r="L20" s="273"/>
      <c r="M20" s="274">
        <f t="shared" si="2"/>
        <v>618000</v>
      </c>
      <c r="N20" s="272"/>
      <c r="O20">
        <v>201</v>
      </c>
    </row>
    <row r="21" spans="1:15" customFormat="1" ht="25.5" customHeight="1" x14ac:dyDescent="0.25">
      <c r="A21" s="82">
        <v>134</v>
      </c>
      <c r="B21" s="79" t="s">
        <v>156</v>
      </c>
      <c r="C21" s="273"/>
      <c r="D21" s="273"/>
      <c r="E21" s="273"/>
      <c r="F21" s="273"/>
      <c r="G21" s="273"/>
      <c r="H21" s="273"/>
      <c r="I21" s="273"/>
      <c r="J21" s="273"/>
      <c r="K21" s="273"/>
      <c r="L21" s="273"/>
      <c r="M21" s="274">
        <f t="shared" si="2"/>
        <v>0</v>
      </c>
      <c r="N21" s="272"/>
      <c r="O21">
        <v>203</v>
      </c>
    </row>
    <row r="22" spans="1:15" customFormat="1" ht="25.5" customHeight="1" x14ac:dyDescent="0.25">
      <c r="A22" s="82">
        <v>135</v>
      </c>
      <c r="B22" s="79" t="s">
        <v>157</v>
      </c>
      <c r="C22" s="273"/>
      <c r="D22" s="273"/>
      <c r="E22" s="273"/>
      <c r="F22" s="273"/>
      <c r="G22" s="273"/>
      <c r="H22" s="273"/>
      <c r="I22" s="273"/>
      <c r="J22" s="273"/>
      <c r="K22" s="273"/>
      <c r="L22" s="273"/>
      <c r="M22" s="274">
        <f t="shared" si="2"/>
        <v>0</v>
      </c>
      <c r="N22" s="272"/>
      <c r="O22">
        <v>205</v>
      </c>
    </row>
    <row r="23" spans="1:15" customFormat="1" ht="25.5" x14ac:dyDescent="0.25">
      <c r="A23" s="82">
        <v>136</v>
      </c>
      <c r="B23" s="79" t="s">
        <v>158</v>
      </c>
      <c r="C23" s="273"/>
      <c r="D23" s="273"/>
      <c r="E23" s="273"/>
      <c r="F23" s="273"/>
      <c r="G23" s="273"/>
      <c r="H23" s="273"/>
      <c r="I23" s="273"/>
      <c r="J23" s="273"/>
      <c r="K23" s="273"/>
      <c r="L23" s="273"/>
      <c r="M23" s="274">
        <f t="shared" si="2"/>
        <v>0</v>
      </c>
      <c r="N23" s="272"/>
      <c r="O23">
        <v>207</v>
      </c>
    </row>
    <row r="24" spans="1:15" customFormat="1" ht="25.5" customHeight="1" x14ac:dyDescent="0.25">
      <c r="A24" s="82">
        <v>137</v>
      </c>
      <c r="B24" s="79" t="s">
        <v>159</v>
      </c>
      <c r="C24" s="273"/>
      <c r="D24" s="273"/>
      <c r="E24" s="273"/>
      <c r="F24" s="273"/>
      <c r="G24" s="273"/>
      <c r="H24" s="273"/>
      <c r="I24" s="273"/>
      <c r="J24" s="273"/>
      <c r="K24" s="273"/>
      <c r="L24" s="273"/>
      <c r="M24" s="274">
        <f t="shared" si="2"/>
        <v>0</v>
      </c>
      <c r="N24" s="272"/>
      <c r="O24">
        <v>209</v>
      </c>
    </row>
    <row r="25" spans="1:15" customFormat="1" ht="25.5" x14ac:dyDescent="0.25">
      <c r="A25" s="82">
        <v>138</v>
      </c>
      <c r="B25" s="79" t="s">
        <v>160</v>
      </c>
      <c r="C25" s="273"/>
      <c r="D25" s="273"/>
      <c r="E25" s="273"/>
      <c r="F25" s="273"/>
      <c r="G25" s="273"/>
      <c r="H25" s="273"/>
      <c r="I25" s="273"/>
      <c r="J25" s="273"/>
      <c r="K25" s="273"/>
      <c r="L25" s="273"/>
      <c r="M25" s="274">
        <f t="shared" si="2"/>
        <v>0</v>
      </c>
      <c r="N25" s="272"/>
      <c r="O25">
        <v>211</v>
      </c>
    </row>
    <row r="26" spans="1:15" customFormat="1" ht="25.5" customHeight="1" x14ac:dyDescent="0.25">
      <c r="A26" s="76">
        <v>1400</v>
      </c>
      <c r="B26" s="77" t="s">
        <v>161</v>
      </c>
      <c r="C26" s="271">
        <f t="shared" ref="C26:N26" si="5">SUM(C27:C30)</f>
        <v>1715400</v>
      </c>
      <c r="D26" s="271">
        <f>SUM(D27:D30)</f>
        <v>0</v>
      </c>
      <c r="E26" s="271">
        <f t="shared" si="5"/>
        <v>0</v>
      </c>
      <c r="F26" s="271">
        <f t="shared" si="5"/>
        <v>0</v>
      </c>
      <c r="G26" s="271">
        <f t="shared" si="5"/>
        <v>0</v>
      </c>
      <c r="H26" s="271">
        <f t="shared" si="5"/>
        <v>0</v>
      </c>
      <c r="I26" s="271">
        <f t="shared" si="5"/>
        <v>0</v>
      </c>
      <c r="J26" s="271">
        <f t="shared" si="5"/>
        <v>504600</v>
      </c>
      <c r="K26" s="271">
        <f t="shared" si="5"/>
        <v>0</v>
      </c>
      <c r="L26" s="271">
        <f t="shared" si="5"/>
        <v>0</v>
      </c>
      <c r="M26" s="271">
        <f t="shared" si="2"/>
        <v>2220000</v>
      </c>
      <c r="N26" s="277">
        <f t="shared" si="5"/>
        <v>0</v>
      </c>
      <c r="O26">
        <v>213</v>
      </c>
    </row>
    <row r="27" spans="1:15" customFormat="1" ht="25.5" customHeight="1" x14ac:dyDescent="0.25">
      <c r="A27" s="82">
        <v>141</v>
      </c>
      <c r="B27" s="79" t="s">
        <v>162</v>
      </c>
      <c r="C27" s="273">
        <v>1715400</v>
      </c>
      <c r="D27" s="273"/>
      <c r="E27" s="273"/>
      <c r="F27" s="273"/>
      <c r="G27" s="273"/>
      <c r="H27" s="273"/>
      <c r="I27" s="273"/>
      <c r="J27" s="273">
        <v>204600</v>
      </c>
      <c r="K27" s="273"/>
      <c r="L27" s="273"/>
      <c r="M27" s="274">
        <f t="shared" si="2"/>
        <v>1920000</v>
      </c>
      <c r="N27" s="272"/>
      <c r="O27">
        <v>215</v>
      </c>
    </row>
    <row r="28" spans="1:15" customFormat="1" ht="25.5" customHeight="1" x14ac:dyDescent="0.25">
      <c r="A28" s="82">
        <v>142</v>
      </c>
      <c r="B28" s="79" t="s">
        <v>163</v>
      </c>
      <c r="C28" s="273"/>
      <c r="D28" s="273"/>
      <c r="E28" s="273"/>
      <c r="F28" s="273"/>
      <c r="G28" s="273"/>
      <c r="H28" s="273"/>
      <c r="I28" s="273"/>
      <c r="J28" s="273"/>
      <c r="K28" s="273"/>
      <c r="L28" s="273"/>
      <c r="M28" s="274">
        <f t="shared" si="2"/>
        <v>0</v>
      </c>
      <c r="N28" s="272"/>
      <c r="O28">
        <v>217</v>
      </c>
    </row>
    <row r="29" spans="1:15" customFormat="1" ht="25.5" customHeight="1" x14ac:dyDescent="0.25">
      <c r="A29" s="82">
        <v>143</v>
      </c>
      <c r="B29" s="79" t="s">
        <v>164</v>
      </c>
      <c r="C29" s="273"/>
      <c r="D29" s="273"/>
      <c r="E29" s="273"/>
      <c r="F29" s="273"/>
      <c r="G29" s="273"/>
      <c r="H29" s="273"/>
      <c r="I29" s="273"/>
      <c r="J29" s="273"/>
      <c r="K29" s="273"/>
      <c r="L29" s="273"/>
      <c r="M29" s="274">
        <f t="shared" si="2"/>
        <v>0</v>
      </c>
      <c r="N29" s="272"/>
      <c r="O29">
        <v>219</v>
      </c>
    </row>
    <row r="30" spans="1:15" customFormat="1" ht="25.5" customHeight="1" x14ac:dyDescent="0.25">
      <c r="A30" s="82">
        <v>144</v>
      </c>
      <c r="B30" s="79" t="s">
        <v>165</v>
      </c>
      <c r="C30" s="273"/>
      <c r="D30" s="273"/>
      <c r="E30" s="273"/>
      <c r="F30" s="273"/>
      <c r="G30" s="273"/>
      <c r="H30" s="273"/>
      <c r="I30" s="273"/>
      <c r="J30" s="273">
        <v>300000</v>
      </c>
      <c r="K30" s="273"/>
      <c r="L30" s="273"/>
      <c r="M30" s="274">
        <f t="shared" si="2"/>
        <v>300000</v>
      </c>
      <c r="N30" s="272"/>
      <c r="O30">
        <v>221</v>
      </c>
    </row>
    <row r="31" spans="1:15" customFormat="1" ht="25.5" customHeight="1" x14ac:dyDescent="0.25">
      <c r="A31" s="76">
        <v>1500</v>
      </c>
      <c r="B31" s="77" t="s">
        <v>166</v>
      </c>
      <c r="C31" s="271">
        <f t="shared" ref="C31:N31" si="6">SUM(C32:C37)</f>
        <v>0</v>
      </c>
      <c r="D31" s="271">
        <f>SUM(D32:D37)</f>
        <v>0</v>
      </c>
      <c r="E31" s="271">
        <f t="shared" si="6"/>
        <v>0</v>
      </c>
      <c r="F31" s="271">
        <f t="shared" si="6"/>
        <v>0</v>
      </c>
      <c r="G31" s="271">
        <f t="shared" si="6"/>
        <v>0</v>
      </c>
      <c r="H31" s="271">
        <f t="shared" si="6"/>
        <v>0</v>
      </c>
      <c r="I31" s="271">
        <f t="shared" si="6"/>
        <v>0</v>
      </c>
      <c r="J31" s="271">
        <f t="shared" si="6"/>
        <v>0</v>
      </c>
      <c r="K31" s="271">
        <f t="shared" si="6"/>
        <v>0</v>
      </c>
      <c r="L31" s="271">
        <f t="shared" si="6"/>
        <v>0</v>
      </c>
      <c r="M31" s="271">
        <f t="shared" si="2"/>
        <v>0</v>
      </c>
      <c r="N31" s="277">
        <f t="shared" si="6"/>
        <v>0</v>
      </c>
      <c r="O31">
        <v>223</v>
      </c>
    </row>
    <row r="32" spans="1:15" customFormat="1" ht="25.5" customHeight="1" x14ac:dyDescent="0.25">
      <c r="A32" s="82">
        <v>151</v>
      </c>
      <c r="B32" s="79" t="s">
        <v>167</v>
      </c>
      <c r="C32" s="273"/>
      <c r="D32" s="273"/>
      <c r="E32" s="273"/>
      <c r="F32" s="273"/>
      <c r="G32" s="273"/>
      <c r="H32" s="273"/>
      <c r="I32" s="273"/>
      <c r="J32" s="273"/>
      <c r="K32" s="273"/>
      <c r="L32" s="273"/>
      <c r="M32" s="274">
        <f t="shared" si="2"/>
        <v>0</v>
      </c>
      <c r="N32" s="272"/>
      <c r="O32">
        <v>225</v>
      </c>
    </row>
    <row r="33" spans="1:15" customFormat="1" ht="25.5" customHeight="1" x14ac:dyDescent="0.25">
      <c r="A33" s="82">
        <v>152</v>
      </c>
      <c r="B33" s="79" t="s">
        <v>123</v>
      </c>
      <c r="C33" s="273"/>
      <c r="D33" s="273"/>
      <c r="E33" s="273"/>
      <c r="F33" s="273"/>
      <c r="G33" s="273"/>
      <c r="H33" s="273"/>
      <c r="I33" s="273"/>
      <c r="J33" s="273"/>
      <c r="K33" s="273"/>
      <c r="L33" s="273"/>
      <c r="M33" s="274">
        <f t="shared" si="2"/>
        <v>0</v>
      </c>
      <c r="N33" s="272"/>
      <c r="O33">
        <v>227</v>
      </c>
    </row>
    <row r="34" spans="1:15" customFormat="1" ht="25.5" customHeight="1" x14ac:dyDescent="0.25">
      <c r="A34" s="82">
        <v>153</v>
      </c>
      <c r="B34" s="79" t="s">
        <v>168</v>
      </c>
      <c r="C34" s="273"/>
      <c r="D34" s="273"/>
      <c r="E34" s="273"/>
      <c r="F34" s="273"/>
      <c r="G34" s="273"/>
      <c r="H34" s="273"/>
      <c r="I34" s="273"/>
      <c r="J34" s="273"/>
      <c r="K34" s="273"/>
      <c r="L34" s="273"/>
      <c r="M34" s="274">
        <f t="shared" si="2"/>
        <v>0</v>
      </c>
      <c r="N34" s="272"/>
      <c r="O34">
        <v>229</v>
      </c>
    </row>
    <row r="35" spans="1:15" customFormat="1" ht="25.5" customHeight="1" x14ac:dyDescent="0.25">
      <c r="A35" s="82">
        <v>154</v>
      </c>
      <c r="B35" s="79" t="s">
        <v>169</v>
      </c>
      <c r="C35" s="273"/>
      <c r="D35" s="273"/>
      <c r="E35" s="273"/>
      <c r="F35" s="273"/>
      <c r="G35" s="273"/>
      <c r="H35" s="273"/>
      <c r="I35" s="273"/>
      <c r="J35" s="273"/>
      <c r="K35" s="273"/>
      <c r="L35" s="273"/>
      <c r="M35" s="274">
        <f t="shared" si="2"/>
        <v>0</v>
      </c>
      <c r="N35" s="272"/>
      <c r="O35" s="24" t="s">
        <v>170</v>
      </c>
    </row>
    <row r="36" spans="1:15" customFormat="1" ht="25.5" customHeight="1" x14ac:dyDescent="0.25">
      <c r="A36" s="82">
        <v>155</v>
      </c>
      <c r="B36" s="79" t="s">
        <v>171</v>
      </c>
      <c r="C36" s="273"/>
      <c r="D36" s="273"/>
      <c r="E36" s="273"/>
      <c r="F36" s="273"/>
      <c r="G36" s="273"/>
      <c r="H36" s="273"/>
      <c r="I36" s="273"/>
      <c r="J36" s="273"/>
      <c r="K36" s="273"/>
      <c r="L36" s="273"/>
      <c r="M36" s="274">
        <f t="shared" si="2"/>
        <v>0</v>
      </c>
      <c r="N36" s="272"/>
      <c r="O36">
        <v>202</v>
      </c>
    </row>
    <row r="37" spans="1:15" customFormat="1" ht="25.5" customHeight="1" x14ac:dyDescent="0.25">
      <c r="A37" s="82">
        <v>159</v>
      </c>
      <c r="B37" s="79" t="s">
        <v>172</v>
      </c>
      <c r="C37" s="273"/>
      <c r="D37" s="273"/>
      <c r="E37" s="273"/>
      <c r="F37" s="273"/>
      <c r="G37" s="273"/>
      <c r="H37" s="273"/>
      <c r="I37" s="273"/>
      <c r="J37" s="273"/>
      <c r="K37" s="273"/>
      <c r="L37" s="273"/>
      <c r="M37" s="274">
        <f t="shared" si="2"/>
        <v>0</v>
      </c>
      <c r="N37" s="272"/>
      <c r="O37">
        <v>204</v>
      </c>
    </row>
    <row r="38" spans="1:15" customFormat="1" ht="25.5" customHeight="1" x14ac:dyDescent="0.25">
      <c r="A38" s="76">
        <v>1600</v>
      </c>
      <c r="B38" s="71" t="s">
        <v>173</v>
      </c>
      <c r="C38" s="271">
        <f t="shared" ref="C38:N38" si="7">SUM(C39)</f>
        <v>0</v>
      </c>
      <c r="D38" s="271">
        <f t="shared" si="7"/>
        <v>0</v>
      </c>
      <c r="E38" s="271">
        <f t="shared" si="7"/>
        <v>0</v>
      </c>
      <c r="F38" s="271">
        <f t="shared" si="7"/>
        <v>0</v>
      </c>
      <c r="G38" s="271">
        <f t="shared" si="7"/>
        <v>0</v>
      </c>
      <c r="H38" s="271">
        <f t="shared" si="7"/>
        <v>0</v>
      </c>
      <c r="I38" s="271">
        <f t="shared" si="7"/>
        <v>0</v>
      </c>
      <c r="J38" s="271">
        <f t="shared" si="7"/>
        <v>0</v>
      </c>
      <c r="K38" s="271">
        <f t="shared" si="7"/>
        <v>0</v>
      </c>
      <c r="L38" s="271">
        <f t="shared" si="7"/>
        <v>0</v>
      </c>
      <c r="M38" s="271">
        <f t="shared" si="2"/>
        <v>0</v>
      </c>
      <c r="N38" s="277">
        <f t="shared" si="7"/>
        <v>0</v>
      </c>
      <c r="O38">
        <v>206</v>
      </c>
    </row>
    <row r="39" spans="1:15" customFormat="1" ht="30" customHeight="1" x14ac:dyDescent="0.25">
      <c r="A39" s="82">
        <v>161</v>
      </c>
      <c r="B39" s="79" t="s">
        <v>174</v>
      </c>
      <c r="C39" s="273"/>
      <c r="D39" s="273"/>
      <c r="E39" s="273"/>
      <c r="F39" s="273"/>
      <c r="G39" s="273"/>
      <c r="H39" s="273"/>
      <c r="I39" s="273"/>
      <c r="J39" s="273"/>
      <c r="K39" s="273"/>
      <c r="L39" s="273"/>
      <c r="M39" s="274">
        <f t="shared" si="2"/>
        <v>0</v>
      </c>
      <c r="N39" s="272"/>
      <c r="O39">
        <v>208</v>
      </c>
    </row>
    <row r="40" spans="1:15" customFormat="1" ht="25.5" customHeight="1" x14ac:dyDescent="0.25">
      <c r="A40" s="83">
        <v>1700</v>
      </c>
      <c r="B40" s="77" t="s">
        <v>175</v>
      </c>
      <c r="C40" s="271">
        <f t="shared" ref="C40:N40" si="8">SUM(C41:C42)</f>
        <v>0</v>
      </c>
      <c r="D40" s="271">
        <f>SUM(D41:D42)</f>
        <v>0</v>
      </c>
      <c r="E40" s="271">
        <f t="shared" si="8"/>
        <v>0</v>
      </c>
      <c r="F40" s="271">
        <f t="shared" si="8"/>
        <v>0</v>
      </c>
      <c r="G40" s="271">
        <f t="shared" si="8"/>
        <v>0</v>
      </c>
      <c r="H40" s="271">
        <f t="shared" si="8"/>
        <v>0</v>
      </c>
      <c r="I40" s="271">
        <f t="shared" si="8"/>
        <v>0</v>
      </c>
      <c r="J40" s="271">
        <f t="shared" si="8"/>
        <v>0</v>
      </c>
      <c r="K40" s="271">
        <f t="shared" si="8"/>
        <v>0</v>
      </c>
      <c r="L40" s="271">
        <f t="shared" si="8"/>
        <v>0</v>
      </c>
      <c r="M40" s="271">
        <f t="shared" si="2"/>
        <v>0</v>
      </c>
      <c r="N40" s="277">
        <f t="shared" si="8"/>
        <v>0</v>
      </c>
      <c r="O40">
        <v>210</v>
      </c>
    </row>
    <row r="41" spans="1:15" customFormat="1" ht="25.5" customHeight="1" x14ac:dyDescent="0.25">
      <c r="A41" s="82">
        <v>171</v>
      </c>
      <c r="B41" s="79" t="s">
        <v>176</v>
      </c>
      <c r="C41" s="273"/>
      <c r="D41" s="273"/>
      <c r="E41" s="273"/>
      <c r="F41" s="273"/>
      <c r="G41" s="273"/>
      <c r="H41" s="273"/>
      <c r="I41" s="273"/>
      <c r="J41" s="273"/>
      <c r="K41" s="273"/>
      <c r="L41" s="273"/>
      <c r="M41" s="274">
        <f t="shared" si="2"/>
        <v>0</v>
      </c>
      <c r="N41" s="272"/>
      <c r="O41">
        <v>212</v>
      </c>
    </row>
    <row r="42" spans="1:15" customFormat="1" ht="25.5" customHeight="1" x14ac:dyDescent="0.25">
      <c r="A42" s="82">
        <v>172</v>
      </c>
      <c r="B42" s="79" t="s">
        <v>177</v>
      </c>
      <c r="C42" s="273"/>
      <c r="D42" s="273"/>
      <c r="E42" s="273"/>
      <c r="F42" s="273"/>
      <c r="G42" s="273"/>
      <c r="H42" s="273"/>
      <c r="I42" s="273"/>
      <c r="J42" s="273"/>
      <c r="K42" s="273"/>
      <c r="L42" s="273"/>
      <c r="M42" s="274">
        <f t="shared" si="2"/>
        <v>0</v>
      </c>
      <c r="N42" s="272"/>
      <c r="O42">
        <v>214</v>
      </c>
    </row>
    <row r="43" spans="1:15" s="170" customFormat="1" ht="25.5" customHeight="1" x14ac:dyDescent="0.25">
      <c r="A43" s="165">
        <v>2000</v>
      </c>
      <c r="B43" s="166" t="s">
        <v>43</v>
      </c>
      <c r="C43" s="278">
        <f t="shared" ref="C43:N43" si="9">C44+C53+C57+C67+C77+C85+C88+C94+C98</f>
        <v>12070000</v>
      </c>
      <c r="D43" s="278">
        <f>D44+D53+D57+D67+D77+D85+D88+D94+D98</f>
        <v>0</v>
      </c>
      <c r="E43" s="278">
        <f t="shared" si="9"/>
        <v>0</v>
      </c>
      <c r="F43" s="278">
        <f t="shared" si="9"/>
        <v>0</v>
      </c>
      <c r="G43" s="278">
        <f t="shared" si="9"/>
        <v>0</v>
      </c>
      <c r="H43" s="278">
        <f t="shared" si="9"/>
        <v>0</v>
      </c>
      <c r="I43" s="278">
        <f t="shared" si="9"/>
        <v>0</v>
      </c>
      <c r="J43" s="278">
        <f t="shared" si="9"/>
        <v>2628700</v>
      </c>
      <c r="K43" s="278">
        <f t="shared" si="9"/>
        <v>0</v>
      </c>
      <c r="L43" s="278">
        <f t="shared" si="9"/>
        <v>0</v>
      </c>
      <c r="M43" s="278">
        <f t="shared" si="2"/>
        <v>14698700</v>
      </c>
      <c r="N43" s="279">
        <f t="shared" si="9"/>
        <v>0</v>
      </c>
      <c r="O43" s="170">
        <v>216</v>
      </c>
    </row>
    <row r="44" spans="1:15" customFormat="1" ht="30" x14ac:dyDescent="0.25">
      <c r="A44" s="76">
        <v>2100</v>
      </c>
      <c r="B44" s="77" t="s">
        <v>178</v>
      </c>
      <c r="C44" s="271">
        <f t="shared" ref="C44:N44" si="10">SUM(C45:C52)</f>
        <v>360000</v>
      </c>
      <c r="D44" s="271">
        <f>SUM(D45:D52)</f>
        <v>0</v>
      </c>
      <c r="E44" s="271">
        <f t="shared" si="10"/>
        <v>0</v>
      </c>
      <c r="F44" s="271">
        <f t="shared" si="10"/>
        <v>0</v>
      </c>
      <c r="G44" s="271">
        <f t="shared" si="10"/>
        <v>0</v>
      </c>
      <c r="H44" s="271">
        <f t="shared" si="10"/>
        <v>0</v>
      </c>
      <c r="I44" s="271">
        <f t="shared" si="10"/>
        <v>0</v>
      </c>
      <c r="J44" s="271">
        <f t="shared" si="10"/>
        <v>77000</v>
      </c>
      <c r="K44" s="271">
        <f t="shared" si="10"/>
        <v>0</v>
      </c>
      <c r="L44" s="271">
        <f t="shared" si="10"/>
        <v>0</v>
      </c>
      <c r="M44" s="271">
        <f t="shared" si="2"/>
        <v>437000</v>
      </c>
      <c r="N44" s="277">
        <f t="shared" si="10"/>
        <v>0</v>
      </c>
      <c r="O44">
        <v>224</v>
      </c>
    </row>
    <row r="45" spans="1:15" customFormat="1" ht="25.5" customHeight="1" x14ac:dyDescent="0.25">
      <c r="A45" s="82">
        <v>211</v>
      </c>
      <c r="B45" s="79" t="s">
        <v>179</v>
      </c>
      <c r="C45" s="273">
        <v>240000</v>
      </c>
      <c r="D45" s="273"/>
      <c r="E45" s="273"/>
      <c r="F45" s="273"/>
      <c r="G45" s="273"/>
      <c r="H45" s="273"/>
      <c r="I45" s="273"/>
      <c r="J45" s="273">
        <v>30000</v>
      </c>
      <c r="K45" s="273"/>
      <c r="L45" s="273"/>
      <c r="M45" s="274">
        <f t="shared" si="2"/>
        <v>270000</v>
      </c>
      <c r="N45" s="272"/>
      <c r="O45">
        <v>226</v>
      </c>
    </row>
    <row r="46" spans="1:15" customFormat="1" ht="25.5" customHeight="1" x14ac:dyDescent="0.25">
      <c r="A46" s="82">
        <v>212</v>
      </c>
      <c r="B46" s="79" t="s">
        <v>180</v>
      </c>
      <c r="C46" s="273">
        <v>40000</v>
      </c>
      <c r="D46" s="273"/>
      <c r="E46" s="273"/>
      <c r="F46" s="273"/>
      <c r="G46" s="273"/>
      <c r="H46" s="273"/>
      <c r="I46" s="273"/>
      <c r="J46" s="273">
        <v>30000</v>
      </c>
      <c r="K46" s="273"/>
      <c r="L46" s="273"/>
      <c r="M46" s="274">
        <f t="shared" si="2"/>
        <v>70000</v>
      </c>
      <c r="N46" s="272"/>
      <c r="O46">
        <v>228</v>
      </c>
    </row>
    <row r="47" spans="1:15" customFormat="1" ht="25.5" customHeight="1" x14ac:dyDescent="0.25">
      <c r="A47" s="82">
        <v>213</v>
      </c>
      <c r="B47" s="79" t="s">
        <v>181</v>
      </c>
      <c r="C47" s="273"/>
      <c r="D47" s="273"/>
      <c r="E47" s="273"/>
      <c r="F47" s="273"/>
      <c r="G47" s="273"/>
      <c r="H47" s="273"/>
      <c r="I47" s="273"/>
      <c r="J47" s="273"/>
      <c r="K47" s="273"/>
      <c r="L47" s="273"/>
      <c r="M47" s="274">
        <f t="shared" si="2"/>
        <v>0</v>
      </c>
      <c r="N47" s="272"/>
      <c r="O47">
        <v>230</v>
      </c>
    </row>
    <row r="48" spans="1:15" customFormat="1" ht="34.5" customHeight="1" x14ac:dyDescent="0.25">
      <c r="A48" s="82">
        <v>214</v>
      </c>
      <c r="B48" s="79" t="s">
        <v>182</v>
      </c>
      <c r="C48" s="273"/>
      <c r="D48" s="273"/>
      <c r="E48" s="273"/>
      <c r="F48" s="273"/>
      <c r="G48" s="273"/>
      <c r="H48" s="273"/>
      <c r="I48" s="273"/>
      <c r="J48" s="273"/>
      <c r="K48" s="273"/>
      <c r="L48" s="273"/>
      <c r="M48" s="274">
        <f t="shared" si="2"/>
        <v>0</v>
      </c>
      <c r="N48" s="272"/>
    </row>
    <row r="49" spans="1:15" customFormat="1" ht="25.5" customHeight="1" x14ac:dyDescent="0.25">
      <c r="A49" s="82">
        <v>215</v>
      </c>
      <c r="B49" s="79" t="s">
        <v>183</v>
      </c>
      <c r="C49" s="273"/>
      <c r="D49" s="273"/>
      <c r="E49" s="273"/>
      <c r="F49" s="273"/>
      <c r="G49" s="273"/>
      <c r="H49" s="273"/>
      <c r="I49" s="273"/>
      <c r="J49" s="273"/>
      <c r="K49" s="273"/>
      <c r="L49" s="273"/>
      <c r="M49" s="274">
        <f t="shared" si="2"/>
        <v>0</v>
      </c>
      <c r="N49" s="272"/>
      <c r="O49">
        <v>301</v>
      </c>
    </row>
    <row r="50" spans="1:15" customFormat="1" ht="25.5" customHeight="1" x14ac:dyDescent="0.25">
      <c r="A50" s="82">
        <v>216</v>
      </c>
      <c r="B50" s="79" t="s">
        <v>184</v>
      </c>
      <c r="C50" s="273">
        <v>80000</v>
      </c>
      <c r="D50" s="273"/>
      <c r="E50" s="273"/>
      <c r="F50" s="273"/>
      <c r="G50" s="273"/>
      <c r="H50" s="273"/>
      <c r="I50" s="273"/>
      <c r="J50" s="273">
        <v>10000</v>
      </c>
      <c r="K50" s="273"/>
      <c r="L50" s="273"/>
      <c r="M50" s="274">
        <f t="shared" si="2"/>
        <v>90000</v>
      </c>
      <c r="N50" s="272"/>
      <c r="O50">
        <v>302</v>
      </c>
    </row>
    <row r="51" spans="1:15" customFormat="1" ht="25.5" customHeight="1" x14ac:dyDescent="0.25">
      <c r="A51" s="82">
        <v>217</v>
      </c>
      <c r="B51" s="79" t="s">
        <v>185</v>
      </c>
      <c r="C51" s="273"/>
      <c r="D51" s="273"/>
      <c r="E51" s="273"/>
      <c r="F51" s="273"/>
      <c r="G51" s="273"/>
      <c r="H51" s="273"/>
      <c r="I51" s="273"/>
      <c r="J51" s="273">
        <v>7000</v>
      </c>
      <c r="K51" s="273"/>
      <c r="L51" s="273"/>
      <c r="M51" s="274">
        <f t="shared" si="2"/>
        <v>7000</v>
      </c>
      <c r="N51" s="272"/>
      <c r="O51">
        <v>303</v>
      </c>
    </row>
    <row r="52" spans="1:15" customFormat="1" ht="29.45" customHeight="1" x14ac:dyDescent="0.25">
      <c r="A52" s="82">
        <v>218</v>
      </c>
      <c r="B52" s="79" t="s">
        <v>186</v>
      </c>
      <c r="C52" s="273"/>
      <c r="D52" s="273"/>
      <c r="E52" s="273"/>
      <c r="F52" s="273"/>
      <c r="G52" s="273"/>
      <c r="H52" s="273"/>
      <c r="I52" s="273"/>
      <c r="J52" s="273"/>
      <c r="K52" s="273"/>
      <c r="L52" s="273"/>
      <c r="M52" s="274">
        <f t="shared" si="2"/>
        <v>0</v>
      </c>
      <c r="N52" s="272"/>
      <c r="O52">
        <v>304</v>
      </c>
    </row>
    <row r="53" spans="1:15" customFormat="1" ht="25.5" customHeight="1" x14ac:dyDescent="0.25">
      <c r="A53" s="76">
        <v>2200</v>
      </c>
      <c r="B53" s="77" t="s">
        <v>187</v>
      </c>
      <c r="C53" s="271">
        <f t="shared" ref="C53:N53" si="11">SUM(C54:C56)</f>
        <v>60000</v>
      </c>
      <c r="D53" s="271">
        <f>SUM(D54:D56)</f>
        <v>0</v>
      </c>
      <c r="E53" s="271">
        <f t="shared" si="11"/>
        <v>0</v>
      </c>
      <c r="F53" s="271">
        <f t="shared" si="11"/>
        <v>0</v>
      </c>
      <c r="G53" s="271">
        <f t="shared" si="11"/>
        <v>0</v>
      </c>
      <c r="H53" s="271">
        <f t="shared" si="11"/>
        <v>0</v>
      </c>
      <c r="I53" s="271">
        <f t="shared" si="11"/>
        <v>0</v>
      </c>
      <c r="J53" s="271">
        <f t="shared" si="11"/>
        <v>20000</v>
      </c>
      <c r="K53" s="271">
        <f t="shared" si="11"/>
        <v>0</v>
      </c>
      <c r="L53" s="271">
        <f t="shared" si="11"/>
        <v>0</v>
      </c>
      <c r="M53" s="271">
        <f t="shared" si="2"/>
        <v>80000</v>
      </c>
      <c r="N53" s="277">
        <f t="shared" si="11"/>
        <v>0</v>
      </c>
      <c r="O53">
        <v>305</v>
      </c>
    </row>
    <row r="54" spans="1:15" customFormat="1" ht="25.5" customHeight="1" x14ac:dyDescent="0.25">
      <c r="A54" s="82">
        <v>221</v>
      </c>
      <c r="B54" s="79" t="s">
        <v>188</v>
      </c>
      <c r="C54" s="273">
        <v>60000</v>
      </c>
      <c r="D54" s="273"/>
      <c r="E54" s="273"/>
      <c r="F54" s="273"/>
      <c r="G54" s="273"/>
      <c r="H54" s="273"/>
      <c r="I54" s="273"/>
      <c r="J54" s="273">
        <v>20000</v>
      </c>
      <c r="K54" s="273"/>
      <c r="L54" s="273"/>
      <c r="M54" s="274">
        <f t="shared" si="2"/>
        <v>80000</v>
      </c>
      <c r="N54" s="272"/>
      <c r="O54">
        <v>306</v>
      </c>
    </row>
    <row r="55" spans="1:15" customFormat="1" ht="25.5" customHeight="1" x14ac:dyDescent="0.25">
      <c r="A55" s="82">
        <v>222</v>
      </c>
      <c r="B55" s="79" t="s">
        <v>189</v>
      </c>
      <c r="C55" s="273"/>
      <c r="D55" s="273"/>
      <c r="E55" s="273"/>
      <c r="F55" s="273"/>
      <c r="G55" s="273"/>
      <c r="H55" s="273"/>
      <c r="I55" s="273"/>
      <c r="J55" s="273"/>
      <c r="K55" s="273"/>
      <c r="L55" s="273"/>
      <c r="M55" s="274">
        <f t="shared" si="2"/>
        <v>0</v>
      </c>
      <c r="N55" s="272"/>
      <c r="O55">
        <v>307</v>
      </c>
    </row>
    <row r="56" spans="1:15" customFormat="1" ht="25.5" customHeight="1" x14ac:dyDescent="0.25">
      <c r="A56" s="82">
        <v>223</v>
      </c>
      <c r="B56" s="79" t="s">
        <v>190</v>
      </c>
      <c r="C56" s="273"/>
      <c r="D56" s="273"/>
      <c r="E56" s="273"/>
      <c r="F56" s="273"/>
      <c r="G56" s="273"/>
      <c r="H56" s="273"/>
      <c r="I56" s="273"/>
      <c r="J56" s="273"/>
      <c r="K56" s="273"/>
      <c r="L56" s="273"/>
      <c r="M56" s="274">
        <f t="shared" si="2"/>
        <v>0</v>
      </c>
      <c r="N56" s="272"/>
      <c r="O56">
        <v>308</v>
      </c>
    </row>
    <row r="57" spans="1:15" customFormat="1" ht="30" x14ac:dyDescent="0.25">
      <c r="A57" s="76">
        <v>2300</v>
      </c>
      <c r="B57" s="77" t="s">
        <v>191</v>
      </c>
      <c r="C57" s="271">
        <f t="shared" ref="C57:N57" si="12">SUM(C58:C66)</f>
        <v>0</v>
      </c>
      <c r="D57" s="271">
        <f>SUM(D58:D66)</f>
        <v>0</v>
      </c>
      <c r="E57" s="271">
        <f t="shared" si="12"/>
        <v>0</v>
      </c>
      <c r="F57" s="271">
        <f t="shared" si="12"/>
        <v>0</v>
      </c>
      <c r="G57" s="271">
        <f t="shared" si="12"/>
        <v>0</v>
      </c>
      <c r="H57" s="271">
        <f t="shared" si="12"/>
        <v>0</v>
      </c>
      <c r="I57" s="271">
        <f t="shared" si="12"/>
        <v>0</v>
      </c>
      <c r="J57" s="271">
        <f t="shared" si="12"/>
        <v>0</v>
      </c>
      <c r="K57" s="271">
        <f t="shared" si="12"/>
        <v>0</v>
      </c>
      <c r="L57" s="271">
        <f t="shared" si="12"/>
        <v>0</v>
      </c>
      <c r="M57" s="271">
        <f t="shared" si="2"/>
        <v>0</v>
      </c>
      <c r="N57" s="277">
        <f t="shared" si="12"/>
        <v>0</v>
      </c>
      <c r="O57">
        <v>309</v>
      </c>
    </row>
    <row r="58" spans="1:15" customFormat="1" ht="25.5" x14ac:dyDescent="0.25">
      <c r="A58" s="82">
        <v>231</v>
      </c>
      <c r="B58" s="79" t="s">
        <v>192</v>
      </c>
      <c r="C58" s="273"/>
      <c r="D58" s="273"/>
      <c r="E58" s="273"/>
      <c r="F58" s="273"/>
      <c r="G58" s="273"/>
      <c r="H58" s="273"/>
      <c r="I58" s="273"/>
      <c r="J58" s="273"/>
      <c r="K58" s="273"/>
      <c r="L58" s="273"/>
      <c r="M58" s="274">
        <f t="shared" si="2"/>
        <v>0</v>
      </c>
      <c r="N58" s="272"/>
      <c r="O58">
        <v>310</v>
      </c>
    </row>
    <row r="59" spans="1:15" customFormat="1" ht="25.5" customHeight="1" x14ac:dyDescent="0.25">
      <c r="A59" s="82">
        <v>232</v>
      </c>
      <c r="B59" s="79" t="s">
        <v>193</v>
      </c>
      <c r="C59" s="273"/>
      <c r="D59" s="273"/>
      <c r="E59" s="273"/>
      <c r="F59" s="273"/>
      <c r="G59" s="273"/>
      <c r="H59" s="273"/>
      <c r="I59" s="273"/>
      <c r="J59" s="273"/>
      <c r="K59" s="273"/>
      <c r="L59" s="273"/>
      <c r="M59" s="274">
        <f t="shared" si="2"/>
        <v>0</v>
      </c>
      <c r="N59" s="272"/>
      <c r="O59">
        <v>311</v>
      </c>
    </row>
    <row r="60" spans="1:15" customFormat="1" ht="25.5" x14ac:dyDescent="0.25">
      <c r="A60" s="82">
        <v>233</v>
      </c>
      <c r="B60" s="79" t="s">
        <v>194</v>
      </c>
      <c r="C60" s="273"/>
      <c r="D60" s="273"/>
      <c r="E60" s="273"/>
      <c r="F60" s="273"/>
      <c r="G60" s="273"/>
      <c r="H60" s="273"/>
      <c r="I60" s="273"/>
      <c r="J60" s="273"/>
      <c r="K60" s="273"/>
      <c r="L60" s="273"/>
      <c r="M60" s="274">
        <f t="shared" si="2"/>
        <v>0</v>
      </c>
      <c r="N60" s="272"/>
      <c r="O60">
        <v>312</v>
      </c>
    </row>
    <row r="61" spans="1:15" customFormat="1" ht="25.5" x14ac:dyDescent="0.25">
      <c r="A61" s="82">
        <v>234</v>
      </c>
      <c r="B61" s="79" t="s">
        <v>195</v>
      </c>
      <c r="C61" s="273"/>
      <c r="D61" s="273"/>
      <c r="E61" s="273"/>
      <c r="F61" s="273"/>
      <c r="G61" s="273"/>
      <c r="H61" s="273"/>
      <c r="I61" s="273"/>
      <c r="J61" s="273"/>
      <c r="K61" s="273"/>
      <c r="L61" s="273"/>
      <c r="M61" s="274">
        <f t="shared" si="2"/>
        <v>0</v>
      </c>
      <c r="N61" s="272"/>
      <c r="O61">
        <v>313</v>
      </c>
    </row>
    <row r="62" spans="1:15" customFormat="1" ht="25.5" x14ac:dyDescent="0.25">
      <c r="A62" s="82">
        <v>235</v>
      </c>
      <c r="B62" s="79" t="s">
        <v>196</v>
      </c>
      <c r="C62" s="273"/>
      <c r="D62" s="273"/>
      <c r="E62" s="273"/>
      <c r="F62" s="273"/>
      <c r="G62" s="273"/>
      <c r="H62" s="273"/>
      <c r="I62" s="273"/>
      <c r="J62" s="273"/>
      <c r="K62" s="273"/>
      <c r="L62" s="273"/>
      <c r="M62" s="274">
        <f t="shared" si="2"/>
        <v>0</v>
      </c>
      <c r="N62" s="272"/>
      <c r="O62">
        <v>314</v>
      </c>
    </row>
    <row r="63" spans="1:15" customFormat="1" ht="25.5" x14ac:dyDescent="0.25">
      <c r="A63" s="82">
        <v>236</v>
      </c>
      <c r="B63" s="79" t="s">
        <v>197</v>
      </c>
      <c r="C63" s="273"/>
      <c r="D63" s="273"/>
      <c r="E63" s="273"/>
      <c r="F63" s="273"/>
      <c r="G63" s="273"/>
      <c r="H63" s="273"/>
      <c r="I63" s="273"/>
      <c r="J63" s="273"/>
      <c r="K63" s="273"/>
      <c r="L63" s="273"/>
      <c r="M63" s="274">
        <f t="shared" si="2"/>
        <v>0</v>
      </c>
      <c r="N63" s="272"/>
      <c r="O63">
        <v>315</v>
      </c>
    </row>
    <row r="64" spans="1:15" customFormat="1" ht="25.5" x14ac:dyDescent="0.25">
      <c r="A64" s="82">
        <v>237</v>
      </c>
      <c r="B64" s="79" t="s">
        <v>198</v>
      </c>
      <c r="C64" s="273"/>
      <c r="D64" s="273"/>
      <c r="E64" s="273"/>
      <c r="F64" s="273"/>
      <c r="G64" s="273"/>
      <c r="H64" s="273"/>
      <c r="I64" s="273"/>
      <c r="J64" s="273"/>
      <c r="K64" s="273"/>
      <c r="L64" s="273"/>
      <c r="M64" s="274">
        <f t="shared" si="2"/>
        <v>0</v>
      </c>
      <c r="N64" s="272"/>
      <c r="O64">
        <v>316</v>
      </c>
    </row>
    <row r="65" spans="1:15" customFormat="1" ht="25.5" customHeight="1" x14ac:dyDescent="0.25">
      <c r="A65" s="82">
        <v>238</v>
      </c>
      <c r="B65" s="79" t="s">
        <v>199</v>
      </c>
      <c r="C65" s="273"/>
      <c r="D65" s="273"/>
      <c r="E65" s="273"/>
      <c r="F65" s="273"/>
      <c r="G65" s="273"/>
      <c r="H65" s="273"/>
      <c r="I65" s="273"/>
      <c r="J65" s="273"/>
      <c r="K65" s="273"/>
      <c r="L65" s="273"/>
      <c r="M65" s="274">
        <f t="shared" si="2"/>
        <v>0</v>
      </c>
      <c r="N65" s="272"/>
      <c r="O65">
        <v>317</v>
      </c>
    </row>
    <row r="66" spans="1:15" customFormat="1" ht="25.5" customHeight="1" x14ac:dyDescent="0.25">
      <c r="A66" s="82">
        <v>239</v>
      </c>
      <c r="B66" s="79" t="s">
        <v>200</v>
      </c>
      <c r="C66" s="273"/>
      <c r="D66" s="273"/>
      <c r="E66" s="273"/>
      <c r="F66" s="273"/>
      <c r="G66" s="273"/>
      <c r="H66" s="273"/>
      <c r="I66" s="273"/>
      <c r="J66" s="273"/>
      <c r="K66" s="273"/>
      <c r="L66" s="273"/>
      <c r="M66" s="274">
        <f t="shared" si="2"/>
        <v>0</v>
      </c>
      <c r="N66" s="272"/>
      <c r="O66">
        <v>399</v>
      </c>
    </row>
    <row r="67" spans="1:15" customFormat="1" ht="30" x14ac:dyDescent="0.25">
      <c r="A67" s="76">
        <v>2400</v>
      </c>
      <c r="B67" s="77" t="s">
        <v>201</v>
      </c>
      <c r="C67" s="271">
        <f t="shared" ref="C67:N67" si="13">SUM(C68:C76)</f>
        <v>1300000</v>
      </c>
      <c r="D67" s="271">
        <f>SUM(D68:D76)</f>
        <v>0</v>
      </c>
      <c r="E67" s="271">
        <f t="shared" si="13"/>
        <v>0</v>
      </c>
      <c r="F67" s="271">
        <f t="shared" si="13"/>
        <v>0</v>
      </c>
      <c r="G67" s="271">
        <f t="shared" si="13"/>
        <v>0</v>
      </c>
      <c r="H67" s="271">
        <f t="shared" si="13"/>
        <v>0</v>
      </c>
      <c r="I67" s="271">
        <f t="shared" si="13"/>
        <v>0</v>
      </c>
      <c r="J67" s="271">
        <f t="shared" si="13"/>
        <v>0</v>
      </c>
      <c r="K67" s="271">
        <f t="shared" si="13"/>
        <v>0</v>
      </c>
      <c r="L67" s="271">
        <f t="shared" si="13"/>
        <v>0</v>
      </c>
      <c r="M67" s="271">
        <f t="shared" si="2"/>
        <v>1300000</v>
      </c>
      <c r="N67" s="277">
        <f t="shared" si="13"/>
        <v>0</v>
      </c>
    </row>
    <row r="68" spans="1:15" customFormat="1" ht="25.5" customHeight="1" x14ac:dyDescent="0.25">
      <c r="A68" s="82">
        <v>241</v>
      </c>
      <c r="B68" s="79" t="s">
        <v>202</v>
      </c>
      <c r="C68" s="273"/>
      <c r="D68" s="273"/>
      <c r="E68" s="273"/>
      <c r="F68" s="273"/>
      <c r="G68" s="273"/>
      <c r="H68" s="273"/>
      <c r="I68" s="273"/>
      <c r="J68" s="273"/>
      <c r="K68" s="273"/>
      <c r="L68" s="273"/>
      <c r="M68" s="274">
        <f t="shared" si="2"/>
        <v>0</v>
      </c>
      <c r="N68" s="272"/>
      <c r="O68">
        <v>401</v>
      </c>
    </row>
    <row r="69" spans="1:15" customFormat="1" ht="25.5" customHeight="1" x14ac:dyDescent="0.25">
      <c r="A69" s="82">
        <v>242</v>
      </c>
      <c r="B69" s="79" t="s">
        <v>203</v>
      </c>
      <c r="C69" s="273"/>
      <c r="D69" s="273"/>
      <c r="E69" s="273"/>
      <c r="F69" s="273"/>
      <c r="G69" s="273"/>
      <c r="H69" s="273"/>
      <c r="I69" s="273"/>
      <c r="J69" s="273"/>
      <c r="K69" s="273"/>
      <c r="L69" s="273"/>
      <c r="M69" s="274">
        <f t="shared" si="2"/>
        <v>0</v>
      </c>
      <c r="N69" s="272"/>
      <c r="O69">
        <v>402</v>
      </c>
    </row>
    <row r="70" spans="1:15" customFormat="1" ht="25.5" customHeight="1" x14ac:dyDescent="0.25">
      <c r="A70" s="82">
        <v>243</v>
      </c>
      <c r="B70" s="79" t="s">
        <v>204</v>
      </c>
      <c r="C70" s="273"/>
      <c r="D70" s="273"/>
      <c r="E70" s="273"/>
      <c r="F70" s="273"/>
      <c r="G70" s="273"/>
      <c r="H70" s="273"/>
      <c r="I70" s="273"/>
      <c r="J70" s="273"/>
      <c r="K70" s="273"/>
      <c r="L70" s="273"/>
      <c r="M70" s="274">
        <f t="shared" si="2"/>
        <v>0</v>
      </c>
      <c r="N70" s="272"/>
      <c r="O70">
        <v>403</v>
      </c>
    </row>
    <row r="71" spans="1:15" customFormat="1" ht="25.5" customHeight="1" x14ac:dyDescent="0.25">
      <c r="A71" s="82">
        <v>244</v>
      </c>
      <c r="B71" s="79" t="s">
        <v>205</v>
      </c>
      <c r="C71" s="273"/>
      <c r="D71" s="273"/>
      <c r="E71" s="273"/>
      <c r="F71" s="273"/>
      <c r="G71" s="273"/>
      <c r="H71" s="273"/>
      <c r="I71" s="273"/>
      <c r="J71" s="273"/>
      <c r="K71" s="273"/>
      <c r="L71" s="273"/>
      <c r="M71" s="274">
        <f t="shared" ref="M71:M134" si="14">SUM(C71:L71)</f>
        <v>0</v>
      </c>
      <c r="N71" s="272"/>
      <c r="O71">
        <v>404</v>
      </c>
    </row>
    <row r="72" spans="1:15" customFormat="1" ht="25.5" customHeight="1" x14ac:dyDescent="0.25">
      <c r="A72" s="82">
        <v>245</v>
      </c>
      <c r="B72" s="79" t="s">
        <v>206</v>
      </c>
      <c r="C72" s="273"/>
      <c r="D72" s="273"/>
      <c r="E72" s="273"/>
      <c r="F72" s="273"/>
      <c r="G72" s="273"/>
      <c r="H72" s="273"/>
      <c r="I72" s="273"/>
      <c r="J72" s="273"/>
      <c r="K72" s="273"/>
      <c r="L72" s="273"/>
      <c r="M72" s="274">
        <f t="shared" si="14"/>
        <v>0</v>
      </c>
      <c r="N72" s="272"/>
      <c r="O72">
        <v>405</v>
      </c>
    </row>
    <row r="73" spans="1:15" customFormat="1" ht="25.5" customHeight="1" x14ac:dyDescent="0.25">
      <c r="A73" s="82">
        <v>246</v>
      </c>
      <c r="B73" s="79" t="s">
        <v>207</v>
      </c>
      <c r="C73" s="273">
        <v>800000</v>
      </c>
      <c r="D73" s="273"/>
      <c r="E73" s="273"/>
      <c r="F73" s="273"/>
      <c r="G73" s="273"/>
      <c r="H73" s="273"/>
      <c r="I73" s="273"/>
      <c r="J73" s="273"/>
      <c r="K73" s="273"/>
      <c r="L73" s="273"/>
      <c r="M73" s="274">
        <f t="shared" si="14"/>
        <v>800000</v>
      </c>
      <c r="N73" s="272"/>
      <c r="O73">
        <v>406</v>
      </c>
    </row>
    <row r="74" spans="1:15" customFormat="1" ht="25.5" customHeight="1" x14ac:dyDescent="0.25">
      <c r="A74" s="82">
        <v>247</v>
      </c>
      <c r="B74" s="79" t="s">
        <v>208</v>
      </c>
      <c r="C74" s="273"/>
      <c r="D74" s="273"/>
      <c r="E74" s="273"/>
      <c r="F74" s="273"/>
      <c r="G74" s="273"/>
      <c r="H74" s="273"/>
      <c r="I74" s="273"/>
      <c r="J74" s="273"/>
      <c r="K74" s="273"/>
      <c r="L74" s="273"/>
      <c r="M74" s="274">
        <f t="shared" si="14"/>
        <v>0</v>
      </c>
      <c r="N74" s="272"/>
      <c r="O74">
        <v>407</v>
      </c>
    </row>
    <row r="75" spans="1:15" customFormat="1" ht="25.5" customHeight="1" x14ac:dyDescent="0.25">
      <c r="A75" s="82">
        <v>248</v>
      </c>
      <c r="B75" s="79" t="s">
        <v>209</v>
      </c>
      <c r="C75" s="273"/>
      <c r="D75" s="273"/>
      <c r="E75" s="273"/>
      <c r="F75" s="273"/>
      <c r="G75" s="273"/>
      <c r="H75" s="273"/>
      <c r="I75" s="273"/>
      <c r="J75" s="273"/>
      <c r="K75" s="273"/>
      <c r="L75" s="273"/>
      <c r="M75" s="274">
        <f t="shared" si="14"/>
        <v>0</v>
      </c>
      <c r="N75" s="272"/>
      <c r="O75">
        <v>499</v>
      </c>
    </row>
    <row r="76" spans="1:15" customFormat="1" ht="25.5" customHeight="1" x14ac:dyDescent="0.25">
      <c r="A76" s="82">
        <v>249</v>
      </c>
      <c r="B76" s="79" t="s">
        <v>210</v>
      </c>
      <c r="C76" s="273">
        <v>500000</v>
      </c>
      <c r="D76" s="273"/>
      <c r="E76" s="273"/>
      <c r="F76" s="273"/>
      <c r="G76" s="273"/>
      <c r="H76" s="273"/>
      <c r="I76" s="273"/>
      <c r="J76" s="273"/>
      <c r="K76" s="273"/>
      <c r="L76" s="273"/>
      <c r="M76" s="274">
        <f t="shared" si="14"/>
        <v>500000</v>
      </c>
      <c r="N76" s="272"/>
    </row>
    <row r="77" spans="1:15" customFormat="1" ht="25.5" customHeight="1" x14ac:dyDescent="0.25">
      <c r="A77" s="76">
        <v>2500</v>
      </c>
      <c r="B77" s="77" t="s">
        <v>211</v>
      </c>
      <c r="C77" s="271">
        <f t="shared" ref="C77:N77" si="15">SUM(C78:C84)</f>
        <v>5470000</v>
      </c>
      <c r="D77" s="271">
        <f>SUM(D78:D84)</f>
        <v>0</v>
      </c>
      <c r="E77" s="271">
        <f t="shared" si="15"/>
        <v>0</v>
      </c>
      <c r="F77" s="271">
        <f t="shared" si="15"/>
        <v>0</v>
      </c>
      <c r="G77" s="271">
        <f t="shared" si="15"/>
        <v>0</v>
      </c>
      <c r="H77" s="271">
        <f t="shared" si="15"/>
        <v>0</v>
      </c>
      <c r="I77" s="271">
        <f t="shared" si="15"/>
        <v>0</v>
      </c>
      <c r="J77" s="271">
        <f t="shared" si="15"/>
        <v>0</v>
      </c>
      <c r="K77" s="271">
        <f t="shared" si="15"/>
        <v>0</v>
      </c>
      <c r="L77" s="271">
        <f t="shared" si="15"/>
        <v>0</v>
      </c>
      <c r="M77" s="271">
        <f t="shared" si="14"/>
        <v>5470000</v>
      </c>
      <c r="N77" s="277">
        <f t="shared" si="15"/>
        <v>0</v>
      </c>
      <c r="O77">
        <v>501</v>
      </c>
    </row>
    <row r="78" spans="1:15" customFormat="1" ht="25.5" customHeight="1" x14ac:dyDescent="0.25">
      <c r="A78" s="82">
        <v>251</v>
      </c>
      <c r="B78" s="79" t="s">
        <v>212</v>
      </c>
      <c r="C78" s="273"/>
      <c r="D78" s="273"/>
      <c r="E78" s="273"/>
      <c r="F78" s="273"/>
      <c r="G78" s="273"/>
      <c r="H78" s="273"/>
      <c r="I78" s="273"/>
      <c r="J78" s="273"/>
      <c r="K78" s="273"/>
      <c r="L78" s="273"/>
      <c r="M78" s="274">
        <f t="shared" si="14"/>
        <v>0</v>
      </c>
      <c r="N78" s="272"/>
      <c r="O78">
        <v>502</v>
      </c>
    </row>
    <row r="79" spans="1:15" customFormat="1" ht="25.5" customHeight="1" x14ac:dyDescent="0.25">
      <c r="A79" s="82">
        <v>252</v>
      </c>
      <c r="B79" s="79" t="s">
        <v>213</v>
      </c>
      <c r="C79" s="273"/>
      <c r="D79" s="273"/>
      <c r="E79" s="273"/>
      <c r="F79" s="273"/>
      <c r="G79" s="273"/>
      <c r="H79" s="273"/>
      <c r="I79" s="273"/>
      <c r="J79" s="273"/>
      <c r="K79" s="273"/>
      <c r="L79" s="273"/>
      <c r="M79" s="274">
        <f t="shared" si="14"/>
        <v>0</v>
      </c>
      <c r="N79" s="272"/>
      <c r="O79">
        <v>503</v>
      </c>
    </row>
    <row r="80" spans="1:15" customFormat="1" ht="25.5" customHeight="1" x14ac:dyDescent="0.25">
      <c r="A80" s="82">
        <v>253</v>
      </c>
      <c r="B80" s="79" t="s">
        <v>214</v>
      </c>
      <c r="C80" s="273">
        <v>70000</v>
      </c>
      <c r="D80" s="273"/>
      <c r="E80" s="273"/>
      <c r="F80" s="273"/>
      <c r="G80" s="273"/>
      <c r="H80" s="273"/>
      <c r="I80" s="273"/>
      <c r="J80" s="273"/>
      <c r="K80" s="273"/>
      <c r="L80" s="273"/>
      <c r="M80" s="274">
        <f t="shared" si="14"/>
        <v>70000</v>
      </c>
      <c r="N80" s="272"/>
      <c r="O80">
        <v>599</v>
      </c>
    </row>
    <row r="81" spans="1:15" customFormat="1" ht="25.5" customHeight="1" x14ac:dyDescent="0.25">
      <c r="A81" s="82">
        <v>254</v>
      </c>
      <c r="B81" s="79" t="s">
        <v>215</v>
      </c>
      <c r="C81" s="273"/>
      <c r="D81" s="273"/>
      <c r="E81" s="273"/>
      <c r="F81" s="273"/>
      <c r="G81" s="273"/>
      <c r="H81" s="273"/>
      <c r="I81" s="273"/>
      <c r="J81" s="273"/>
      <c r="K81" s="273"/>
      <c r="L81" s="273"/>
      <c r="M81" s="274">
        <f t="shared" si="14"/>
        <v>0</v>
      </c>
      <c r="N81" s="272"/>
    </row>
    <row r="82" spans="1:15" customFormat="1" ht="25.5" customHeight="1" x14ac:dyDescent="0.25">
      <c r="A82" s="82">
        <v>255</v>
      </c>
      <c r="B82" s="79" t="s">
        <v>216</v>
      </c>
      <c r="C82" s="273"/>
      <c r="D82" s="273"/>
      <c r="E82" s="273"/>
      <c r="F82" s="273"/>
      <c r="G82" s="273"/>
      <c r="H82" s="273"/>
      <c r="I82" s="273"/>
      <c r="J82" s="273"/>
      <c r="K82" s="273"/>
      <c r="L82" s="273"/>
      <c r="M82" s="274">
        <f t="shared" si="14"/>
        <v>0</v>
      </c>
      <c r="N82" s="272"/>
      <c r="O82">
        <v>901</v>
      </c>
    </row>
    <row r="83" spans="1:15" customFormat="1" ht="25.5" customHeight="1" x14ac:dyDescent="0.25">
      <c r="A83" s="82">
        <v>256</v>
      </c>
      <c r="B83" s="79" t="s">
        <v>217</v>
      </c>
      <c r="C83" s="273"/>
      <c r="D83" s="273"/>
      <c r="E83" s="273"/>
      <c r="F83" s="273"/>
      <c r="G83" s="273"/>
      <c r="H83" s="273"/>
      <c r="I83" s="273"/>
      <c r="J83" s="273"/>
      <c r="K83" s="273"/>
      <c r="L83" s="273"/>
      <c r="M83" s="274">
        <f t="shared" si="14"/>
        <v>0</v>
      </c>
      <c r="N83" s="272"/>
      <c r="O83">
        <v>902</v>
      </c>
    </row>
    <row r="84" spans="1:15" customFormat="1" ht="25.5" customHeight="1" x14ac:dyDescent="0.25">
      <c r="A84" s="82">
        <v>259</v>
      </c>
      <c r="B84" s="79" t="s">
        <v>218</v>
      </c>
      <c r="C84" s="273">
        <v>5400000</v>
      </c>
      <c r="D84" s="273"/>
      <c r="E84" s="273"/>
      <c r="F84" s="273"/>
      <c r="G84" s="273"/>
      <c r="H84" s="273"/>
      <c r="I84" s="273"/>
      <c r="J84" s="273"/>
      <c r="K84" s="273"/>
      <c r="L84" s="273"/>
      <c r="M84" s="274">
        <f t="shared" si="14"/>
        <v>5400000</v>
      </c>
      <c r="N84" s="272"/>
      <c r="O84">
        <v>903</v>
      </c>
    </row>
    <row r="85" spans="1:15" customFormat="1" ht="25.5" customHeight="1" x14ac:dyDescent="0.25">
      <c r="A85" s="76">
        <v>2600</v>
      </c>
      <c r="B85" s="77" t="s">
        <v>219</v>
      </c>
      <c r="C85" s="271">
        <f t="shared" ref="C85:N85" si="16">SUM(C86:C87)</f>
        <v>4000000</v>
      </c>
      <c r="D85" s="271">
        <f>SUM(D86:D87)</f>
        <v>0</v>
      </c>
      <c r="E85" s="271">
        <f t="shared" si="16"/>
        <v>0</v>
      </c>
      <c r="F85" s="271">
        <f t="shared" si="16"/>
        <v>0</v>
      </c>
      <c r="G85" s="271">
        <f t="shared" si="16"/>
        <v>0</v>
      </c>
      <c r="H85" s="271">
        <f t="shared" si="16"/>
        <v>0</v>
      </c>
      <c r="I85" s="271">
        <f t="shared" si="16"/>
        <v>0</v>
      </c>
      <c r="J85" s="271">
        <f t="shared" si="16"/>
        <v>2000000</v>
      </c>
      <c r="K85" s="271">
        <f t="shared" si="16"/>
        <v>0</v>
      </c>
      <c r="L85" s="271">
        <f t="shared" si="16"/>
        <v>0</v>
      </c>
      <c r="M85" s="271">
        <f t="shared" si="14"/>
        <v>6000000</v>
      </c>
      <c r="N85" s="277">
        <f t="shared" si="16"/>
        <v>0</v>
      </c>
      <c r="O85">
        <v>904</v>
      </c>
    </row>
    <row r="86" spans="1:15" customFormat="1" ht="25.5" customHeight="1" x14ac:dyDescent="0.25">
      <c r="A86" s="82">
        <v>261</v>
      </c>
      <c r="B86" s="79" t="s">
        <v>220</v>
      </c>
      <c r="C86" s="273">
        <v>4000000</v>
      </c>
      <c r="D86" s="273"/>
      <c r="E86" s="273"/>
      <c r="F86" s="273"/>
      <c r="G86" s="273"/>
      <c r="H86" s="273"/>
      <c r="I86" s="273"/>
      <c r="J86" s="273">
        <v>2000000</v>
      </c>
      <c r="K86" s="273"/>
      <c r="L86" s="273"/>
      <c r="M86" s="274">
        <f t="shared" si="14"/>
        <v>6000000</v>
      </c>
      <c r="N86" s="272"/>
      <c r="O86">
        <v>999</v>
      </c>
    </row>
    <row r="87" spans="1:15" customFormat="1" ht="25.5" customHeight="1" x14ac:dyDescent="0.25">
      <c r="A87" s="82">
        <v>262</v>
      </c>
      <c r="B87" s="79" t="s">
        <v>221</v>
      </c>
      <c r="C87" s="273"/>
      <c r="D87" s="273"/>
      <c r="E87" s="273"/>
      <c r="F87" s="273"/>
      <c r="G87" s="273"/>
      <c r="H87" s="273"/>
      <c r="I87" s="273"/>
      <c r="J87" s="273"/>
      <c r="K87" s="273"/>
      <c r="L87" s="273"/>
      <c r="M87" s="274">
        <f t="shared" si="14"/>
        <v>0</v>
      </c>
      <c r="N87" s="272"/>
    </row>
    <row r="88" spans="1:15" customFormat="1" ht="30" x14ac:dyDescent="0.25">
      <c r="A88" s="76">
        <v>2700</v>
      </c>
      <c r="B88" s="77" t="s">
        <v>222</v>
      </c>
      <c r="C88" s="271">
        <f t="shared" ref="C88:N88" si="17">SUM(C89:C93)</f>
        <v>0</v>
      </c>
      <c r="D88" s="271">
        <f>SUM(D89:D93)</f>
        <v>0</v>
      </c>
      <c r="E88" s="271">
        <f t="shared" si="17"/>
        <v>0</v>
      </c>
      <c r="F88" s="271">
        <f t="shared" si="17"/>
        <v>0</v>
      </c>
      <c r="G88" s="271">
        <f t="shared" si="17"/>
        <v>0</v>
      </c>
      <c r="H88" s="271">
        <f t="shared" si="17"/>
        <v>0</v>
      </c>
      <c r="I88" s="271">
        <f t="shared" si="17"/>
        <v>0</v>
      </c>
      <c r="J88" s="271">
        <f t="shared" si="17"/>
        <v>51700</v>
      </c>
      <c r="K88" s="271">
        <f t="shared" si="17"/>
        <v>0</v>
      </c>
      <c r="L88" s="271">
        <f t="shared" si="17"/>
        <v>0</v>
      </c>
      <c r="M88" s="271">
        <f t="shared" si="14"/>
        <v>51700</v>
      </c>
      <c r="N88" s="277">
        <f t="shared" si="17"/>
        <v>0</v>
      </c>
    </row>
    <row r="89" spans="1:15" customFormat="1" ht="25.5" customHeight="1" x14ac:dyDescent="0.25">
      <c r="A89" s="82">
        <v>271</v>
      </c>
      <c r="B89" s="79" t="s">
        <v>223</v>
      </c>
      <c r="C89" s="273"/>
      <c r="D89" s="273"/>
      <c r="E89" s="273"/>
      <c r="F89" s="273"/>
      <c r="G89" s="273"/>
      <c r="H89" s="273"/>
      <c r="I89" s="273"/>
      <c r="J89" s="273">
        <v>21700</v>
      </c>
      <c r="K89" s="273"/>
      <c r="L89" s="273"/>
      <c r="M89" s="274">
        <f t="shared" si="14"/>
        <v>21700</v>
      </c>
      <c r="N89" s="272"/>
    </row>
    <row r="90" spans="1:15" customFormat="1" ht="25.5" customHeight="1" x14ac:dyDescent="0.25">
      <c r="A90" s="82">
        <v>272</v>
      </c>
      <c r="B90" s="79" t="s">
        <v>224</v>
      </c>
      <c r="C90" s="273"/>
      <c r="D90" s="273"/>
      <c r="E90" s="273"/>
      <c r="F90" s="273"/>
      <c r="G90" s="273"/>
      <c r="H90" s="273"/>
      <c r="I90" s="273"/>
      <c r="J90" s="273">
        <v>30000</v>
      </c>
      <c r="K90" s="273"/>
      <c r="L90" s="273"/>
      <c r="M90" s="274">
        <f t="shared" si="14"/>
        <v>30000</v>
      </c>
      <c r="N90" s="272"/>
    </row>
    <row r="91" spans="1:15" customFormat="1" ht="25.5" customHeight="1" x14ac:dyDescent="0.25">
      <c r="A91" s="82">
        <v>273</v>
      </c>
      <c r="B91" s="79" t="s">
        <v>225</v>
      </c>
      <c r="C91" s="273"/>
      <c r="D91" s="273"/>
      <c r="E91" s="273"/>
      <c r="F91" s="273"/>
      <c r="G91" s="273"/>
      <c r="H91" s="273"/>
      <c r="I91" s="273"/>
      <c r="J91" s="273"/>
      <c r="K91" s="273"/>
      <c r="L91" s="273"/>
      <c r="M91" s="274">
        <f t="shared" si="14"/>
        <v>0</v>
      </c>
      <c r="N91" s="272"/>
    </row>
    <row r="92" spans="1:15" customFormat="1" ht="25.5" customHeight="1" x14ac:dyDescent="0.25">
      <c r="A92" s="82">
        <v>274</v>
      </c>
      <c r="B92" s="79" t="s">
        <v>226</v>
      </c>
      <c r="C92" s="273"/>
      <c r="D92" s="273"/>
      <c r="E92" s="273"/>
      <c r="F92" s="273"/>
      <c r="G92" s="273"/>
      <c r="H92" s="273"/>
      <c r="I92" s="273"/>
      <c r="J92" s="273"/>
      <c r="K92" s="273"/>
      <c r="L92" s="273"/>
      <c r="M92" s="274">
        <f t="shared" si="14"/>
        <v>0</v>
      </c>
      <c r="N92" s="272"/>
    </row>
    <row r="93" spans="1:15" customFormat="1" ht="25.5" customHeight="1" x14ac:dyDescent="0.25">
      <c r="A93" s="82">
        <v>275</v>
      </c>
      <c r="B93" s="79" t="s">
        <v>227</v>
      </c>
      <c r="C93" s="273"/>
      <c r="D93" s="273"/>
      <c r="E93" s="273"/>
      <c r="F93" s="273"/>
      <c r="G93" s="273"/>
      <c r="H93" s="273"/>
      <c r="I93" s="273"/>
      <c r="J93" s="273"/>
      <c r="K93" s="273"/>
      <c r="L93" s="273"/>
      <c r="M93" s="274">
        <f t="shared" si="14"/>
        <v>0</v>
      </c>
      <c r="N93" s="272"/>
    </row>
    <row r="94" spans="1:15" customFormat="1" ht="25.5" customHeight="1" x14ac:dyDescent="0.25">
      <c r="A94" s="76">
        <v>2800</v>
      </c>
      <c r="B94" s="77" t="s">
        <v>228</v>
      </c>
      <c r="C94" s="271">
        <f t="shared" ref="C94:N94" si="18">SUM(C95:C97)</f>
        <v>0</v>
      </c>
      <c r="D94" s="271">
        <f>SUM(D95:D97)</f>
        <v>0</v>
      </c>
      <c r="E94" s="271">
        <f t="shared" si="18"/>
        <v>0</v>
      </c>
      <c r="F94" s="271">
        <f t="shared" si="18"/>
        <v>0</v>
      </c>
      <c r="G94" s="271">
        <f t="shared" si="18"/>
        <v>0</v>
      </c>
      <c r="H94" s="271">
        <f t="shared" si="18"/>
        <v>0</v>
      </c>
      <c r="I94" s="271">
        <f t="shared" si="18"/>
        <v>0</v>
      </c>
      <c r="J94" s="271">
        <f t="shared" si="18"/>
        <v>65000</v>
      </c>
      <c r="K94" s="271">
        <f t="shared" si="18"/>
        <v>0</v>
      </c>
      <c r="L94" s="271">
        <f t="shared" si="18"/>
        <v>0</v>
      </c>
      <c r="M94" s="271">
        <f t="shared" si="14"/>
        <v>65000</v>
      </c>
      <c r="N94" s="277">
        <f t="shared" si="18"/>
        <v>0</v>
      </c>
    </row>
    <row r="95" spans="1:15" customFormat="1" ht="25.5" customHeight="1" x14ac:dyDescent="0.25">
      <c r="A95" s="82">
        <v>281</v>
      </c>
      <c r="B95" s="79" t="s">
        <v>229</v>
      </c>
      <c r="C95" s="273"/>
      <c r="D95" s="273"/>
      <c r="E95" s="273"/>
      <c r="F95" s="273"/>
      <c r="G95" s="273"/>
      <c r="H95" s="273"/>
      <c r="I95" s="273"/>
      <c r="J95" s="273"/>
      <c r="K95" s="273"/>
      <c r="L95" s="273"/>
      <c r="M95" s="274">
        <f t="shared" si="14"/>
        <v>0</v>
      </c>
      <c r="N95" s="272"/>
    </row>
    <row r="96" spans="1:15" customFormat="1" ht="25.5" customHeight="1" x14ac:dyDescent="0.25">
      <c r="A96" s="82">
        <v>282</v>
      </c>
      <c r="B96" s="79" t="s">
        <v>230</v>
      </c>
      <c r="C96" s="273"/>
      <c r="D96" s="273"/>
      <c r="E96" s="273"/>
      <c r="F96" s="273"/>
      <c r="G96" s="273"/>
      <c r="H96" s="273"/>
      <c r="I96" s="273"/>
      <c r="J96" s="273">
        <v>25000</v>
      </c>
      <c r="K96" s="273"/>
      <c r="L96" s="273"/>
      <c r="M96" s="274">
        <f t="shared" si="14"/>
        <v>25000</v>
      </c>
      <c r="N96" s="272"/>
    </row>
    <row r="97" spans="1:14" customFormat="1" ht="25.5" customHeight="1" x14ac:dyDescent="0.25">
      <c r="A97" s="82">
        <v>283</v>
      </c>
      <c r="B97" s="79" t="s">
        <v>231</v>
      </c>
      <c r="C97" s="273"/>
      <c r="D97" s="273"/>
      <c r="E97" s="273"/>
      <c r="F97" s="273"/>
      <c r="G97" s="273"/>
      <c r="H97" s="273"/>
      <c r="I97" s="273"/>
      <c r="J97" s="273">
        <v>40000</v>
      </c>
      <c r="K97" s="273"/>
      <c r="L97" s="273"/>
      <c r="M97" s="274">
        <f t="shared" si="14"/>
        <v>40000</v>
      </c>
      <c r="N97" s="272"/>
    </row>
    <row r="98" spans="1:14" customFormat="1" ht="25.5" customHeight="1" x14ac:dyDescent="0.25">
      <c r="A98" s="76">
        <v>2900</v>
      </c>
      <c r="B98" s="77" t="s">
        <v>232</v>
      </c>
      <c r="C98" s="271">
        <f t="shared" ref="C98:N98" si="19">SUM(C99:C107)</f>
        <v>880000</v>
      </c>
      <c r="D98" s="271">
        <f>SUM(D99:D107)</f>
        <v>0</v>
      </c>
      <c r="E98" s="271">
        <f t="shared" si="19"/>
        <v>0</v>
      </c>
      <c r="F98" s="271">
        <f t="shared" si="19"/>
        <v>0</v>
      </c>
      <c r="G98" s="271">
        <f t="shared" si="19"/>
        <v>0</v>
      </c>
      <c r="H98" s="271">
        <f t="shared" si="19"/>
        <v>0</v>
      </c>
      <c r="I98" s="271">
        <f t="shared" si="19"/>
        <v>0</v>
      </c>
      <c r="J98" s="271">
        <f t="shared" si="19"/>
        <v>415000</v>
      </c>
      <c r="K98" s="271">
        <f t="shared" si="19"/>
        <v>0</v>
      </c>
      <c r="L98" s="271">
        <f t="shared" si="19"/>
        <v>0</v>
      </c>
      <c r="M98" s="271">
        <f t="shared" si="14"/>
        <v>1295000</v>
      </c>
      <c r="N98" s="277">
        <f t="shared" si="19"/>
        <v>0</v>
      </c>
    </row>
    <row r="99" spans="1:14" customFormat="1" ht="25.5" customHeight="1" x14ac:dyDescent="0.25">
      <c r="A99" s="82">
        <v>291</v>
      </c>
      <c r="B99" s="79" t="s">
        <v>233</v>
      </c>
      <c r="C99" s="273">
        <v>80000</v>
      </c>
      <c r="D99" s="273"/>
      <c r="E99" s="273"/>
      <c r="F99" s="273"/>
      <c r="G99" s="273"/>
      <c r="H99" s="273"/>
      <c r="I99" s="273"/>
      <c r="J99" s="273"/>
      <c r="K99" s="273"/>
      <c r="L99" s="273"/>
      <c r="M99" s="274">
        <f t="shared" si="14"/>
        <v>80000</v>
      </c>
      <c r="N99" s="272"/>
    </row>
    <row r="100" spans="1:14" customFormat="1" ht="25.5" customHeight="1" x14ac:dyDescent="0.25">
      <c r="A100" s="82">
        <v>292</v>
      </c>
      <c r="B100" s="79" t="s">
        <v>234</v>
      </c>
      <c r="C100" s="273"/>
      <c r="D100" s="273"/>
      <c r="E100" s="273"/>
      <c r="F100" s="273"/>
      <c r="G100" s="273"/>
      <c r="H100" s="273"/>
      <c r="I100" s="273"/>
      <c r="J100" s="273"/>
      <c r="K100" s="273"/>
      <c r="L100" s="273"/>
      <c r="M100" s="274">
        <f t="shared" si="14"/>
        <v>0</v>
      </c>
      <c r="N100" s="272"/>
    </row>
    <row r="101" spans="1:14" customFormat="1" ht="38.25" customHeight="1" x14ac:dyDescent="0.25">
      <c r="A101" s="82">
        <v>293</v>
      </c>
      <c r="B101" s="79" t="s">
        <v>235</v>
      </c>
      <c r="C101" s="273">
        <v>400000</v>
      </c>
      <c r="D101" s="273"/>
      <c r="E101" s="273"/>
      <c r="F101" s="273"/>
      <c r="G101" s="273"/>
      <c r="H101" s="273"/>
      <c r="I101" s="273"/>
      <c r="J101" s="273">
        <v>30000</v>
      </c>
      <c r="K101" s="273"/>
      <c r="L101" s="273"/>
      <c r="M101" s="274">
        <f t="shared" si="14"/>
        <v>430000</v>
      </c>
      <c r="N101" s="272"/>
    </row>
    <row r="102" spans="1:14" customFormat="1" ht="25.5" x14ac:dyDescent="0.25">
      <c r="A102" s="82">
        <v>294</v>
      </c>
      <c r="B102" s="79" t="s">
        <v>236</v>
      </c>
      <c r="C102" s="273"/>
      <c r="D102" s="273"/>
      <c r="E102" s="273"/>
      <c r="F102" s="273"/>
      <c r="G102" s="273"/>
      <c r="H102" s="273"/>
      <c r="I102" s="273"/>
      <c r="J102" s="273">
        <v>15000</v>
      </c>
      <c r="K102" s="273"/>
      <c r="L102" s="273"/>
      <c r="M102" s="274">
        <f t="shared" si="14"/>
        <v>15000</v>
      </c>
      <c r="N102" s="272"/>
    </row>
    <row r="103" spans="1:14" customFormat="1" ht="42" customHeight="1" x14ac:dyDescent="0.25">
      <c r="A103" s="82">
        <v>295</v>
      </c>
      <c r="B103" s="79" t="s">
        <v>237</v>
      </c>
      <c r="C103" s="273"/>
      <c r="D103" s="273"/>
      <c r="E103" s="273"/>
      <c r="F103" s="273"/>
      <c r="G103" s="273"/>
      <c r="H103" s="273"/>
      <c r="I103" s="273"/>
      <c r="J103" s="273"/>
      <c r="K103" s="273"/>
      <c r="L103" s="273"/>
      <c r="M103" s="274">
        <f t="shared" si="14"/>
        <v>0</v>
      </c>
      <c r="N103" s="272"/>
    </row>
    <row r="104" spans="1:14" customFormat="1" ht="26.25" customHeight="1" x14ac:dyDescent="0.25">
      <c r="A104" s="82">
        <v>296</v>
      </c>
      <c r="B104" s="79" t="s">
        <v>238</v>
      </c>
      <c r="C104" s="273">
        <v>400000</v>
      </c>
      <c r="D104" s="273"/>
      <c r="E104" s="273"/>
      <c r="F104" s="273"/>
      <c r="G104" s="273"/>
      <c r="H104" s="273"/>
      <c r="I104" s="273"/>
      <c r="J104" s="273">
        <v>370000</v>
      </c>
      <c r="K104" s="273"/>
      <c r="L104" s="273"/>
      <c r="M104" s="274">
        <f t="shared" si="14"/>
        <v>770000</v>
      </c>
      <c r="N104" s="272"/>
    </row>
    <row r="105" spans="1:14" customFormat="1" ht="24.75" customHeight="1" x14ac:dyDescent="0.25">
      <c r="A105" s="82">
        <v>297</v>
      </c>
      <c r="B105" s="79" t="s">
        <v>239</v>
      </c>
      <c r="C105" s="273"/>
      <c r="D105" s="273"/>
      <c r="E105" s="273"/>
      <c r="F105" s="273"/>
      <c r="G105" s="273"/>
      <c r="H105" s="273"/>
      <c r="I105" s="273"/>
      <c r="J105" s="273"/>
      <c r="K105" s="273"/>
      <c r="L105" s="273"/>
      <c r="M105" s="274">
        <f t="shared" si="14"/>
        <v>0</v>
      </c>
      <c r="N105" s="272"/>
    </row>
    <row r="106" spans="1:14" customFormat="1" ht="30" customHeight="1" x14ac:dyDescent="0.25">
      <c r="A106" s="82">
        <v>298</v>
      </c>
      <c r="B106" s="79" t="s">
        <v>240</v>
      </c>
      <c r="C106" s="273"/>
      <c r="D106" s="273"/>
      <c r="E106" s="273"/>
      <c r="F106" s="273"/>
      <c r="G106" s="273"/>
      <c r="H106" s="273"/>
      <c r="I106" s="273"/>
      <c r="J106" s="273"/>
      <c r="K106" s="273"/>
      <c r="L106" s="273"/>
      <c r="M106" s="274">
        <f t="shared" si="14"/>
        <v>0</v>
      </c>
      <c r="N106" s="272"/>
    </row>
    <row r="107" spans="1:14" customFormat="1" ht="25.5" customHeight="1" x14ac:dyDescent="0.25">
      <c r="A107" s="82">
        <v>299</v>
      </c>
      <c r="B107" s="79" t="s">
        <v>241</v>
      </c>
      <c r="C107" s="273"/>
      <c r="D107" s="273"/>
      <c r="E107" s="273"/>
      <c r="F107" s="273"/>
      <c r="G107" s="273"/>
      <c r="H107" s="273"/>
      <c r="I107" s="273"/>
      <c r="J107" s="273"/>
      <c r="K107" s="273"/>
      <c r="L107" s="273"/>
      <c r="M107" s="274">
        <f t="shared" si="14"/>
        <v>0</v>
      </c>
      <c r="N107" s="272"/>
    </row>
    <row r="108" spans="1:14" s="169" customFormat="1" ht="25.5" customHeight="1" x14ac:dyDescent="0.25">
      <c r="A108" s="165">
        <v>3000</v>
      </c>
      <c r="B108" s="166" t="s">
        <v>52</v>
      </c>
      <c r="C108" s="278">
        <f t="shared" ref="C108:N108" si="20">C109+C119+C129+C139+C149+C159+C167+C177+C183</f>
        <v>10810000</v>
      </c>
      <c r="D108" s="278">
        <f>D109+D119+D129+D139+D149+D159+D167+D177+D183</f>
        <v>0</v>
      </c>
      <c r="E108" s="278">
        <f t="shared" si="20"/>
        <v>0</v>
      </c>
      <c r="F108" s="278">
        <f t="shared" si="20"/>
        <v>0</v>
      </c>
      <c r="G108" s="278">
        <f t="shared" si="20"/>
        <v>0</v>
      </c>
      <c r="H108" s="278">
        <f t="shared" si="20"/>
        <v>5000000</v>
      </c>
      <c r="I108" s="278">
        <f t="shared" si="20"/>
        <v>0</v>
      </c>
      <c r="J108" s="278">
        <f t="shared" si="20"/>
        <v>381000</v>
      </c>
      <c r="K108" s="278">
        <f t="shared" si="20"/>
        <v>0</v>
      </c>
      <c r="L108" s="278">
        <f t="shared" si="20"/>
        <v>0</v>
      </c>
      <c r="M108" s="278">
        <f t="shared" si="14"/>
        <v>16191000</v>
      </c>
      <c r="N108" s="280">
        <f t="shared" si="20"/>
        <v>0</v>
      </c>
    </row>
    <row r="109" spans="1:14" customFormat="1" ht="25.5" customHeight="1" x14ac:dyDescent="0.25">
      <c r="A109" s="76">
        <v>3100</v>
      </c>
      <c r="B109" s="77" t="s">
        <v>242</v>
      </c>
      <c r="C109" s="271">
        <f>SUM(C110:C118)</f>
        <v>4944000</v>
      </c>
      <c r="D109" s="271">
        <f>SUM(D110:D118)</f>
        <v>0</v>
      </c>
      <c r="E109" s="271">
        <f t="shared" ref="E109:N109" si="21">SUM(E110:E118)</f>
        <v>0</v>
      </c>
      <c r="F109" s="271">
        <f t="shared" si="21"/>
        <v>0</v>
      </c>
      <c r="G109" s="271">
        <f t="shared" si="21"/>
        <v>0</v>
      </c>
      <c r="H109" s="271">
        <f t="shared" si="21"/>
        <v>5000000</v>
      </c>
      <c r="I109" s="271">
        <f t="shared" si="21"/>
        <v>0</v>
      </c>
      <c r="J109" s="271">
        <f t="shared" si="21"/>
        <v>51000</v>
      </c>
      <c r="K109" s="271">
        <f t="shared" si="21"/>
        <v>0</v>
      </c>
      <c r="L109" s="271">
        <f t="shared" si="21"/>
        <v>0</v>
      </c>
      <c r="M109" s="271">
        <f t="shared" si="14"/>
        <v>9995000</v>
      </c>
      <c r="N109" s="277">
        <f t="shared" si="21"/>
        <v>0</v>
      </c>
    </row>
    <row r="110" spans="1:14" customFormat="1" ht="25.5" customHeight="1" x14ac:dyDescent="0.25">
      <c r="A110" s="82">
        <v>311</v>
      </c>
      <c r="B110" s="79" t="s">
        <v>243</v>
      </c>
      <c r="C110" s="273">
        <v>4800000</v>
      </c>
      <c r="D110" s="273"/>
      <c r="E110" s="273"/>
      <c r="F110" s="273"/>
      <c r="G110" s="273"/>
      <c r="H110" s="273">
        <v>5000000</v>
      </c>
      <c r="I110" s="273"/>
      <c r="J110" s="273">
        <v>27000</v>
      </c>
      <c r="K110" s="273"/>
      <c r="L110" s="273"/>
      <c r="M110" s="274">
        <f t="shared" si="14"/>
        <v>9827000</v>
      </c>
      <c r="N110" s="272"/>
    </row>
    <row r="111" spans="1:14" customFormat="1" ht="25.5" customHeight="1" x14ac:dyDescent="0.25">
      <c r="A111" s="82">
        <v>312</v>
      </c>
      <c r="B111" s="79" t="s">
        <v>244</v>
      </c>
      <c r="C111" s="273"/>
      <c r="D111" s="273"/>
      <c r="E111" s="273"/>
      <c r="F111" s="273"/>
      <c r="G111" s="273"/>
      <c r="H111" s="273"/>
      <c r="I111" s="273"/>
      <c r="J111" s="273">
        <v>2000</v>
      </c>
      <c r="K111" s="273"/>
      <c r="L111" s="273"/>
      <c r="M111" s="274">
        <f t="shared" si="14"/>
        <v>2000</v>
      </c>
      <c r="N111" s="272"/>
    </row>
    <row r="112" spans="1:14" customFormat="1" ht="25.5" customHeight="1" x14ac:dyDescent="0.25">
      <c r="A112" s="82">
        <v>313</v>
      </c>
      <c r="B112" s="79" t="s">
        <v>245</v>
      </c>
      <c r="C112" s="273">
        <v>10000</v>
      </c>
      <c r="D112" s="273"/>
      <c r="E112" s="273"/>
      <c r="F112" s="273"/>
      <c r="G112" s="273"/>
      <c r="H112" s="273"/>
      <c r="I112" s="273"/>
      <c r="J112" s="273">
        <v>7000</v>
      </c>
      <c r="K112" s="273"/>
      <c r="L112" s="273"/>
      <c r="M112" s="274">
        <f t="shared" si="14"/>
        <v>17000</v>
      </c>
      <c r="N112" s="272"/>
    </row>
    <row r="113" spans="1:14" customFormat="1" ht="25.5" customHeight="1" x14ac:dyDescent="0.25">
      <c r="A113" s="82">
        <v>314</v>
      </c>
      <c r="B113" s="79" t="s">
        <v>246</v>
      </c>
      <c r="C113" s="273">
        <v>134000</v>
      </c>
      <c r="D113" s="273"/>
      <c r="E113" s="273"/>
      <c r="F113" s="273"/>
      <c r="G113" s="273"/>
      <c r="H113" s="273"/>
      <c r="I113" s="273"/>
      <c r="J113" s="273">
        <v>15000</v>
      </c>
      <c r="K113" s="273"/>
      <c r="L113" s="273"/>
      <c r="M113" s="274">
        <f t="shared" si="14"/>
        <v>149000</v>
      </c>
      <c r="N113" s="272"/>
    </row>
    <row r="114" spans="1:14" customFormat="1" ht="25.5" customHeight="1" x14ac:dyDescent="0.25">
      <c r="A114" s="82">
        <v>315</v>
      </c>
      <c r="B114" s="79" t="s">
        <v>247</v>
      </c>
      <c r="C114" s="273"/>
      <c r="D114" s="273"/>
      <c r="E114" s="273"/>
      <c r="F114" s="273"/>
      <c r="G114" s="273"/>
      <c r="H114" s="273"/>
      <c r="I114" s="273"/>
      <c r="J114" s="273"/>
      <c r="K114" s="273"/>
      <c r="L114" s="273"/>
      <c r="M114" s="274">
        <f t="shared" si="14"/>
        <v>0</v>
      </c>
      <c r="N114" s="272"/>
    </row>
    <row r="115" spans="1:14" customFormat="1" ht="25.5" customHeight="1" x14ac:dyDescent="0.25">
      <c r="A115" s="82">
        <v>316</v>
      </c>
      <c r="B115" s="79" t="s">
        <v>248</v>
      </c>
      <c r="C115" s="273"/>
      <c r="D115" s="273"/>
      <c r="E115" s="273"/>
      <c r="F115" s="273"/>
      <c r="G115" s="273"/>
      <c r="H115" s="273"/>
      <c r="I115" s="273"/>
      <c r="J115" s="273"/>
      <c r="K115" s="273"/>
      <c r="L115" s="273"/>
      <c r="M115" s="274">
        <f t="shared" si="14"/>
        <v>0</v>
      </c>
      <c r="N115" s="272"/>
    </row>
    <row r="116" spans="1:14" customFormat="1" ht="28.15" customHeight="1" x14ac:dyDescent="0.25">
      <c r="A116" s="82">
        <v>317</v>
      </c>
      <c r="B116" s="79" t="s">
        <v>249</v>
      </c>
      <c r="C116" s="273"/>
      <c r="D116" s="273"/>
      <c r="E116" s="273"/>
      <c r="F116" s="273"/>
      <c r="G116" s="273"/>
      <c r="H116" s="273"/>
      <c r="I116" s="273"/>
      <c r="J116" s="273"/>
      <c r="K116" s="273"/>
      <c r="L116" s="273"/>
      <c r="M116" s="274">
        <f t="shared" si="14"/>
        <v>0</v>
      </c>
      <c r="N116" s="272"/>
    </row>
    <row r="117" spans="1:14" customFormat="1" ht="25.5" customHeight="1" x14ac:dyDescent="0.25">
      <c r="A117" s="82">
        <v>318</v>
      </c>
      <c r="B117" s="79" t="s">
        <v>250</v>
      </c>
      <c r="C117" s="273"/>
      <c r="D117" s="273"/>
      <c r="E117" s="273"/>
      <c r="F117" s="273"/>
      <c r="G117" s="273"/>
      <c r="H117" s="273"/>
      <c r="I117" s="273"/>
      <c r="J117" s="273"/>
      <c r="K117" s="273"/>
      <c r="L117" s="273"/>
      <c r="M117" s="274">
        <f t="shared" si="14"/>
        <v>0</v>
      </c>
      <c r="N117" s="272"/>
    </row>
    <row r="118" spans="1:14" customFormat="1" ht="25.5" customHeight="1" x14ac:dyDescent="0.25">
      <c r="A118" s="82">
        <v>319</v>
      </c>
      <c r="B118" s="79" t="s">
        <v>251</v>
      </c>
      <c r="C118" s="273"/>
      <c r="D118" s="273"/>
      <c r="E118" s="273"/>
      <c r="F118" s="273"/>
      <c r="G118" s="273"/>
      <c r="H118" s="273"/>
      <c r="I118" s="273"/>
      <c r="J118" s="273"/>
      <c r="K118" s="273"/>
      <c r="L118" s="273"/>
      <c r="M118" s="274">
        <f t="shared" si="14"/>
        <v>0</v>
      </c>
      <c r="N118" s="272"/>
    </row>
    <row r="119" spans="1:14" customFormat="1" ht="25.5" customHeight="1" x14ac:dyDescent="0.25">
      <c r="A119" s="76">
        <v>3200</v>
      </c>
      <c r="B119" s="77" t="s">
        <v>252</v>
      </c>
      <c r="C119" s="271">
        <f t="shared" ref="C119:N119" si="22">SUM(C120:C128)</f>
        <v>96000</v>
      </c>
      <c r="D119" s="271">
        <f>SUM(D120:D128)</f>
        <v>0</v>
      </c>
      <c r="E119" s="271">
        <f t="shared" si="22"/>
        <v>0</v>
      </c>
      <c r="F119" s="271">
        <f t="shared" si="22"/>
        <v>0</v>
      </c>
      <c r="G119" s="271">
        <f t="shared" si="22"/>
        <v>0</v>
      </c>
      <c r="H119" s="271">
        <f t="shared" si="22"/>
        <v>0</v>
      </c>
      <c r="I119" s="271">
        <f t="shared" si="22"/>
        <v>0</v>
      </c>
      <c r="J119" s="271">
        <f t="shared" si="22"/>
        <v>0</v>
      </c>
      <c r="K119" s="271">
        <f t="shared" si="22"/>
        <v>0</v>
      </c>
      <c r="L119" s="271">
        <f t="shared" si="22"/>
        <v>0</v>
      </c>
      <c r="M119" s="271">
        <f t="shared" si="14"/>
        <v>96000</v>
      </c>
      <c r="N119" s="277">
        <f t="shared" si="22"/>
        <v>0</v>
      </c>
    </row>
    <row r="120" spans="1:14" ht="25.5" customHeight="1" x14ac:dyDescent="0.25">
      <c r="A120" s="82">
        <v>321</v>
      </c>
      <c r="B120" s="79" t="s">
        <v>253</v>
      </c>
      <c r="C120" s="273">
        <v>60000</v>
      </c>
      <c r="D120" s="273"/>
      <c r="E120" s="273"/>
      <c r="F120" s="273"/>
      <c r="G120" s="273"/>
      <c r="H120" s="273"/>
      <c r="I120" s="273"/>
      <c r="J120" s="273"/>
      <c r="K120" s="273"/>
      <c r="L120" s="273"/>
      <c r="M120" s="281">
        <f t="shared" si="14"/>
        <v>60000</v>
      </c>
      <c r="N120" s="282"/>
    </row>
    <row r="121" spans="1:14" ht="25.5" customHeight="1" x14ac:dyDescent="0.25">
      <c r="A121" s="82">
        <v>322</v>
      </c>
      <c r="B121" s="79" t="s">
        <v>254</v>
      </c>
      <c r="C121" s="273"/>
      <c r="D121" s="273"/>
      <c r="E121" s="273"/>
      <c r="F121" s="273"/>
      <c r="G121" s="273"/>
      <c r="H121" s="273"/>
      <c r="I121" s="273"/>
      <c r="J121" s="273"/>
      <c r="K121" s="273"/>
      <c r="L121" s="273"/>
      <c r="M121" s="281">
        <f t="shared" si="14"/>
        <v>0</v>
      </c>
      <c r="N121" s="282"/>
    </row>
    <row r="122" spans="1:14" ht="25.5" x14ac:dyDescent="0.25">
      <c r="A122" s="82">
        <v>323</v>
      </c>
      <c r="B122" s="79" t="s">
        <v>255</v>
      </c>
      <c r="C122" s="273"/>
      <c r="D122" s="273"/>
      <c r="E122" s="273"/>
      <c r="F122" s="273"/>
      <c r="G122" s="273"/>
      <c r="H122" s="273"/>
      <c r="I122" s="273"/>
      <c r="J122" s="273"/>
      <c r="K122" s="273"/>
      <c r="L122" s="273"/>
      <c r="M122" s="281">
        <f t="shared" si="14"/>
        <v>0</v>
      </c>
      <c r="N122" s="282"/>
    </row>
    <row r="123" spans="1:14" ht="30" customHeight="1" x14ac:dyDescent="0.25">
      <c r="A123" s="82">
        <v>324</v>
      </c>
      <c r="B123" s="79" t="s">
        <v>256</v>
      </c>
      <c r="C123" s="273"/>
      <c r="D123" s="273"/>
      <c r="E123" s="273"/>
      <c r="F123" s="273"/>
      <c r="G123" s="273"/>
      <c r="H123" s="273"/>
      <c r="I123" s="273"/>
      <c r="J123" s="273"/>
      <c r="K123" s="273"/>
      <c r="L123" s="273"/>
      <c r="M123" s="281">
        <f t="shared" si="14"/>
        <v>0</v>
      </c>
      <c r="N123" s="282"/>
    </row>
    <row r="124" spans="1:14" ht="25.5" customHeight="1" x14ac:dyDescent="0.25">
      <c r="A124" s="82">
        <v>325</v>
      </c>
      <c r="B124" s="79" t="s">
        <v>257</v>
      </c>
      <c r="C124" s="273"/>
      <c r="D124" s="273"/>
      <c r="E124" s="273"/>
      <c r="F124" s="273"/>
      <c r="G124" s="273"/>
      <c r="H124" s="273"/>
      <c r="I124" s="273"/>
      <c r="J124" s="273"/>
      <c r="K124" s="273"/>
      <c r="L124" s="273"/>
      <c r="M124" s="281">
        <f t="shared" si="14"/>
        <v>0</v>
      </c>
      <c r="N124" s="282"/>
    </row>
    <row r="125" spans="1:14" ht="25.5" customHeight="1" x14ac:dyDescent="0.25">
      <c r="A125" s="82">
        <v>326</v>
      </c>
      <c r="B125" s="79" t="s">
        <v>258</v>
      </c>
      <c r="C125" s="273">
        <v>36000</v>
      </c>
      <c r="D125" s="273"/>
      <c r="E125" s="273"/>
      <c r="F125" s="273"/>
      <c r="G125" s="273"/>
      <c r="H125" s="273"/>
      <c r="I125" s="273"/>
      <c r="J125" s="273"/>
      <c r="K125" s="273"/>
      <c r="L125" s="273"/>
      <c r="M125" s="281">
        <f t="shared" si="14"/>
        <v>36000</v>
      </c>
      <c r="N125" s="282"/>
    </row>
    <row r="126" spans="1:14" ht="25.5" customHeight="1" x14ac:dyDescent="0.25">
      <c r="A126" s="82">
        <v>327</v>
      </c>
      <c r="B126" s="79" t="s">
        <v>259</v>
      </c>
      <c r="C126" s="273"/>
      <c r="D126" s="273"/>
      <c r="E126" s="273"/>
      <c r="F126" s="273"/>
      <c r="G126" s="273"/>
      <c r="H126" s="273"/>
      <c r="I126" s="273"/>
      <c r="J126" s="273"/>
      <c r="K126" s="273"/>
      <c r="L126" s="273"/>
      <c r="M126" s="281">
        <f t="shared" si="14"/>
        <v>0</v>
      </c>
      <c r="N126" s="282"/>
    </row>
    <row r="127" spans="1:14" ht="25.5" customHeight="1" x14ac:dyDescent="0.25">
      <c r="A127" s="82">
        <v>328</v>
      </c>
      <c r="B127" s="79" t="s">
        <v>260</v>
      </c>
      <c r="C127" s="273"/>
      <c r="D127" s="273"/>
      <c r="E127" s="273"/>
      <c r="F127" s="273"/>
      <c r="G127" s="273"/>
      <c r="H127" s="273"/>
      <c r="I127" s="273"/>
      <c r="J127" s="273"/>
      <c r="K127" s="273"/>
      <c r="L127" s="273"/>
      <c r="M127" s="281">
        <f t="shared" si="14"/>
        <v>0</v>
      </c>
      <c r="N127" s="282"/>
    </row>
    <row r="128" spans="1:14" ht="25.5" customHeight="1" x14ac:dyDescent="0.25">
      <c r="A128" s="82">
        <v>329</v>
      </c>
      <c r="B128" s="79" t="s">
        <v>261</v>
      </c>
      <c r="C128" s="273"/>
      <c r="D128" s="273"/>
      <c r="E128" s="273"/>
      <c r="F128" s="273"/>
      <c r="G128" s="273"/>
      <c r="H128" s="273"/>
      <c r="I128" s="273"/>
      <c r="J128" s="273"/>
      <c r="K128" s="273"/>
      <c r="L128" s="273"/>
      <c r="M128" s="281">
        <f t="shared" si="14"/>
        <v>0</v>
      </c>
      <c r="N128" s="282"/>
    </row>
    <row r="129" spans="1:14" customFormat="1" ht="30" x14ac:dyDescent="0.25">
      <c r="A129" s="76">
        <v>3300</v>
      </c>
      <c r="B129" s="77" t="s">
        <v>262</v>
      </c>
      <c r="C129" s="271">
        <f t="shared" ref="C129:N129" si="23">SUM(C130:C138)</f>
        <v>0</v>
      </c>
      <c r="D129" s="271">
        <f>SUM(D130:D138)</f>
        <v>0</v>
      </c>
      <c r="E129" s="271">
        <f t="shared" si="23"/>
        <v>0</v>
      </c>
      <c r="F129" s="271">
        <f t="shared" si="23"/>
        <v>0</v>
      </c>
      <c r="G129" s="271">
        <f t="shared" si="23"/>
        <v>0</v>
      </c>
      <c r="H129" s="271">
        <f t="shared" si="23"/>
        <v>0</v>
      </c>
      <c r="I129" s="271">
        <f t="shared" si="23"/>
        <v>0</v>
      </c>
      <c r="J129" s="271">
        <f t="shared" si="23"/>
        <v>110000</v>
      </c>
      <c r="K129" s="271">
        <f t="shared" si="23"/>
        <v>0</v>
      </c>
      <c r="L129" s="271">
        <f t="shared" si="23"/>
        <v>0</v>
      </c>
      <c r="M129" s="271">
        <f t="shared" si="14"/>
        <v>110000</v>
      </c>
      <c r="N129" s="277">
        <f t="shared" si="23"/>
        <v>0</v>
      </c>
    </row>
    <row r="130" spans="1:14" customFormat="1" ht="25.5" customHeight="1" x14ac:dyDescent="0.25">
      <c r="A130" s="82">
        <v>331</v>
      </c>
      <c r="B130" s="78" t="s">
        <v>263</v>
      </c>
      <c r="C130" s="273"/>
      <c r="D130" s="273"/>
      <c r="E130" s="273"/>
      <c r="F130" s="273"/>
      <c r="G130" s="273"/>
      <c r="H130" s="273"/>
      <c r="I130" s="273"/>
      <c r="J130" s="273"/>
      <c r="K130" s="273"/>
      <c r="L130" s="273"/>
      <c r="M130" s="274">
        <f t="shared" si="14"/>
        <v>0</v>
      </c>
      <c r="N130" s="272"/>
    </row>
    <row r="131" spans="1:14" customFormat="1" ht="30.75" customHeight="1" x14ac:dyDescent="0.25">
      <c r="A131" s="82">
        <v>332</v>
      </c>
      <c r="B131" s="79" t="s">
        <v>264</v>
      </c>
      <c r="C131" s="273"/>
      <c r="D131" s="273"/>
      <c r="E131" s="273"/>
      <c r="F131" s="273"/>
      <c r="G131" s="273"/>
      <c r="H131" s="273"/>
      <c r="I131" s="273"/>
      <c r="J131" s="273"/>
      <c r="K131" s="273"/>
      <c r="L131" s="273"/>
      <c r="M131" s="274">
        <f t="shared" si="14"/>
        <v>0</v>
      </c>
      <c r="N131" s="272"/>
    </row>
    <row r="132" spans="1:14" customFormat="1" ht="33" customHeight="1" x14ac:dyDescent="0.25">
      <c r="A132" s="82">
        <v>333</v>
      </c>
      <c r="B132" s="79" t="s">
        <v>265</v>
      </c>
      <c r="C132" s="273"/>
      <c r="D132" s="273"/>
      <c r="E132" s="273"/>
      <c r="F132" s="273"/>
      <c r="G132" s="273"/>
      <c r="H132" s="273"/>
      <c r="I132" s="273"/>
      <c r="J132" s="273"/>
      <c r="K132" s="273"/>
      <c r="L132" s="273"/>
      <c r="M132" s="274">
        <f t="shared" si="14"/>
        <v>0</v>
      </c>
      <c r="N132" s="272"/>
    </row>
    <row r="133" spans="1:14" customFormat="1" ht="25.5" customHeight="1" x14ac:dyDescent="0.25">
      <c r="A133" s="82">
        <v>334</v>
      </c>
      <c r="B133" s="79" t="s">
        <v>266</v>
      </c>
      <c r="C133" s="273"/>
      <c r="D133" s="273"/>
      <c r="E133" s="273"/>
      <c r="F133" s="273"/>
      <c r="G133" s="273"/>
      <c r="H133" s="273"/>
      <c r="I133" s="273"/>
      <c r="J133" s="273">
        <v>40000</v>
      </c>
      <c r="K133" s="273"/>
      <c r="L133" s="273"/>
      <c r="M133" s="274">
        <f t="shared" si="14"/>
        <v>40000</v>
      </c>
      <c r="N133" s="272"/>
    </row>
    <row r="134" spans="1:14" customFormat="1" ht="25.5" customHeight="1" x14ac:dyDescent="0.25">
      <c r="A134" s="82">
        <v>335</v>
      </c>
      <c r="B134" s="79" t="s">
        <v>267</v>
      </c>
      <c r="C134" s="273"/>
      <c r="D134" s="273"/>
      <c r="E134" s="273"/>
      <c r="F134" s="273"/>
      <c r="G134" s="273"/>
      <c r="H134" s="273"/>
      <c r="I134" s="273"/>
      <c r="J134" s="273"/>
      <c r="K134" s="273"/>
      <c r="L134" s="273"/>
      <c r="M134" s="274">
        <f t="shared" si="14"/>
        <v>0</v>
      </c>
      <c r="N134" s="272"/>
    </row>
    <row r="135" spans="1:14" customFormat="1" ht="25.5" x14ac:dyDescent="0.25">
      <c r="A135" s="82">
        <v>336</v>
      </c>
      <c r="B135" s="79" t="s">
        <v>268</v>
      </c>
      <c r="C135" s="273"/>
      <c r="D135" s="273"/>
      <c r="E135" s="273"/>
      <c r="F135" s="273"/>
      <c r="G135" s="273"/>
      <c r="H135" s="273"/>
      <c r="I135" s="273"/>
      <c r="J135" s="273">
        <v>30000</v>
      </c>
      <c r="K135" s="273"/>
      <c r="L135" s="273"/>
      <c r="M135" s="274">
        <f t="shared" ref="M135:M198" si="24">SUM(C135:L135)</f>
        <v>30000</v>
      </c>
      <c r="N135" s="272"/>
    </row>
    <row r="136" spans="1:14" customFormat="1" ht="25.5" customHeight="1" x14ac:dyDescent="0.25">
      <c r="A136" s="82">
        <v>337</v>
      </c>
      <c r="B136" s="79" t="s">
        <v>269</v>
      </c>
      <c r="C136" s="273"/>
      <c r="D136" s="273"/>
      <c r="E136" s="273"/>
      <c r="F136" s="273"/>
      <c r="G136" s="273"/>
      <c r="H136" s="273"/>
      <c r="I136" s="273"/>
      <c r="J136" s="273">
        <v>40000</v>
      </c>
      <c r="K136" s="273"/>
      <c r="L136" s="273"/>
      <c r="M136" s="274">
        <f t="shared" si="24"/>
        <v>40000</v>
      </c>
      <c r="N136" s="272"/>
    </row>
    <row r="137" spans="1:14" customFormat="1" ht="25.5" customHeight="1" x14ac:dyDescent="0.25">
      <c r="A137" s="82">
        <v>338</v>
      </c>
      <c r="B137" s="79" t="s">
        <v>270</v>
      </c>
      <c r="C137" s="273"/>
      <c r="D137" s="273"/>
      <c r="E137" s="273"/>
      <c r="F137" s="273"/>
      <c r="G137" s="273"/>
      <c r="H137" s="273"/>
      <c r="I137" s="273"/>
      <c r="J137" s="273"/>
      <c r="K137" s="273"/>
      <c r="L137" s="273"/>
      <c r="M137" s="274">
        <f t="shared" si="24"/>
        <v>0</v>
      </c>
      <c r="N137" s="272"/>
    </row>
    <row r="138" spans="1:14" customFormat="1" ht="25.5" customHeight="1" x14ac:dyDescent="0.25">
      <c r="A138" s="82">
        <v>339</v>
      </c>
      <c r="B138" s="79" t="s">
        <v>271</v>
      </c>
      <c r="C138" s="273"/>
      <c r="D138" s="273"/>
      <c r="E138" s="273"/>
      <c r="F138" s="273"/>
      <c r="G138" s="273"/>
      <c r="H138" s="273"/>
      <c r="I138" s="273"/>
      <c r="J138" s="273"/>
      <c r="K138" s="273"/>
      <c r="L138" s="273"/>
      <c r="M138" s="274">
        <f t="shared" si="24"/>
        <v>0</v>
      </c>
      <c r="N138" s="272"/>
    </row>
    <row r="139" spans="1:14" customFormat="1" ht="25.5" customHeight="1" x14ac:dyDescent="0.25">
      <c r="A139" s="76">
        <v>3400</v>
      </c>
      <c r="B139" s="77" t="s">
        <v>272</v>
      </c>
      <c r="C139" s="271">
        <f t="shared" ref="C139:N139" si="25">SUM(C140:C148)</f>
        <v>260000</v>
      </c>
      <c r="D139" s="271">
        <f>SUM(D140:D148)</f>
        <v>0</v>
      </c>
      <c r="E139" s="271">
        <f t="shared" si="25"/>
        <v>0</v>
      </c>
      <c r="F139" s="271">
        <f t="shared" si="25"/>
        <v>0</v>
      </c>
      <c r="G139" s="271">
        <f t="shared" si="25"/>
        <v>0</v>
      </c>
      <c r="H139" s="271">
        <f t="shared" si="25"/>
        <v>0</v>
      </c>
      <c r="I139" s="271">
        <f t="shared" si="25"/>
        <v>0</v>
      </c>
      <c r="J139" s="271">
        <f t="shared" si="25"/>
        <v>0</v>
      </c>
      <c r="K139" s="271">
        <f t="shared" si="25"/>
        <v>0</v>
      </c>
      <c r="L139" s="271">
        <f t="shared" si="25"/>
        <v>0</v>
      </c>
      <c r="M139" s="271">
        <f t="shared" si="24"/>
        <v>260000</v>
      </c>
      <c r="N139" s="277">
        <f t="shared" si="25"/>
        <v>0</v>
      </c>
    </row>
    <row r="140" spans="1:14" customFormat="1" ht="25.5" customHeight="1" x14ac:dyDescent="0.25">
      <c r="A140" s="82">
        <v>341</v>
      </c>
      <c r="B140" s="79" t="s">
        <v>273</v>
      </c>
      <c r="C140" s="273">
        <v>10000</v>
      </c>
      <c r="D140" s="273"/>
      <c r="E140" s="273"/>
      <c r="F140" s="273"/>
      <c r="G140" s="273"/>
      <c r="H140" s="273"/>
      <c r="I140" s="273"/>
      <c r="J140" s="273"/>
      <c r="K140" s="273"/>
      <c r="L140" s="273"/>
      <c r="M140" s="274">
        <f t="shared" si="24"/>
        <v>10000</v>
      </c>
      <c r="N140" s="272"/>
    </row>
    <row r="141" spans="1:14" customFormat="1" ht="25.5" customHeight="1" x14ac:dyDescent="0.25">
      <c r="A141" s="82">
        <v>342</v>
      </c>
      <c r="B141" s="79" t="s">
        <v>274</v>
      </c>
      <c r="C141" s="273"/>
      <c r="D141" s="273"/>
      <c r="E141" s="273"/>
      <c r="F141" s="273"/>
      <c r="G141" s="273"/>
      <c r="H141" s="273"/>
      <c r="I141" s="273"/>
      <c r="J141" s="273"/>
      <c r="K141" s="273"/>
      <c r="L141" s="273"/>
      <c r="M141" s="274">
        <f t="shared" si="24"/>
        <v>0</v>
      </c>
      <c r="N141" s="272"/>
    </row>
    <row r="142" spans="1:14" customFormat="1" ht="25.5" customHeight="1" x14ac:dyDescent="0.25">
      <c r="A142" s="82">
        <v>343</v>
      </c>
      <c r="B142" s="79" t="s">
        <v>275</v>
      </c>
      <c r="C142" s="273"/>
      <c r="D142" s="273"/>
      <c r="E142" s="273"/>
      <c r="F142" s="273"/>
      <c r="G142" s="273"/>
      <c r="H142" s="273"/>
      <c r="I142" s="273"/>
      <c r="J142" s="273"/>
      <c r="K142" s="273"/>
      <c r="L142" s="273"/>
      <c r="M142" s="274">
        <f t="shared" si="24"/>
        <v>0</v>
      </c>
      <c r="N142" s="272"/>
    </row>
    <row r="143" spans="1:14" customFormat="1" ht="25.5" customHeight="1" x14ac:dyDescent="0.25">
      <c r="A143" s="82">
        <v>344</v>
      </c>
      <c r="B143" s="79" t="s">
        <v>276</v>
      </c>
      <c r="C143" s="273"/>
      <c r="D143" s="273"/>
      <c r="E143" s="273"/>
      <c r="F143" s="273"/>
      <c r="G143" s="273"/>
      <c r="H143" s="273"/>
      <c r="I143" s="273"/>
      <c r="J143" s="273"/>
      <c r="K143" s="273"/>
      <c r="L143" s="273"/>
      <c r="M143" s="274">
        <f t="shared" si="24"/>
        <v>0</v>
      </c>
      <c r="N143" s="272"/>
    </row>
    <row r="144" spans="1:14" customFormat="1" ht="25.5" customHeight="1" x14ac:dyDescent="0.25">
      <c r="A144" s="82">
        <v>345</v>
      </c>
      <c r="B144" s="79" t="s">
        <v>277</v>
      </c>
      <c r="C144" s="273">
        <v>250000</v>
      </c>
      <c r="D144" s="273"/>
      <c r="E144" s="273"/>
      <c r="F144" s="273"/>
      <c r="G144" s="273"/>
      <c r="H144" s="273"/>
      <c r="I144" s="273"/>
      <c r="J144" s="273"/>
      <c r="K144" s="273"/>
      <c r="L144" s="273"/>
      <c r="M144" s="274">
        <f t="shared" si="24"/>
        <v>250000</v>
      </c>
      <c r="N144" s="272"/>
    </row>
    <row r="145" spans="1:14" customFormat="1" ht="25.5" customHeight="1" x14ac:dyDescent="0.25">
      <c r="A145" s="82">
        <v>346</v>
      </c>
      <c r="B145" s="79" t="s">
        <v>278</v>
      </c>
      <c r="C145" s="273"/>
      <c r="D145" s="273"/>
      <c r="E145" s="273"/>
      <c r="F145" s="273"/>
      <c r="G145" s="273"/>
      <c r="H145" s="273"/>
      <c r="I145" s="273"/>
      <c r="J145" s="273"/>
      <c r="K145" s="273"/>
      <c r="L145" s="273"/>
      <c r="M145" s="274">
        <f t="shared" si="24"/>
        <v>0</v>
      </c>
      <c r="N145" s="272"/>
    </row>
    <row r="146" spans="1:14" customFormat="1" ht="25.5" customHeight="1" x14ac:dyDescent="0.25">
      <c r="A146" s="82">
        <v>347</v>
      </c>
      <c r="B146" s="79" t="s">
        <v>279</v>
      </c>
      <c r="C146" s="273"/>
      <c r="D146" s="273"/>
      <c r="E146" s="273"/>
      <c r="F146" s="273"/>
      <c r="G146" s="273"/>
      <c r="H146" s="273"/>
      <c r="I146" s="273"/>
      <c r="J146" s="273"/>
      <c r="K146" s="273"/>
      <c r="L146" s="273"/>
      <c r="M146" s="274">
        <f t="shared" si="24"/>
        <v>0</v>
      </c>
      <c r="N146" s="272"/>
    </row>
    <row r="147" spans="1:14" customFormat="1" ht="25.5" customHeight="1" x14ac:dyDescent="0.25">
      <c r="A147" s="82">
        <v>348</v>
      </c>
      <c r="B147" s="79" t="s">
        <v>280</v>
      </c>
      <c r="C147" s="273"/>
      <c r="D147" s="273"/>
      <c r="E147" s="273"/>
      <c r="F147" s="273"/>
      <c r="G147" s="273"/>
      <c r="H147" s="273"/>
      <c r="I147" s="273"/>
      <c r="J147" s="273"/>
      <c r="K147" s="273"/>
      <c r="L147" s="273"/>
      <c r="M147" s="274">
        <f t="shared" si="24"/>
        <v>0</v>
      </c>
      <c r="N147" s="272"/>
    </row>
    <row r="148" spans="1:14" customFormat="1" ht="25.5" customHeight="1" x14ac:dyDescent="0.25">
      <c r="A148" s="82">
        <v>349</v>
      </c>
      <c r="B148" s="79" t="s">
        <v>281</v>
      </c>
      <c r="C148" s="273"/>
      <c r="D148" s="273"/>
      <c r="E148" s="273"/>
      <c r="F148" s="273"/>
      <c r="G148" s="273"/>
      <c r="H148" s="273"/>
      <c r="I148" s="273"/>
      <c r="J148" s="273"/>
      <c r="K148" s="273"/>
      <c r="L148" s="273"/>
      <c r="M148" s="274">
        <f t="shared" si="24"/>
        <v>0</v>
      </c>
      <c r="N148" s="272"/>
    </row>
    <row r="149" spans="1:14" customFormat="1" ht="30" x14ac:dyDescent="0.25">
      <c r="A149" s="76">
        <v>3500</v>
      </c>
      <c r="B149" s="77" t="s">
        <v>282</v>
      </c>
      <c r="C149" s="271">
        <f t="shared" ref="C149:N149" si="26">SUM(C150:C158)</f>
        <v>510000</v>
      </c>
      <c r="D149" s="271">
        <f>SUM(D150:D158)</f>
        <v>0</v>
      </c>
      <c r="E149" s="271">
        <f t="shared" si="26"/>
        <v>0</v>
      </c>
      <c r="F149" s="271">
        <f t="shared" si="26"/>
        <v>0</v>
      </c>
      <c r="G149" s="271">
        <f t="shared" si="26"/>
        <v>0</v>
      </c>
      <c r="H149" s="271">
        <f t="shared" si="26"/>
        <v>0</v>
      </c>
      <c r="I149" s="271">
        <f t="shared" si="26"/>
        <v>0</v>
      </c>
      <c r="J149" s="271">
        <f t="shared" si="26"/>
        <v>220000</v>
      </c>
      <c r="K149" s="271">
        <f t="shared" si="26"/>
        <v>0</v>
      </c>
      <c r="L149" s="271">
        <f t="shared" si="26"/>
        <v>0</v>
      </c>
      <c r="M149" s="271">
        <f t="shared" si="24"/>
        <v>730000</v>
      </c>
      <c r="N149" s="277">
        <f t="shared" si="26"/>
        <v>0</v>
      </c>
    </row>
    <row r="150" spans="1:14" customFormat="1" ht="25.5" customHeight="1" x14ac:dyDescent="0.25">
      <c r="A150" s="82">
        <v>351</v>
      </c>
      <c r="B150" s="79" t="s">
        <v>283</v>
      </c>
      <c r="C150" s="273"/>
      <c r="D150" s="273"/>
      <c r="E150" s="273"/>
      <c r="F150" s="273"/>
      <c r="G150" s="273"/>
      <c r="H150" s="273"/>
      <c r="I150" s="273"/>
      <c r="J150" s="273"/>
      <c r="K150" s="273"/>
      <c r="L150" s="273"/>
      <c r="M150" s="274">
        <f t="shared" si="24"/>
        <v>0</v>
      </c>
      <c r="N150" s="272"/>
    </row>
    <row r="151" spans="1:14" customFormat="1" ht="34.5" customHeight="1" x14ac:dyDescent="0.25">
      <c r="A151" s="82">
        <v>352</v>
      </c>
      <c r="B151" s="79" t="s">
        <v>284</v>
      </c>
      <c r="C151" s="273"/>
      <c r="D151" s="273"/>
      <c r="E151" s="273"/>
      <c r="F151" s="273"/>
      <c r="G151" s="273"/>
      <c r="H151" s="273"/>
      <c r="I151" s="273"/>
      <c r="J151" s="273">
        <v>45000</v>
      </c>
      <c r="K151" s="273"/>
      <c r="L151" s="273"/>
      <c r="M151" s="274">
        <f t="shared" si="24"/>
        <v>45000</v>
      </c>
      <c r="N151" s="272"/>
    </row>
    <row r="152" spans="1:14" customFormat="1" ht="33" customHeight="1" x14ac:dyDescent="0.25">
      <c r="A152" s="82">
        <v>353</v>
      </c>
      <c r="B152" s="79" t="s">
        <v>285</v>
      </c>
      <c r="C152" s="273">
        <v>10000</v>
      </c>
      <c r="D152" s="273"/>
      <c r="E152" s="273"/>
      <c r="F152" s="273"/>
      <c r="G152" s="273"/>
      <c r="H152" s="273"/>
      <c r="I152" s="273"/>
      <c r="J152" s="273">
        <v>40000</v>
      </c>
      <c r="K152" s="273"/>
      <c r="L152" s="273"/>
      <c r="M152" s="274">
        <f t="shared" si="24"/>
        <v>50000</v>
      </c>
      <c r="N152" s="272"/>
    </row>
    <row r="153" spans="1:14" customFormat="1" ht="29.25" customHeight="1" x14ac:dyDescent="0.25">
      <c r="A153" s="82">
        <v>354</v>
      </c>
      <c r="B153" s="79" t="s">
        <v>286</v>
      </c>
      <c r="C153" s="273"/>
      <c r="D153" s="273"/>
      <c r="E153" s="273"/>
      <c r="F153" s="273"/>
      <c r="G153" s="273"/>
      <c r="H153" s="273"/>
      <c r="I153" s="273"/>
      <c r="J153" s="273"/>
      <c r="K153" s="273"/>
      <c r="L153" s="273"/>
      <c r="M153" s="274">
        <f t="shared" si="24"/>
        <v>0</v>
      </c>
      <c r="N153" s="272"/>
    </row>
    <row r="154" spans="1:14" customFormat="1" ht="25.5" customHeight="1" x14ac:dyDescent="0.25">
      <c r="A154" s="82">
        <v>355</v>
      </c>
      <c r="B154" s="79" t="s">
        <v>287</v>
      </c>
      <c r="C154" s="273">
        <v>200000</v>
      </c>
      <c r="D154" s="273"/>
      <c r="E154" s="273"/>
      <c r="F154" s="273"/>
      <c r="G154" s="273"/>
      <c r="H154" s="273"/>
      <c r="I154" s="273"/>
      <c r="J154" s="273">
        <v>85000</v>
      </c>
      <c r="K154" s="273"/>
      <c r="L154" s="273"/>
      <c r="M154" s="274">
        <f t="shared" si="24"/>
        <v>285000</v>
      </c>
      <c r="N154" s="272"/>
    </row>
    <row r="155" spans="1:14" customFormat="1" ht="28.9" customHeight="1" x14ac:dyDescent="0.25">
      <c r="A155" s="82">
        <v>356</v>
      </c>
      <c r="B155" s="79" t="s">
        <v>288</v>
      </c>
      <c r="C155" s="273"/>
      <c r="D155" s="273"/>
      <c r="E155" s="273"/>
      <c r="F155" s="273"/>
      <c r="G155" s="273"/>
      <c r="H155" s="273"/>
      <c r="I155" s="273"/>
      <c r="J155" s="273">
        <v>50000</v>
      </c>
      <c r="K155" s="273"/>
      <c r="L155" s="273"/>
      <c r="M155" s="274">
        <f t="shared" si="24"/>
        <v>50000</v>
      </c>
      <c r="N155" s="272"/>
    </row>
    <row r="156" spans="1:14" customFormat="1" ht="25.5" x14ac:dyDescent="0.25">
      <c r="A156" s="82">
        <v>357</v>
      </c>
      <c r="B156" s="79" t="s">
        <v>289</v>
      </c>
      <c r="C156" s="273">
        <v>300000</v>
      </c>
      <c r="D156" s="273"/>
      <c r="E156" s="273"/>
      <c r="F156" s="273"/>
      <c r="G156" s="273"/>
      <c r="H156" s="273"/>
      <c r="I156" s="273"/>
      <c r="J156" s="273"/>
      <c r="K156" s="273"/>
      <c r="L156" s="273"/>
      <c r="M156" s="274">
        <f t="shared" si="24"/>
        <v>300000</v>
      </c>
      <c r="N156" s="272"/>
    </row>
    <row r="157" spans="1:14" customFormat="1" ht="25.5" customHeight="1" x14ac:dyDescent="0.25">
      <c r="A157" s="82">
        <v>358</v>
      </c>
      <c r="B157" s="79" t="s">
        <v>290</v>
      </c>
      <c r="C157" s="273"/>
      <c r="D157" s="273"/>
      <c r="E157" s="273"/>
      <c r="F157" s="273"/>
      <c r="G157" s="273"/>
      <c r="H157" s="273"/>
      <c r="I157" s="273"/>
      <c r="J157" s="273"/>
      <c r="K157" s="273"/>
      <c r="L157" s="273"/>
      <c r="M157" s="274">
        <f t="shared" si="24"/>
        <v>0</v>
      </c>
      <c r="N157" s="272"/>
    </row>
    <row r="158" spans="1:14" customFormat="1" ht="25.5" customHeight="1" x14ac:dyDescent="0.25">
      <c r="A158" s="82">
        <v>359</v>
      </c>
      <c r="B158" s="79" t="s">
        <v>291</v>
      </c>
      <c r="C158" s="273"/>
      <c r="D158" s="273"/>
      <c r="E158" s="273"/>
      <c r="F158" s="273"/>
      <c r="G158" s="273"/>
      <c r="H158" s="273"/>
      <c r="I158" s="273"/>
      <c r="J158" s="273"/>
      <c r="K158" s="273"/>
      <c r="L158" s="273"/>
      <c r="M158" s="274">
        <f t="shared" si="24"/>
        <v>0</v>
      </c>
      <c r="N158" s="272"/>
    </row>
    <row r="159" spans="1:14" customFormat="1" ht="25.5" customHeight="1" x14ac:dyDescent="0.25">
      <c r="A159" s="76">
        <v>3600</v>
      </c>
      <c r="B159" s="77" t="s">
        <v>292</v>
      </c>
      <c r="C159" s="271">
        <f t="shared" ref="C159:N159" si="27">SUM(C160:C166)</f>
        <v>0</v>
      </c>
      <c r="D159" s="271">
        <f>SUM(D160:D166)</f>
        <v>0</v>
      </c>
      <c r="E159" s="271">
        <f t="shared" si="27"/>
        <v>0</v>
      </c>
      <c r="F159" s="271">
        <f t="shared" si="27"/>
        <v>0</v>
      </c>
      <c r="G159" s="271">
        <f t="shared" si="27"/>
        <v>0</v>
      </c>
      <c r="H159" s="271">
        <f t="shared" si="27"/>
        <v>0</v>
      </c>
      <c r="I159" s="271">
        <f t="shared" si="27"/>
        <v>0</v>
      </c>
      <c r="J159" s="271">
        <f t="shared" si="27"/>
        <v>0</v>
      </c>
      <c r="K159" s="271">
        <f t="shared" si="27"/>
        <v>0</v>
      </c>
      <c r="L159" s="271">
        <f t="shared" si="27"/>
        <v>0</v>
      </c>
      <c r="M159" s="271">
        <f t="shared" si="24"/>
        <v>0</v>
      </c>
      <c r="N159" s="277">
        <f t="shared" si="27"/>
        <v>0</v>
      </c>
    </row>
    <row r="160" spans="1:14" customFormat="1" ht="29.25" customHeight="1" x14ac:dyDescent="0.25">
      <c r="A160" s="82">
        <v>361</v>
      </c>
      <c r="B160" s="79" t="s">
        <v>293</v>
      </c>
      <c r="C160" s="273"/>
      <c r="D160" s="273"/>
      <c r="E160" s="273"/>
      <c r="F160" s="273"/>
      <c r="G160" s="273"/>
      <c r="H160" s="273"/>
      <c r="I160" s="273"/>
      <c r="J160" s="273"/>
      <c r="K160" s="273"/>
      <c r="L160" s="273"/>
      <c r="M160" s="274">
        <f t="shared" si="24"/>
        <v>0</v>
      </c>
      <c r="N160" s="272"/>
    </row>
    <row r="161" spans="1:14" customFormat="1" ht="34.5" customHeight="1" x14ac:dyDescent="0.25">
      <c r="A161" s="82">
        <v>362</v>
      </c>
      <c r="B161" s="79" t="s">
        <v>294</v>
      </c>
      <c r="C161" s="273"/>
      <c r="D161" s="273"/>
      <c r="E161" s="273"/>
      <c r="F161" s="273"/>
      <c r="G161" s="273"/>
      <c r="H161" s="273"/>
      <c r="I161" s="273"/>
      <c r="J161" s="273"/>
      <c r="K161" s="273"/>
      <c r="L161" s="273"/>
      <c r="M161" s="274">
        <f t="shared" si="24"/>
        <v>0</v>
      </c>
      <c r="N161" s="272"/>
    </row>
    <row r="162" spans="1:14" customFormat="1" ht="29.25" customHeight="1" x14ac:dyDescent="0.25">
      <c r="A162" s="82">
        <v>363</v>
      </c>
      <c r="B162" s="79" t="s">
        <v>295</v>
      </c>
      <c r="C162" s="273"/>
      <c r="D162" s="273"/>
      <c r="E162" s="273"/>
      <c r="F162" s="273"/>
      <c r="G162" s="273"/>
      <c r="H162" s="273"/>
      <c r="I162" s="273"/>
      <c r="J162" s="273"/>
      <c r="K162" s="273"/>
      <c r="L162" s="273"/>
      <c r="M162" s="274">
        <f t="shared" si="24"/>
        <v>0</v>
      </c>
      <c r="N162" s="272"/>
    </row>
    <row r="163" spans="1:14" customFormat="1" ht="25.5" customHeight="1" x14ac:dyDescent="0.25">
      <c r="A163" s="82">
        <v>364</v>
      </c>
      <c r="B163" s="79" t="s">
        <v>296</v>
      </c>
      <c r="C163" s="273"/>
      <c r="D163" s="273"/>
      <c r="E163" s="273"/>
      <c r="F163" s="273"/>
      <c r="G163" s="273"/>
      <c r="H163" s="273"/>
      <c r="I163" s="273"/>
      <c r="J163" s="273"/>
      <c r="K163" s="273"/>
      <c r="L163" s="273"/>
      <c r="M163" s="274">
        <f t="shared" si="24"/>
        <v>0</v>
      </c>
      <c r="N163" s="272"/>
    </row>
    <row r="164" spans="1:14" customFormat="1" ht="25.5" customHeight="1" x14ac:dyDescent="0.25">
      <c r="A164" s="82">
        <v>365</v>
      </c>
      <c r="B164" s="79" t="s">
        <v>297</v>
      </c>
      <c r="C164" s="273"/>
      <c r="D164" s="273"/>
      <c r="E164" s="273"/>
      <c r="F164" s="273"/>
      <c r="G164" s="273"/>
      <c r="H164" s="273"/>
      <c r="I164" s="273"/>
      <c r="J164" s="273"/>
      <c r="K164" s="273"/>
      <c r="L164" s="273"/>
      <c r="M164" s="274">
        <f t="shared" si="24"/>
        <v>0</v>
      </c>
      <c r="N164" s="272"/>
    </row>
    <row r="165" spans="1:14" customFormat="1" ht="25.5" x14ac:dyDescent="0.25">
      <c r="A165" s="82">
        <v>366</v>
      </c>
      <c r="B165" s="79" t="s">
        <v>298</v>
      </c>
      <c r="C165" s="273"/>
      <c r="D165" s="273"/>
      <c r="E165" s="273"/>
      <c r="F165" s="273"/>
      <c r="G165" s="273"/>
      <c r="H165" s="273"/>
      <c r="I165" s="273"/>
      <c r="J165" s="273"/>
      <c r="K165" s="273"/>
      <c r="L165" s="273"/>
      <c r="M165" s="274">
        <f t="shared" si="24"/>
        <v>0</v>
      </c>
      <c r="N165" s="272"/>
    </row>
    <row r="166" spans="1:14" customFormat="1" ht="25.5" customHeight="1" x14ac:dyDescent="0.25">
      <c r="A166" s="82">
        <v>369</v>
      </c>
      <c r="B166" s="79" t="s">
        <v>299</v>
      </c>
      <c r="C166" s="273"/>
      <c r="D166" s="273"/>
      <c r="E166" s="273"/>
      <c r="F166" s="273"/>
      <c r="G166" s="273"/>
      <c r="H166" s="273"/>
      <c r="I166" s="273"/>
      <c r="J166" s="273"/>
      <c r="K166" s="273"/>
      <c r="L166" s="273"/>
      <c r="M166" s="274">
        <f t="shared" si="24"/>
        <v>0</v>
      </c>
      <c r="N166" s="272"/>
    </row>
    <row r="167" spans="1:14" customFormat="1" ht="25.5" customHeight="1" x14ac:dyDescent="0.25">
      <c r="A167" s="76">
        <v>3700</v>
      </c>
      <c r="B167" s="77" t="s">
        <v>300</v>
      </c>
      <c r="C167" s="271">
        <f t="shared" ref="C167:N167" si="28">SUM(C168:C176)</f>
        <v>50000</v>
      </c>
      <c r="D167" s="271">
        <f>SUM(D168:D176)</f>
        <v>0</v>
      </c>
      <c r="E167" s="271">
        <f t="shared" si="28"/>
        <v>0</v>
      </c>
      <c r="F167" s="271">
        <f t="shared" si="28"/>
        <v>0</v>
      </c>
      <c r="G167" s="271">
        <f t="shared" si="28"/>
        <v>0</v>
      </c>
      <c r="H167" s="271">
        <f t="shared" si="28"/>
        <v>0</v>
      </c>
      <c r="I167" s="271">
        <f t="shared" si="28"/>
        <v>0</v>
      </c>
      <c r="J167" s="271">
        <f t="shared" si="28"/>
        <v>0</v>
      </c>
      <c r="K167" s="271">
        <f t="shared" si="28"/>
        <v>0</v>
      </c>
      <c r="L167" s="271">
        <f t="shared" si="28"/>
        <v>0</v>
      </c>
      <c r="M167" s="271">
        <f t="shared" si="24"/>
        <v>50000</v>
      </c>
      <c r="N167" s="277">
        <f t="shared" si="28"/>
        <v>0</v>
      </c>
    </row>
    <row r="168" spans="1:14" customFormat="1" ht="25.5" customHeight="1" x14ac:dyDescent="0.25">
      <c r="A168" s="82">
        <v>371</v>
      </c>
      <c r="B168" s="79" t="s">
        <v>301</v>
      </c>
      <c r="C168" s="273">
        <v>20000</v>
      </c>
      <c r="D168" s="273"/>
      <c r="E168" s="273"/>
      <c r="F168" s="273"/>
      <c r="G168" s="273"/>
      <c r="H168" s="273"/>
      <c r="I168" s="273"/>
      <c r="J168" s="273"/>
      <c r="K168" s="273"/>
      <c r="L168" s="273"/>
      <c r="M168" s="274">
        <f t="shared" si="24"/>
        <v>20000</v>
      </c>
      <c r="N168" s="272"/>
    </row>
    <row r="169" spans="1:14" customFormat="1" ht="25.5" customHeight="1" x14ac:dyDescent="0.25">
      <c r="A169" s="82">
        <v>372</v>
      </c>
      <c r="B169" s="79" t="s">
        <v>302</v>
      </c>
      <c r="C169" s="273"/>
      <c r="D169" s="273"/>
      <c r="E169" s="273"/>
      <c r="F169" s="273"/>
      <c r="G169" s="273"/>
      <c r="H169" s="273"/>
      <c r="I169" s="273"/>
      <c r="J169" s="273"/>
      <c r="K169" s="273"/>
      <c r="L169" s="273"/>
      <c r="M169" s="274">
        <f t="shared" si="24"/>
        <v>0</v>
      </c>
      <c r="N169" s="272"/>
    </row>
    <row r="170" spans="1:14" customFormat="1" ht="25.5" customHeight="1" x14ac:dyDescent="0.25">
      <c r="A170" s="82">
        <v>373</v>
      </c>
      <c r="B170" s="79" t="s">
        <v>303</v>
      </c>
      <c r="C170" s="273"/>
      <c r="D170" s="273"/>
      <c r="E170" s="273"/>
      <c r="F170" s="273"/>
      <c r="G170" s="273"/>
      <c r="H170" s="273"/>
      <c r="I170" s="273"/>
      <c r="J170" s="273"/>
      <c r="K170" s="273"/>
      <c r="L170" s="273"/>
      <c r="M170" s="274">
        <f t="shared" si="24"/>
        <v>0</v>
      </c>
      <c r="N170" s="272"/>
    </row>
    <row r="171" spans="1:14" customFormat="1" ht="25.5" customHeight="1" x14ac:dyDescent="0.25">
      <c r="A171" s="82">
        <v>374</v>
      </c>
      <c r="B171" s="79" t="s">
        <v>304</v>
      </c>
      <c r="C171" s="273"/>
      <c r="D171" s="273"/>
      <c r="E171" s="273"/>
      <c r="F171" s="273"/>
      <c r="G171" s="273"/>
      <c r="H171" s="273"/>
      <c r="I171" s="273"/>
      <c r="J171" s="273"/>
      <c r="K171" s="273"/>
      <c r="L171" s="273"/>
      <c r="M171" s="274">
        <f t="shared" si="24"/>
        <v>0</v>
      </c>
      <c r="N171" s="272"/>
    </row>
    <row r="172" spans="1:14" customFormat="1" ht="25.5" customHeight="1" x14ac:dyDescent="0.25">
      <c r="A172" s="82">
        <v>375</v>
      </c>
      <c r="B172" s="79" t="s">
        <v>305</v>
      </c>
      <c r="C172" s="273">
        <v>30000</v>
      </c>
      <c r="D172" s="273"/>
      <c r="E172" s="273"/>
      <c r="F172" s="273"/>
      <c r="G172" s="273"/>
      <c r="H172" s="273"/>
      <c r="I172" s="273"/>
      <c r="J172" s="273"/>
      <c r="K172" s="273"/>
      <c r="L172" s="273"/>
      <c r="M172" s="274">
        <f t="shared" si="24"/>
        <v>30000</v>
      </c>
      <c r="N172" s="272"/>
    </row>
    <row r="173" spans="1:14" customFormat="1" ht="25.5" customHeight="1" x14ac:dyDescent="0.25">
      <c r="A173" s="82">
        <v>376</v>
      </c>
      <c r="B173" s="79" t="s">
        <v>306</v>
      </c>
      <c r="C173" s="273"/>
      <c r="D173" s="273"/>
      <c r="E173" s="273"/>
      <c r="F173" s="273"/>
      <c r="G173" s="273"/>
      <c r="H173" s="273"/>
      <c r="I173" s="273"/>
      <c r="J173" s="273"/>
      <c r="K173" s="273"/>
      <c r="L173" s="273"/>
      <c r="M173" s="274">
        <f t="shared" si="24"/>
        <v>0</v>
      </c>
      <c r="N173" s="272"/>
    </row>
    <row r="174" spans="1:14" customFormat="1" ht="25.5" customHeight="1" x14ac:dyDescent="0.25">
      <c r="A174" s="82">
        <v>377</v>
      </c>
      <c r="B174" s="79" t="s">
        <v>307</v>
      </c>
      <c r="C174" s="273"/>
      <c r="D174" s="273"/>
      <c r="E174" s="273"/>
      <c r="F174" s="273"/>
      <c r="G174" s="273"/>
      <c r="H174" s="273"/>
      <c r="I174" s="273"/>
      <c r="J174" s="273"/>
      <c r="K174" s="273"/>
      <c r="L174" s="273"/>
      <c r="M174" s="274">
        <f t="shared" si="24"/>
        <v>0</v>
      </c>
      <c r="N174" s="272"/>
    </row>
    <row r="175" spans="1:14" customFormat="1" ht="25.5" customHeight="1" x14ac:dyDescent="0.25">
      <c r="A175" s="82">
        <v>378</v>
      </c>
      <c r="B175" s="79" t="s">
        <v>308</v>
      </c>
      <c r="C175" s="273"/>
      <c r="D175" s="273"/>
      <c r="E175" s="273"/>
      <c r="F175" s="273"/>
      <c r="G175" s="273"/>
      <c r="H175" s="273"/>
      <c r="I175" s="273"/>
      <c r="J175" s="273"/>
      <c r="K175" s="273"/>
      <c r="L175" s="273"/>
      <c r="M175" s="274">
        <f t="shared" si="24"/>
        <v>0</v>
      </c>
      <c r="N175" s="272"/>
    </row>
    <row r="176" spans="1:14" customFormat="1" ht="25.5" customHeight="1" x14ac:dyDescent="0.25">
      <c r="A176" s="82">
        <v>379</v>
      </c>
      <c r="B176" s="79" t="s">
        <v>309</v>
      </c>
      <c r="C176" s="273"/>
      <c r="D176" s="273"/>
      <c r="E176" s="273"/>
      <c r="F176" s="273"/>
      <c r="G176" s="273"/>
      <c r="H176" s="273"/>
      <c r="I176" s="273"/>
      <c r="J176" s="273"/>
      <c r="K176" s="273"/>
      <c r="L176" s="273"/>
      <c r="M176" s="274">
        <f t="shared" si="24"/>
        <v>0</v>
      </c>
      <c r="N176" s="272"/>
    </row>
    <row r="177" spans="1:14" customFormat="1" ht="25.5" customHeight="1" x14ac:dyDescent="0.25">
      <c r="A177" s="76">
        <v>3800</v>
      </c>
      <c r="B177" s="77" t="s">
        <v>310</v>
      </c>
      <c r="C177" s="271">
        <f t="shared" ref="C177:N177" si="29">SUM(C178:C182)</f>
        <v>2000000</v>
      </c>
      <c r="D177" s="271">
        <f>SUM(D178:D182)</f>
        <v>0</v>
      </c>
      <c r="E177" s="271">
        <f t="shared" si="29"/>
        <v>0</v>
      </c>
      <c r="F177" s="271">
        <f t="shared" si="29"/>
        <v>0</v>
      </c>
      <c r="G177" s="271">
        <f t="shared" si="29"/>
        <v>0</v>
      </c>
      <c r="H177" s="271">
        <f t="shared" si="29"/>
        <v>0</v>
      </c>
      <c r="I177" s="271">
        <f t="shared" si="29"/>
        <v>0</v>
      </c>
      <c r="J177" s="271">
        <f t="shared" si="29"/>
        <v>0</v>
      </c>
      <c r="K177" s="271">
        <f t="shared" si="29"/>
        <v>0</v>
      </c>
      <c r="L177" s="271">
        <f t="shared" si="29"/>
        <v>0</v>
      </c>
      <c r="M177" s="271">
        <f t="shared" si="24"/>
        <v>2000000</v>
      </c>
      <c r="N177" s="277">
        <f t="shared" si="29"/>
        <v>0</v>
      </c>
    </row>
    <row r="178" spans="1:14" customFormat="1" ht="25.5" customHeight="1" x14ac:dyDescent="0.25">
      <c r="A178" s="82">
        <v>381</v>
      </c>
      <c r="B178" s="79" t="s">
        <v>311</v>
      </c>
      <c r="C178" s="273"/>
      <c r="D178" s="273"/>
      <c r="E178" s="273"/>
      <c r="F178" s="273"/>
      <c r="G178" s="273"/>
      <c r="H178" s="273"/>
      <c r="I178" s="273"/>
      <c r="J178" s="273"/>
      <c r="K178" s="273"/>
      <c r="L178" s="273"/>
      <c r="M178" s="274">
        <f t="shared" si="24"/>
        <v>0</v>
      </c>
      <c r="N178" s="272"/>
    </row>
    <row r="179" spans="1:14" customFormat="1" ht="25.5" customHeight="1" x14ac:dyDescent="0.25">
      <c r="A179" s="82">
        <v>382</v>
      </c>
      <c r="B179" s="79" t="s">
        <v>312</v>
      </c>
      <c r="C179" s="273">
        <v>2000000</v>
      </c>
      <c r="D179" s="273"/>
      <c r="E179" s="273"/>
      <c r="F179" s="273"/>
      <c r="G179" s="273"/>
      <c r="H179" s="273"/>
      <c r="I179" s="273"/>
      <c r="J179" s="273"/>
      <c r="K179" s="273"/>
      <c r="L179" s="273"/>
      <c r="M179" s="274">
        <f t="shared" si="24"/>
        <v>2000000</v>
      </c>
      <c r="N179" s="272"/>
    </row>
    <row r="180" spans="1:14" customFormat="1" ht="25.5" customHeight="1" x14ac:dyDescent="0.25">
      <c r="A180" s="82">
        <v>383</v>
      </c>
      <c r="B180" s="79" t="s">
        <v>313</v>
      </c>
      <c r="C180" s="273"/>
      <c r="D180" s="273"/>
      <c r="E180" s="273"/>
      <c r="F180" s="273"/>
      <c r="G180" s="273"/>
      <c r="H180" s="273"/>
      <c r="I180" s="273"/>
      <c r="J180" s="273"/>
      <c r="K180" s="273"/>
      <c r="L180" s="273"/>
      <c r="M180" s="274">
        <f t="shared" si="24"/>
        <v>0</v>
      </c>
      <c r="N180" s="272"/>
    </row>
    <row r="181" spans="1:14" customFormat="1" ht="25.5" customHeight="1" x14ac:dyDescent="0.25">
      <c r="A181" s="82">
        <v>384</v>
      </c>
      <c r="B181" s="79" t="s">
        <v>314</v>
      </c>
      <c r="C181" s="273"/>
      <c r="D181" s="273"/>
      <c r="E181" s="273"/>
      <c r="F181" s="273"/>
      <c r="G181" s="273"/>
      <c r="H181" s="273"/>
      <c r="I181" s="273"/>
      <c r="J181" s="273"/>
      <c r="K181" s="273"/>
      <c r="L181" s="273"/>
      <c r="M181" s="274">
        <f t="shared" si="24"/>
        <v>0</v>
      </c>
      <c r="N181" s="272"/>
    </row>
    <row r="182" spans="1:14" customFormat="1" ht="25.5" customHeight="1" x14ac:dyDescent="0.25">
      <c r="A182" s="82">
        <v>385</v>
      </c>
      <c r="B182" s="79" t="s">
        <v>315</v>
      </c>
      <c r="C182" s="273"/>
      <c r="D182" s="273"/>
      <c r="E182" s="273"/>
      <c r="F182" s="273"/>
      <c r="G182" s="273"/>
      <c r="H182" s="273"/>
      <c r="I182" s="273"/>
      <c r="J182" s="273"/>
      <c r="K182" s="273"/>
      <c r="L182" s="273"/>
      <c r="M182" s="274">
        <f t="shared" si="24"/>
        <v>0</v>
      </c>
      <c r="N182" s="272"/>
    </row>
    <row r="183" spans="1:14" customFormat="1" ht="25.5" customHeight="1" x14ac:dyDescent="0.25">
      <c r="A183" s="76">
        <v>3900</v>
      </c>
      <c r="B183" s="77" t="s">
        <v>316</v>
      </c>
      <c r="C183" s="271">
        <f t="shared" ref="C183:N183" si="30">SUM(C184:C192)</f>
        <v>2950000</v>
      </c>
      <c r="D183" s="271">
        <f>SUM(D184:D192)</f>
        <v>0</v>
      </c>
      <c r="E183" s="271">
        <f t="shared" si="30"/>
        <v>0</v>
      </c>
      <c r="F183" s="271">
        <f t="shared" si="30"/>
        <v>0</v>
      </c>
      <c r="G183" s="271">
        <f t="shared" si="30"/>
        <v>0</v>
      </c>
      <c r="H183" s="271">
        <f t="shared" si="30"/>
        <v>0</v>
      </c>
      <c r="I183" s="271">
        <f t="shared" si="30"/>
        <v>0</v>
      </c>
      <c r="J183" s="271">
        <f t="shared" si="30"/>
        <v>0</v>
      </c>
      <c r="K183" s="271">
        <f t="shared" si="30"/>
        <v>0</v>
      </c>
      <c r="L183" s="271">
        <f t="shared" si="30"/>
        <v>0</v>
      </c>
      <c r="M183" s="271">
        <f t="shared" si="24"/>
        <v>2950000</v>
      </c>
      <c r="N183" s="277">
        <f t="shared" si="30"/>
        <v>0</v>
      </c>
    </row>
    <row r="184" spans="1:14" customFormat="1" ht="25.5" customHeight="1" x14ac:dyDescent="0.25">
      <c r="A184" s="82">
        <v>391</v>
      </c>
      <c r="B184" s="79" t="s">
        <v>317</v>
      </c>
      <c r="C184" s="273"/>
      <c r="D184" s="273"/>
      <c r="E184" s="273"/>
      <c r="F184" s="273"/>
      <c r="G184" s="273"/>
      <c r="H184" s="273"/>
      <c r="I184" s="273"/>
      <c r="J184" s="273"/>
      <c r="K184" s="273"/>
      <c r="L184" s="273"/>
      <c r="M184" s="274">
        <f t="shared" si="24"/>
        <v>0</v>
      </c>
      <c r="N184" s="272"/>
    </row>
    <row r="185" spans="1:14" customFormat="1" ht="25.5" customHeight="1" x14ac:dyDescent="0.25">
      <c r="A185" s="82">
        <v>392</v>
      </c>
      <c r="B185" s="79" t="s">
        <v>318</v>
      </c>
      <c r="C185" s="273">
        <v>550000</v>
      </c>
      <c r="D185" s="273"/>
      <c r="E185" s="273"/>
      <c r="F185" s="273"/>
      <c r="G185" s="273"/>
      <c r="H185" s="273"/>
      <c r="I185" s="273"/>
      <c r="J185" s="273"/>
      <c r="K185" s="273"/>
      <c r="L185" s="273"/>
      <c r="M185" s="274">
        <f t="shared" si="24"/>
        <v>550000</v>
      </c>
      <c r="N185" s="272"/>
    </row>
    <row r="186" spans="1:14" customFormat="1" ht="25.5" customHeight="1" x14ac:dyDescent="0.25">
      <c r="A186" s="82">
        <v>393</v>
      </c>
      <c r="B186" s="79" t="s">
        <v>319</v>
      </c>
      <c r="C186" s="273"/>
      <c r="D186" s="273"/>
      <c r="E186" s="273"/>
      <c r="F186" s="273"/>
      <c r="G186" s="273"/>
      <c r="H186" s="273"/>
      <c r="I186" s="273"/>
      <c r="J186" s="273"/>
      <c r="K186" s="273"/>
      <c r="L186" s="273"/>
      <c r="M186" s="274">
        <f t="shared" si="24"/>
        <v>0</v>
      </c>
      <c r="N186" s="272"/>
    </row>
    <row r="187" spans="1:14" customFormat="1" ht="25.5" customHeight="1" x14ac:dyDescent="0.25">
      <c r="A187" s="82">
        <v>394</v>
      </c>
      <c r="B187" s="79" t="s">
        <v>320</v>
      </c>
      <c r="C187" s="273"/>
      <c r="D187" s="273"/>
      <c r="E187" s="273"/>
      <c r="F187" s="273"/>
      <c r="G187" s="273"/>
      <c r="H187" s="273"/>
      <c r="I187" s="273"/>
      <c r="J187" s="273"/>
      <c r="K187" s="273"/>
      <c r="L187" s="273"/>
      <c r="M187" s="274">
        <f t="shared" si="24"/>
        <v>0</v>
      </c>
      <c r="N187" s="272"/>
    </row>
    <row r="188" spans="1:14" customFormat="1" ht="25.5" customHeight="1" x14ac:dyDescent="0.25">
      <c r="A188" s="82">
        <v>395</v>
      </c>
      <c r="B188" s="79" t="s">
        <v>321</v>
      </c>
      <c r="C188" s="273"/>
      <c r="D188" s="273"/>
      <c r="E188" s="273"/>
      <c r="F188" s="273"/>
      <c r="G188" s="273"/>
      <c r="H188" s="273"/>
      <c r="I188" s="273"/>
      <c r="J188" s="273"/>
      <c r="K188" s="273"/>
      <c r="L188" s="273"/>
      <c r="M188" s="274">
        <f t="shared" si="24"/>
        <v>0</v>
      </c>
      <c r="N188" s="272"/>
    </row>
    <row r="189" spans="1:14" customFormat="1" ht="25.5" customHeight="1" x14ac:dyDescent="0.25">
      <c r="A189" s="82">
        <v>396</v>
      </c>
      <c r="B189" s="79" t="s">
        <v>322</v>
      </c>
      <c r="C189" s="273"/>
      <c r="D189" s="273"/>
      <c r="E189" s="273"/>
      <c r="F189" s="273"/>
      <c r="G189" s="273"/>
      <c r="H189" s="273"/>
      <c r="I189" s="273"/>
      <c r="J189" s="273"/>
      <c r="K189" s="273"/>
      <c r="L189" s="273"/>
      <c r="M189" s="274">
        <f t="shared" si="24"/>
        <v>0</v>
      </c>
      <c r="N189" s="272"/>
    </row>
    <row r="190" spans="1:14" customFormat="1" ht="25.5" customHeight="1" x14ac:dyDescent="0.25">
      <c r="A190" s="82">
        <v>397</v>
      </c>
      <c r="B190" s="79" t="s">
        <v>323</v>
      </c>
      <c r="C190" s="273"/>
      <c r="D190" s="273"/>
      <c r="E190" s="273"/>
      <c r="F190" s="273"/>
      <c r="G190" s="273"/>
      <c r="H190" s="273"/>
      <c r="I190" s="273"/>
      <c r="J190" s="273"/>
      <c r="K190" s="273"/>
      <c r="L190" s="273"/>
      <c r="M190" s="274">
        <f t="shared" si="24"/>
        <v>0</v>
      </c>
      <c r="N190" s="272"/>
    </row>
    <row r="191" spans="1:14" customFormat="1" ht="25.5" x14ac:dyDescent="0.25">
      <c r="A191" s="82">
        <v>398</v>
      </c>
      <c r="B191" s="79" t="s">
        <v>324</v>
      </c>
      <c r="C191" s="273"/>
      <c r="D191" s="273"/>
      <c r="E191" s="273"/>
      <c r="F191" s="273"/>
      <c r="G191" s="273"/>
      <c r="H191" s="273"/>
      <c r="I191" s="273"/>
      <c r="J191" s="273"/>
      <c r="K191" s="273"/>
      <c r="L191" s="273"/>
      <c r="M191" s="274">
        <f t="shared" si="24"/>
        <v>0</v>
      </c>
      <c r="N191" s="272"/>
    </row>
    <row r="192" spans="1:14" customFormat="1" ht="25.5" customHeight="1" x14ac:dyDescent="0.25">
      <c r="A192" s="82">
        <v>399</v>
      </c>
      <c r="B192" s="79" t="s">
        <v>325</v>
      </c>
      <c r="C192" s="273">
        <v>2400000</v>
      </c>
      <c r="D192" s="273"/>
      <c r="E192" s="273"/>
      <c r="F192" s="273"/>
      <c r="G192" s="273"/>
      <c r="H192" s="273"/>
      <c r="I192" s="273"/>
      <c r="J192" s="273"/>
      <c r="K192" s="273"/>
      <c r="L192" s="273"/>
      <c r="M192" s="274">
        <f t="shared" si="24"/>
        <v>2400000</v>
      </c>
      <c r="N192" s="272"/>
    </row>
    <row r="193" spans="1:14" s="170" customFormat="1" ht="31.5" x14ac:dyDescent="0.25">
      <c r="A193" s="165">
        <v>4000</v>
      </c>
      <c r="B193" s="166" t="s">
        <v>326</v>
      </c>
      <c r="C193" s="278">
        <f t="shared" ref="C193:N193" si="31">C194+C204+C210+C220+C229+C233+C249+C241+C243</f>
        <v>3411000</v>
      </c>
      <c r="D193" s="278">
        <f>D194+D204+D210+D220+D229+D233+D249+D241+D243</f>
        <v>0</v>
      </c>
      <c r="E193" s="278">
        <f t="shared" si="31"/>
        <v>0</v>
      </c>
      <c r="F193" s="278">
        <f t="shared" si="31"/>
        <v>0</v>
      </c>
      <c r="G193" s="278">
        <f t="shared" si="31"/>
        <v>0</v>
      </c>
      <c r="H193" s="278">
        <f t="shared" si="31"/>
        <v>5250000</v>
      </c>
      <c r="I193" s="278">
        <f t="shared" si="31"/>
        <v>0</v>
      </c>
      <c r="J193" s="278">
        <f t="shared" si="31"/>
        <v>0</v>
      </c>
      <c r="K193" s="278">
        <f t="shared" si="31"/>
        <v>0</v>
      </c>
      <c r="L193" s="278">
        <f t="shared" si="31"/>
        <v>0</v>
      </c>
      <c r="M193" s="278">
        <f t="shared" si="24"/>
        <v>8661000</v>
      </c>
      <c r="N193" s="279">
        <f t="shared" si="31"/>
        <v>0</v>
      </c>
    </row>
    <row r="194" spans="1:14" customFormat="1" ht="30" x14ac:dyDescent="0.25">
      <c r="A194" s="83">
        <v>4100</v>
      </c>
      <c r="B194" s="80" t="s">
        <v>133</v>
      </c>
      <c r="C194" s="271">
        <f>SUM(C195:C203)</f>
        <v>0</v>
      </c>
      <c r="D194" s="271">
        <f>SUM(D195:D203)</f>
        <v>0</v>
      </c>
      <c r="E194" s="271">
        <f t="shared" ref="E194:N194" si="32">SUM(E195:E203)</f>
        <v>0</v>
      </c>
      <c r="F194" s="271">
        <f t="shared" si="32"/>
        <v>0</v>
      </c>
      <c r="G194" s="271">
        <f t="shared" si="32"/>
        <v>0</v>
      </c>
      <c r="H194" s="271">
        <f t="shared" si="32"/>
        <v>0</v>
      </c>
      <c r="I194" s="271">
        <f t="shared" si="32"/>
        <v>0</v>
      </c>
      <c r="J194" s="271">
        <f t="shared" si="32"/>
        <v>0</v>
      </c>
      <c r="K194" s="271">
        <f t="shared" si="32"/>
        <v>0</v>
      </c>
      <c r="L194" s="271">
        <f t="shared" si="32"/>
        <v>0</v>
      </c>
      <c r="M194" s="271">
        <f t="shared" si="24"/>
        <v>0</v>
      </c>
      <c r="N194" s="277">
        <f t="shared" si="32"/>
        <v>0</v>
      </c>
    </row>
    <row r="195" spans="1:14" customFormat="1" ht="25.5" customHeight="1" x14ac:dyDescent="0.25">
      <c r="A195" s="82">
        <v>411</v>
      </c>
      <c r="B195" s="79" t="s">
        <v>327</v>
      </c>
      <c r="C195" s="273"/>
      <c r="D195" s="273"/>
      <c r="E195" s="273"/>
      <c r="F195" s="273"/>
      <c r="G195" s="273"/>
      <c r="H195" s="273"/>
      <c r="I195" s="273"/>
      <c r="J195" s="273"/>
      <c r="K195" s="273"/>
      <c r="L195" s="273"/>
      <c r="M195" s="274">
        <f t="shared" si="24"/>
        <v>0</v>
      </c>
      <c r="N195" s="272"/>
    </row>
    <row r="196" spans="1:14" customFormat="1" ht="25.5" customHeight="1" x14ac:dyDescent="0.25">
      <c r="A196" s="82">
        <v>412</v>
      </c>
      <c r="B196" s="79" t="s">
        <v>328</v>
      </c>
      <c r="C196" s="273"/>
      <c r="D196" s="273"/>
      <c r="E196" s="273"/>
      <c r="F196" s="273"/>
      <c r="G196" s="273"/>
      <c r="H196" s="273"/>
      <c r="I196" s="273"/>
      <c r="J196" s="273"/>
      <c r="K196" s="273"/>
      <c r="L196" s="273"/>
      <c r="M196" s="274">
        <f t="shared" si="24"/>
        <v>0</v>
      </c>
      <c r="N196" s="272"/>
    </row>
    <row r="197" spans="1:14" customFormat="1" ht="25.5" customHeight="1" x14ac:dyDescent="0.25">
      <c r="A197" s="82">
        <v>413</v>
      </c>
      <c r="B197" s="79" t="s">
        <v>329</v>
      </c>
      <c r="C197" s="273"/>
      <c r="D197" s="273"/>
      <c r="E197" s="273"/>
      <c r="F197" s="273"/>
      <c r="G197" s="273"/>
      <c r="H197" s="273"/>
      <c r="I197" s="273"/>
      <c r="J197" s="273"/>
      <c r="K197" s="273"/>
      <c r="L197" s="273"/>
      <c r="M197" s="274">
        <f t="shared" si="24"/>
        <v>0</v>
      </c>
      <c r="N197" s="272"/>
    </row>
    <row r="198" spans="1:14" customFormat="1" ht="25.5" customHeight="1" x14ac:dyDescent="0.25">
      <c r="A198" s="82">
        <v>414</v>
      </c>
      <c r="B198" s="79" t="s">
        <v>330</v>
      </c>
      <c r="C198" s="273"/>
      <c r="D198" s="273"/>
      <c r="E198" s="273"/>
      <c r="F198" s="273"/>
      <c r="G198" s="273"/>
      <c r="H198" s="273"/>
      <c r="I198" s="273"/>
      <c r="J198" s="273"/>
      <c r="K198" s="273"/>
      <c r="L198" s="273"/>
      <c r="M198" s="274">
        <f t="shared" si="24"/>
        <v>0</v>
      </c>
      <c r="N198" s="272"/>
    </row>
    <row r="199" spans="1:14" customFormat="1" ht="42" customHeight="1" x14ac:dyDescent="0.25">
      <c r="A199" s="82">
        <v>415</v>
      </c>
      <c r="B199" s="79" t="s">
        <v>331</v>
      </c>
      <c r="C199" s="273"/>
      <c r="D199" s="273"/>
      <c r="E199" s="273"/>
      <c r="F199" s="273"/>
      <c r="G199" s="273"/>
      <c r="H199" s="273"/>
      <c r="I199" s="273"/>
      <c r="J199" s="273"/>
      <c r="K199" s="273"/>
      <c r="L199" s="273"/>
      <c r="M199" s="274">
        <f t="shared" ref="M199:M263" si="33">SUM(C199:L199)</f>
        <v>0</v>
      </c>
      <c r="N199" s="272"/>
    </row>
    <row r="200" spans="1:14" customFormat="1" ht="36.75" customHeight="1" x14ac:dyDescent="0.25">
      <c r="A200" s="82">
        <v>416</v>
      </c>
      <c r="B200" s="79" t="s">
        <v>332</v>
      </c>
      <c r="C200" s="273"/>
      <c r="D200" s="273"/>
      <c r="E200" s="273"/>
      <c r="F200" s="273"/>
      <c r="G200" s="273"/>
      <c r="H200" s="273"/>
      <c r="I200" s="273"/>
      <c r="J200" s="273"/>
      <c r="K200" s="273"/>
      <c r="L200" s="273"/>
      <c r="M200" s="274">
        <f t="shared" si="33"/>
        <v>0</v>
      </c>
      <c r="N200" s="272"/>
    </row>
    <row r="201" spans="1:14" customFormat="1" ht="42" customHeight="1" x14ac:dyDescent="0.25">
      <c r="A201" s="82">
        <v>417</v>
      </c>
      <c r="B201" s="79" t="s">
        <v>333</v>
      </c>
      <c r="C201" s="273"/>
      <c r="D201" s="273"/>
      <c r="E201" s="273"/>
      <c r="F201" s="273"/>
      <c r="G201" s="273"/>
      <c r="H201" s="273"/>
      <c r="I201" s="273"/>
      <c r="J201" s="273"/>
      <c r="K201" s="273"/>
      <c r="L201" s="273"/>
      <c r="M201" s="274">
        <f t="shared" si="33"/>
        <v>0</v>
      </c>
      <c r="N201" s="272"/>
    </row>
    <row r="202" spans="1:14" customFormat="1" ht="34.5" customHeight="1" x14ac:dyDescent="0.25">
      <c r="A202" s="82">
        <v>418</v>
      </c>
      <c r="B202" s="79" t="s">
        <v>334</v>
      </c>
      <c r="C202" s="273"/>
      <c r="D202" s="273"/>
      <c r="E202" s="273"/>
      <c r="F202" s="273"/>
      <c r="G202" s="273"/>
      <c r="H202" s="273"/>
      <c r="I202" s="273"/>
      <c r="J202" s="273"/>
      <c r="K202" s="273"/>
      <c r="L202" s="273"/>
      <c r="M202" s="274">
        <f t="shared" si="33"/>
        <v>0</v>
      </c>
      <c r="N202" s="272"/>
    </row>
    <row r="203" spans="1:14" customFormat="1" ht="34.5" customHeight="1" x14ac:dyDescent="0.25">
      <c r="A203" s="82">
        <v>419</v>
      </c>
      <c r="B203" s="79" t="s">
        <v>335</v>
      </c>
      <c r="C203" s="273"/>
      <c r="D203" s="273"/>
      <c r="E203" s="273"/>
      <c r="F203" s="273"/>
      <c r="G203" s="273"/>
      <c r="H203" s="273"/>
      <c r="I203" s="273"/>
      <c r="J203" s="273"/>
      <c r="K203" s="273"/>
      <c r="L203" s="273"/>
      <c r="M203" s="274">
        <f t="shared" si="33"/>
        <v>0</v>
      </c>
      <c r="N203" s="272"/>
    </row>
    <row r="204" spans="1:14" customFormat="1" ht="25.5" customHeight="1" x14ac:dyDescent="0.25">
      <c r="A204" s="76">
        <v>4200</v>
      </c>
      <c r="B204" s="77" t="s">
        <v>336</v>
      </c>
      <c r="C204" s="271">
        <f t="shared" ref="C204:L204" si="34">SUM(C205:C209)</f>
        <v>2400000</v>
      </c>
      <c r="D204" s="271">
        <f>SUM(D205:D209)</f>
        <v>0</v>
      </c>
      <c r="E204" s="271">
        <f t="shared" si="34"/>
        <v>0</v>
      </c>
      <c r="F204" s="271">
        <f t="shared" si="34"/>
        <v>0</v>
      </c>
      <c r="G204" s="271">
        <f t="shared" si="34"/>
        <v>0</v>
      </c>
      <c r="H204" s="271">
        <f t="shared" si="34"/>
        <v>0</v>
      </c>
      <c r="I204" s="271">
        <f t="shared" si="34"/>
        <v>0</v>
      </c>
      <c r="J204" s="271">
        <f t="shared" si="34"/>
        <v>0</v>
      </c>
      <c r="K204" s="271">
        <f t="shared" si="34"/>
        <v>0</v>
      </c>
      <c r="L204" s="271">
        <f t="shared" si="34"/>
        <v>0</v>
      </c>
      <c r="M204" s="271">
        <f t="shared" si="33"/>
        <v>2400000</v>
      </c>
      <c r="N204" s="276"/>
    </row>
    <row r="205" spans="1:14" customFormat="1" ht="25.5" x14ac:dyDescent="0.25">
      <c r="A205" s="82">
        <v>421</v>
      </c>
      <c r="B205" s="79" t="s">
        <v>337</v>
      </c>
      <c r="C205" s="273">
        <v>2400000</v>
      </c>
      <c r="D205" s="273"/>
      <c r="E205" s="273"/>
      <c r="F205" s="273"/>
      <c r="G205" s="273"/>
      <c r="H205" s="273"/>
      <c r="I205" s="273"/>
      <c r="J205" s="273"/>
      <c r="K205" s="273"/>
      <c r="L205" s="273"/>
      <c r="M205" s="274">
        <f t="shared" si="33"/>
        <v>2400000</v>
      </c>
      <c r="N205" s="272"/>
    </row>
    <row r="206" spans="1:14" customFormat="1" ht="26.25" customHeight="1" x14ac:dyDescent="0.25">
      <c r="A206" s="82">
        <v>422</v>
      </c>
      <c r="B206" s="79" t="s">
        <v>338</v>
      </c>
      <c r="C206" s="273"/>
      <c r="D206" s="273"/>
      <c r="E206" s="273"/>
      <c r="F206" s="273"/>
      <c r="G206" s="273"/>
      <c r="H206" s="273"/>
      <c r="I206" s="273"/>
      <c r="J206" s="273"/>
      <c r="K206" s="273"/>
      <c r="L206" s="273"/>
      <c r="M206" s="274">
        <f t="shared" si="33"/>
        <v>0</v>
      </c>
      <c r="N206" s="272"/>
    </row>
    <row r="207" spans="1:14" customFormat="1" ht="25.5" x14ac:dyDescent="0.25">
      <c r="A207" s="82">
        <v>423</v>
      </c>
      <c r="B207" s="79" t="s">
        <v>339</v>
      </c>
      <c r="C207" s="273"/>
      <c r="D207" s="273"/>
      <c r="E207" s="273"/>
      <c r="F207" s="273"/>
      <c r="G207" s="273"/>
      <c r="H207" s="273"/>
      <c r="I207" s="273"/>
      <c r="J207" s="273"/>
      <c r="K207" s="273"/>
      <c r="L207" s="273"/>
      <c r="M207" s="274">
        <f t="shared" si="33"/>
        <v>0</v>
      </c>
      <c r="N207" s="272"/>
    </row>
    <row r="208" spans="1:14" customFormat="1" ht="25.5" customHeight="1" x14ac:dyDescent="0.25">
      <c r="A208" s="82">
        <v>424</v>
      </c>
      <c r="B208" s="79" t="s">
        <v>340</v>
      </c>
      <c r="C208" s="273"/>
      <c r="D208" s="273"/>
      <c r="E208" s="273"/>
      <c r="F208" s="273"/>
      <c r="G208" s="273"/>
      <c r="H208" s="273"/>
      <c r="I208" s="273"/>
      <c r="J208" s="273"/>
      <c r="K208" s="273"/>
      <c r="L208" s="273"/>
      <c r="M208" s="274">
        <f t="shared" si="33"/>
        <v>0</v>
      </c>
      <c r="N208" s="272"/>
    </row>
    <row r="209" spans="1:14" customFormat="1" ht="25.9" customHeight="1" x14ac:dyDescent="0.25">
      <c r="A209" s="82">
        <v>425</v>
      </c>
      <c r="B209" s="79" t="s">
        <v>341</v>
      </c>
      <c r="C209" s="273"/>
      <c r="D209" s="273"/>
      <c r="E209" s="273"/>
      <c r="F209" s="273"/>
      <c r="G209" s="273"/>
      <c r="H209" s="273"/>
      <c r="I209" s="273"/>
      <c r="J209" s="273"/>
      <c r="K209" s="273"/>
      <c r="L209" s="273"/>
      <c r="M209" s="274">
        <f t="shared" si="33"/>
        <v>0</v>
      </c>
      <c r="N209" s="272"/>
    </row>
    <row r="210" spans="1:14" customFormat="1" ht="25.5" customHeight="1" x14ac:dyDescent="0.25">
      <c r="A210" s="76">
        <v>4300</v>
      </c>
      <c r="B210" s="77" t="s">
        <v>134</v>
      </c>
      <c r="C210" s="271">
        <f t="shared" ref="C210:N210" si="35">SUM(C211:C219)</f>
        <v>0</v>
      </c>
      <c r="D210" s="271">
        <f>SUM(D211:D219)</f>
        <v>0</v>
      </c>
      <c r="E210" s="271">
        <f t="shared" si="35"/>
        <v>0</v>
      </c>
      <c r="F210" s="271">
        <f t="shared" si="35"/>
        <v>0</v>
      </c>
      <c r="G210" s="271">
        <f t="shared" si="35"/>
        <v>0</v>
      </c>
      <c r="H210" s="271">
        <f t="shared" si="35"/>
        <v>0</v>
      </c>
      <c r="I210" s="271">
        <f t="shared" si="35"/>
        <v>0</v>
      </c>
      <c r="J210" s="271">
        <f t="shared" si="35"/>
        <v>0</v>
      </c>
      <c r="K210" s="271">
        <f t="shared" si="35"/>
        <v>0</v>
      </c>
      <c r="L210" s="271">
        <f t="shared" si="35"/>
        <v>0</v>
      </c>
      <c r="M210" s="271">
        <f t="shared" si="33"/>
        <v>0</v>
      </c>
      <c r="N210" s="277">
        <f t="shared" si="35"/>
        <v>0</v>
      </c>
    </row>
    <row r="211" spans="1:14" customFormat="1" ht="25.5" customHeight="1" x14ac:dyDescent="0.25">
      <c r="A211" s="82">
        <v>431</v>
      </c>
      <c r="B211" s="79" t="s">
        <v>342</v>
      </c>
      <c r="C211" s="273"/>
      <c r="D211" s="273"/>
      <c r="E211" s="273"/>
      <c r="F211" s="273"/>
      <c r="G211" s="273"/>
      <c r="H211" s="273"/>
      <c r="I211" s="273"/>
      <c r="J211" s="273"/>
      <c r="K211" s="273"/>
      <c r="L211" s="273"/>
      <c r="M211" s="274">
        <f t="shared" si="33"/>
        <v>0</v>
      </c>
      <c r="N211" s="272"/>
    </row>
    <row r="212" spans="1:14" customFormat="1" ht="25.5" customHeight="1" x14ac:dyDescent="0.25">
      <c r="A212" s="82">
        <v>432</v>
      </c>
      <c r="B212" s="79" t="s">
        <v>343</v>
      </c>
      <c r="C212" s="273"/>
      <c r="D212" s="273"/>
      <c r="E212" s="273"/>
      <c r="F212" s="273"/>
      <c r="G212" s="273"/>
      <c r="H212" s="273"/>
      <c r="I212" s="273"/>
      <c r="J212" s="273"/>
      <c r="K212" s="273"/>
      <c r="L212" s="273"/>
      <c r="M212" s="274">
        <f t="shared" si="33"/>
        <v>0</v>
      </c>
      <c r="N212" s="272"/>
    </row>
    <row r="213" spans="1:14" customFormat="1" ht="25.5" customHeight="1" x14ac:dyDescent="0.25">
      <c r="A213" s="82">
        <v>433</v>
      </c>
      <c r="B213" s="79" t="s">
        <v>344</v>
      </c>
      <c r="C213" s="273"/>
      <c r="D213" s="273"/>
      <c r="E213" s="273"/>
      <c r="F213" s="273"/>
      <c r="G213" s="273"/>
      <c r="H213" s="273"/>
      <c r="I213" s="273"/>
      <c r="J213" s="273"/>
      <c r="K213" s="273"/>
      <c r="L213" s="273"/>
      <c r="M213" s="274">
        <f t="shared" si="33"/>
        <v>0</v>
      </c>
      <c r="N213" s="272"/>
    </row>
    <row r="214" spans="1:14" customFormat="1" ht="25.5" customHeight="1" x14ac:dyDescent="0.25">
      <c r="A214" s="82">
        <v>434</v>
      </c>
      <c r="B214" s="79" t="s">
        <v>345</v>
      </c>
      <c r="C214" s="273"/>
      <c r="D214" s="273"/>
      <c r="E214" s="273"/>
      <c r="F214" s="273"/>
      <c r="G214" s="273"/>
      <c r="H214" s="273"/>
      <c r="I214" s="273"/>
      <c r="J214" s="273"/>
      <c r="K214" s="273"/>
      <c r="L214" s="273"/>
      <c r="M214" s="274">
        <f t="shared" si="33"/>
        <v>0</v>
      </c>
      <c r="N214" s="272"/>
    </row>
    <row r="215" spans="1:14" customFormat="1" ht="25.5" customHeight="1" x14ac:dyDescent="0.25">
      <c r="A215" s="82">
        <v>435</v>
      </c>
      <c r="B215" s="79" t="s">
        <v>346</v>
      </c>
      <c r="C215" s="273"/>
      <c r="D215" s="273"/>
      <c r="E215" s="273"/>
      <c r="F215" s="273"/>
      <c r="G215" s="273"/>
      <c r="H215" s="273"/>
      <c r="I215" s="273"/>
      <c r="J215" s="273"/>
      <c r="K215" s="273"/>
      <c r="L215" s="273"/>
      <c r="M215" s="274">
        <f t="shared" si="33"/>
        <v>0</v>
      </c>
      <c r="N215" s="272"/>
    </row>
    <row r="216" spans="1:14" customFormat="1" ht="25.5" customHeight="1" x14ac:dyDescent="0.25">
      <c r="A216" s="82">
        <v>436</v>
      </c>
      <c r="B216" s="79" t="s">
        <v>347</v>
      </c>
      <c r="C216" s="273"/>
      <c r="D216" s="273"/>
      <c r="E216" s="273"/>
      <c r="F216" s="273"/>
      <c r="G216" s="273"/>
      <c r="H216" s="273"/>
      <c r="I216" s="273"/>
      <c r="J216" s="273"/>
      <c r="K216" s="273"/>
      <c r="L216" s="273"/>
      <c r="M216" s="274">
        <f t="shared" si="33"/>
        <v>0</v>
      </c>
      <c r="N216" s="272"/>
    </row>
    <row r="217" spans="1:14" customFormat="1" ht="25.5" customHeight="1" x14ac:dyDescent="0.25">
      <c r="A217" s="82">
        <v>437</v>
      </c>
      <c r="B217" s="79" t="s">
        <v>348</v>
      </c>
      <c r="C217" s="273"/>
      <c r="D217" s="273"/>
      <c r="E217" s="273"/>
      <c r="F217" s="273"/>
      <c r="G217" s="273"/>
      <c r="H217" s="273"/>
      <c r="I217" s="273"/>
      <c r="J217" s="273"/>
      <c r="K217" s="273"/>
      <c r="L217" s="273"/>
      <c r="M217" s="274">
        <f t="shared" si="33"/>
        <v>0</v>
      </c>
      <c r="N217" s="272"/>
    </row>
    <row r="218" spans="1:14" customFormat="1" ht="25.5" customHeight="1" x14ac:dyDescent="0.25">
      <c r="A218" s="82">
        <v>438</v>
      </c>
      <c r="B218" s="79" t="s">
        <v>349</v>
      </c>
      <c r="C218" s="273"/>
      <c r="D218" s="273"/>
      <c r="E218" s="273"/>
      <c r="F218" s="273"/>
      <c r="G218" s="273"/>
      <c r="H218" s="273"/>
      <c r="I218" s="273"/>
      <c r="J218" s="273"/>
      <c r="K218" s="273"/>
      <c r="L218" s="273"/>
      <c r="M218" s="274">
        <f t="shared" si="33"/>
        <v>0</v>
      </c>
      <c r="N218" s="272"/>
    </row>
    <row r="219" spans="1:14" customFormat="1" ht="25.5" customHeight="1" x14ac:dyDescent="0.25">
      <c r="A219" s="82">
        <v>439</v>
      </c>
      <c r="B219" s="79" t="s">
        <v>350</v>
      </c>
      <c r="C219" s="273"/>
      <c r="D219" s="273"/>
      <c r="E219" s="273"/>
      <c r="F219" s="273"/>
      <c r="G219" s="273"/>
      <c r="H219" s="273"/>
      <c r="I219" s="273"/>
      <c r="J219" s="273"/>
      <c r="K219" s="273"/>
      <c r="L219" s="273"/>
      <c r="M219" s="274">
        <f t="shared" si="33"/>
        <v>0</v>
      </c>
      <c r="N219" s="272"/>
    </row>
    <row r="220" spans="1:14" customFormat="1" ht="25.5" customHeight="1" x14ac:dyDescent="0.25">
      <c r="A220" s="76">
        <v>4400</v>
      </c>
      <c r="B220" s="77" t="s">
        <v>135</v>
      </c>
      <c r="C220" s="271">
        <f t="shared" ref="C220:N220" si="36">SUM(C221:C228)</f>
        <v>0</v>
      </c>
      <c r="D220" s="271">
        <f>SUM(D221:D228)</f>
        <v>0</v>
      </c>
      <c r="E220" s="271">
        <f t="shared" si="36"/>
        <v>0</v>
      </c>
      <c r="F220" s="271">
        <f t="shared" si="36"/>
        <v>0</v>
      </c>
      <c r="G220" s="271">
        <f t="shared" si="36"/>
        <v>0</v>
      </c>
      <c r="H220" s="271">
        <f t="shared" si="36"/>
        <v>5250000</v>
      </c>
      <c r="I220" s="271">
        <f t="shared" si="36"/>
        <v>0</v>
      </c>
      <c r="J220" s="271">
        <f t="shared" si="36"/>
        <v>0</v>
      </c>
      <c r="K220" s="271">
        <f t="shared" si="36"/>
        <v>0</v>
      </c>
      <c r="L220" s="271">
        <f t="shared" si="36"/>
        <v>0</v>
      </c>
      <c r="M220" s="271">
        <f t="shared" si="33"/>
        <v>5250000</v>
      </c>
      <c r="N220" s="277">
        <f t="shared" si="36"/>
        <v>0</v>
      </c>
    </row>
    <row r="221" spans="1:14" customFormat="1" ht="25.5" customHeight="1" x14ac:dyDescent="0.25">
      <c r="A221" s="82">
        <v>441</v>
      </c>
      <c r="B221" s="79" t="s">
        <v>351</v>
      </c>
      <c r="C221" s="273"/>
      <c r="D221" s="273"/>
      <c r="E221" s="273"/>
      <c r="F221" s="273"/>
      <c r="G221" s="273"/>
      <c r="H221" s="273">
        <f>4500000+750000</f>
        <v>5250000</v>
      </c>
      <c r="I221" s="273"/>
      <c r="J221" s="273"/>
      <c r="K221" s="273"/>
      <c r="L221" s="273"/>
      <c r="M221" s="274">
        <f t="shared" si="33"/>
        <v>5250000</v>
      </c>
      <c r="N221" s="272"/>
    </row>
    <row r="222" spans="1:14" customFormat="1" ht="25.5" customHeight="1" x14ac:dyDescent="0.25">
      <c r="A222" s="82">
        <v>442</v>
      </c>
      <c r="B222" s="79" t="s">
        <v>352</v>
      </c>
      <c r="C222" s="273"/>
      <c r="D222" s="273"/>
      <c r="E222" s="273"/>
      <c r="F222" s="273"/>
      <c r="G222" s="273"/>
      <c r="H222" s="273"/>
      <c r="I222" s="273"/>
      <c r="J222" s="273"/>
      <c r="K222" s="273"/>
      <c r="L222" s="273"/>
      <c r="M222" s="274">
        <f t="shared" si="33"/>
        <v>0</v>
      </c>
      <c r="N222" s="272"/>
    </row>
    <row r="223" spans="1:14" customFormat="1" ht="25.5" customHeight="1" x14ac:dyDescent="0.25">
      <c r="A223" s="82">
        <v>443</v>
      </c>
      <c r="B223" s="79" t="s">
        <v>353</v>
      </c>
      <c r="C223" s="273"/>
      <c r="D223" s="273"/>
      <c r="E223" s="273"/>
      <c r="F223" s="273"/>
      <c r="G223" s="273"/>
      <c r="H223" s="273"/>
      <c r="I223" s="273"/>
      <c r="J223" s="273"/>
      <c r="K223" s="273"/>
      <c r="L223" s="273"/>
      <c r="M223" s="274">
        <f t="shared" si="33"/>
        <v>0</v>
      </c>
      <c r="N223" s="272"/>
    </row>
    <row r="224" spans="1:14" customFormat="1" ht="25.5" customHeight="1" x14ac:dyDescent="0.25">
      <c r="A224" s="82">
        <v>444</v>
      </c>
      <c r="B224" s="79" t="s">
        <v>354</v>
      </c>
      <c r="C224" s="273"/>
      <c r="D224" s="273"/>
      <c r="E224" s="273"/>
      <c r="F224" s="273"/>
      <c r="G224" s="273"/>
      <c r="H224" s="273"/>
      <c r="I224" s="273"/>
      <c r="J224" s="273"/>
      <c r="K224" s="273"/>
      <c r="L224" s="273"/>
      <c r="M224" s="274">
        <f t="shared" si="33"/>
        <v>0</v>
      </c>
      <c r="N224" s="272"/>
    </row>
    <row r="225" spans="1:14" customFormat="1" ht="25.5" customHeight="1" x14ac:dyDescent="0.25">
      <c r="A225" s="82">
        <v>445</v>
      </c>
      <c r="B225" s="79" t="s">
        <v>355</v>
      </c>
      <c r="C225" s="273"/>
      <c r="D225" s="273"/>
      <c r="E225" s="273"/>
      <c r="F225" s="273"/>
      <c r="G225" s="273"/>
      <c r="H225" s="273"/>
      <c r="I225" s="273"/>
      <c r="J225" s="273"/>
      <c r="K225" s="273"/>
      <c r="L225" s="273"/>
      <c r="M225" s="274">
        <f t="shared" si="33"/>
        <v>0</v>
      </c>
      <c r="N225" s="272"/>
    </row>
    <row r="226" spans="1:14" customFormat="1" ht="25.5" customHeight="1" x14ac:dyDescent="0.25">
      <c r="A226" s="82">
        <v>446</v>
      </c>
      <c r="B226" s="79" t="s">
        <v>356</v>
      </c>
      <c r="C226" s="273"/>
      <c r="D226" s="273"/>
      <c r="E226" s="273"/>
      <c r="F226" s="273"/>
      <c r="G226" s="273"/>
      <c r="H226" s="273"/>
      <c r="I226" s="273"/>
      <c r="J226" s="273"/>
      <c r="K226" s="273"/>
      <c r="L226" s="273"/>
      <c r="M226" s="274">
        <f t="shared" si="33"/>
        <v>0</v>
      </c>
      <c r="N226" s="272"/>
    </row>
    <row r="227" spans="1:14" customFormat="1" ht="25.5" customHeight="1" x14ac:dyDescent="0.25">
      <c r="A227" s="82">
        <v>447</v>
      </c>
      <c r="B227" s="79" t="s">
        <v>357</v>
      </c>
      <c r="C227" s="273"/>
      <c r="D227" s="273"/>
      <c r="E227" s="273"/>
      <c r="F227" s="273"/>
      <c r="G227" s="273"/>
      <c r="H227" s="273"/>
      <c r="I227" s="273"/>
      <c r="J227" s="273"/>
      <c r="K227" s="273"/>
      <c r="L227" s="273"/>
      <c r="M227" s="274">
        <f t="shared" si="33"/>
        <v>0</v>
      </c>
      <c r="N227" s="272"/>
    </row>
    <row r="228" spans="1:14" customFormat="1" ht="25.5" customHeight="1" x14ac:dyDescent="0.25">
      <c r="A228" s="82">
        <v>448</v>
      </c>
      <c r="B228" s="79" t="s">
        <v>358</v>
      </c>
      <c r="C228" s="273"/>
      <c r="D228" s="273"/>
      <c r="E228" s="273"/>
      <c r="F228" s="273"/>
      <c r="G228" s="273"/>
      <c r="H228" s="273"/>
      <c r="I228" s="273"/>
      <c r="J228" s="273"/>
      <c r="K228" s="273"/>
      <c r="L228" s="273"/>
      <c r="M228" s="274">
        <f t="shared" si="33"/>
        <v>0</v>
      </c>
      <c r="N228" s="272"/>
    </row>
    <row r="229" spans="1:14" customFormat="1" ht="25.5" customHeight="1" x14ac:dyDescent="0.25">
      <c r="A229" s="76">
        <v>4500</v>
      </c>
      <c r="B229" s="77" t="s">
        <v>136</v>
      </c>
      <c r="C229" s="271">
        <f t="shared" ref="C229:N229" si="37">SUM(C230:C232)</f>
        <v>1011000</v>
      </c>
      <c r="D229" s="271">
        <f>SUM(D230:D232)</f>
        <v>0</v>
      </c>
      <c r="E229" s="271">
        <f t="shared" si="37"/>
        <v>0</v>
      </c>
      <c r="F229" s="271">
        <f t="shared" si="37"/>
        <v>0</v>
      </c>
      <c r="G229" s="271">
        <f t="shared" si="37"/>
        <v>0</v>
      </c>
      <c r="H229" s="271">
        <f t="shared" si="37"/>
        <v>0</v>
      </c>
      <c r="I229" s="271">
        <f t="shared" si="37"/>
        <v>0</v>
      </c>
      <c r="J229" s="271">
        <f t="shared" si="37"/>
        <v>0</v>
      </c>
      <c r="K229" s="271">
        <f t="shared" si="37"/>
        <v>0</v>
      </c>
      <c r="L229" s="271">
        <f t="shared" si="37"/>
        <v>0</v>
      </c>
      <c r="M229" s="271">
        <f t="shared" si="33"/>
        <v>1011000</v>
      </c>
      <c r="N229" s="277">
        <f t="shared" si="37"/>
        <v>0</v>
      </c>
    </row>
    <row r="230" spans="1:14" customFormat="1" ht="25.5" customHeight="1" x14ac:dyDescent="0.25">
      <c r="A230" s="82">
        <v>451</v>
      </c>
      <c r="B230" s="79" t="s">
        <v>359</v>
      </c>
      <c r="C230" s="273"/>
      <c r="D230" s="273"/>
      <c r="E230" s="273"/>
      <c r="F230" s="273"/>
      <c r="G230" s="273"/>
      <c r="H230" s="273"/>
      <c r="I230" s="273"/>
      <c r="J230" s="273"/>
      <c r="K230" s="273"/>
      <c r="L230" s="273"/>
      <c r="M230" s="274">
        <f t="shared" si="33"/>
        <v>0</v>
      </c>
      <c r="N230" s="272"/>
    </row>
    <row r="231" spans="1:14" customFormat="1" ht="25.5" customHeight="1" x14ac:dyDescent="0.25">
      <c r="A231" s="82">
        <v>452</v>
      </c>
      <c r="B231" s="79" t="s">
        <v>360</v>
      </c>
      <c r="C231" s="273">
        <v>1011000</v>
      </c>
      <c r="D231" s="273"/>
      <c r="E231" s="273"/>
      <c r="F231" s="273"/>
      <c r="G231" s="273"/>
      <c r="H231" s="273"/>
      <c r="I231" s="273"/>
      <c r="J231" s="273"/>
      <c r="K231" s="273"/>
      <c r="L231" s="273"/>
      <c r="M231" s="274">
        <f t="shared" si="33"/>
        <v>1011000</v>
      </c>
      <c r="N231" s="272"/>
    </row>
    <row r="232" spans="1:14" customFormat="1" ht="25.5" customHeight="1" x14ac:dyDescent="0.25">
      <c r="A232" s="82">
        <v>459</v>
      </c>
      <c r="B232" s="79" t="s">
        <v>361</v>
      </c>
      <c r="C232" s="273"/>
      <c r="D232" s="273"/>
      <c r="E232" s="273"/>
      <c r="F232" s="273"/>
      <c r="G232" s="273"/>
      <c r="H232" s="273"/>
      <c r="I232" s="273"/>
      <c r="J232" s="273"/>
      <c r="K232" s="273"/>
      <c r="L232" s="273"/>
      <c r="M232" s="274">
        <f t="shared" si="33"/>
        <v>0</v>
      </c>
      <c r="N232" s="272"/>
    </row>
    <row r="233" spans="1:14" customFormat="1" ht="35.25" customHeight="1" x14ac:dyDescent="0.25">
      <c r="A233" s="76">
        <v>4600</v>
      </c>
      <c r="B233" s="71" t="s">
        <v>362</v>
      </c>
      <c r="C233" s="271">
        <f t="shared" ref="C233:N233" si="38">SUM(C234:C240)</f>
        <v>0</v>
      </c>
      <c r="D233" s="271">
        <f>SUM(D234:D240)</f>
        <v>0</v>
      </c>
      <c r="E233" s="271">
        <f t="shared" si="38"/>
        <v>0</v>
      </c>
      <c r="F233" s="271">
        <f t="shared" si="38"/>
        <v>0</v>
      </c>
      <c r="G233" s="271">
        <f t="shared" si="38"/>
        <v>0</v>
      </c>
      <c r="H233" s="271">
        <f t="shared" si="38"/>
        <v>0</v>
      </c>
      <c r="I233" s="271">
        <f t="shared" si="38"/>
        <v>0</v>
      </c>
      <c r="J233" s="271">
        <f t="shared" si="38"/>
        <v>0</v>
      </c>
      <c r="K233" s="271">
        <f t="shared" si="38"/>
        <v>0</v>
      </c>
      <c r="L233" s="271">
        <f t="shared" si="38"/>
        <v>0</v>
      </c>
      <c r="M233" s="271">
        <f t="shared" si="33"/>
        <v>0</v>
      </c>
      <c r="N233" s="277">
        <f t="shared" si="38"/>
        <v>0</v>
      </c>
    </row>
    <row r="234" spans="1:14" customFormat="1" ht="25.5" customHeight="1" x14ac:dyDescent="0.25">
      <c r="A234" s="82">
        <v>461</v>
      </c>
      <c r="B234" s="79" t="s">
        <v>363</v>
      </c>
      <c r="C234" s="273"/>
      <c r="D234" s="273"/>
      <c r="E234" s="273"/>
      <c r="F234" s="273"/>
      <c r="G234" s="273"/>
      <c r="H234" s="273"/>
      <c r="I234" s="273"/>
      <c r="J234" s="273"/>
      <c r="K234" s="273"/>
      <c r="L234" s="273"/>
      <c r="M234" s="274">
        <f t="shared" si="33"/>
        <v>0</v>
      </c>
      <c r="N234" s="272"/>
    </row>
    <row r="235" spans="1:14" customFormat="1" ht="25.5" customHeight="1" x14ac:dyDescent="0.25">
      <c r="A235" s="82">
        <v>462</v>
      </c>
      <c r="B235" s="79" t="s">
        <v>364</v>
      </c>
      <c r="C235" s="273"/>
      <c r="D235" s="273"/>
      <c r="E235" s="273"/>
      <c r="F235" s="273"/>
      <c r="G235" s="273"/>
      <c r="H235" s="273"/>
      <c r="I235" s="273"/>
      <c r="J235" s="273"/>
      <c r="K235" s="273"/>
      <c r="L235" s="273"/>
      <c r="M235" s="274">
        <f t="shared" si="33"/>
        <v>0</v>
      </c>
      <c r="N235" s="272"/>
    </row>
    <row r="236" spans="1:14" customFormat="1" ht="25.5" customHeight="1" x14ac:dyDescent="0.25">
      <c r="A236" s="82">
        <v>463</v>
      </c>
      <c r="B236" s="79" t="s">
        <v>365</v>
      </c>
      <c r="C236" s="273"/>
      <c r="D236" s="273"/>
      <c r="E236" s="273"/>
      <c r="F236" s="273"/>
      <c r="G236" s="273"/>
      <c r="H236" s="273"/>
      <c r="I236" s="273"/>
      <c r="J236" s="273"/>
      <c r="K236" s="273"/>
      <c r="L236" s="273"/>
      <c r="M236" s="274">
        <f t="shared" si="33"/>
        <v>0</v>
      </c>
      <c r="N236" s="272"/>
    </row>
    <row r="237" spans="1:14" customFormat="1" ht="31.5" customHeight="1" x14ac:dyDescent="0.25">
      <c r="A237" s="82">
        <v>464</v>
      </c>
      <c r="B237" s="79" t="s">
        <v>366</v>
      </c>
      <c r="C237" s="273"/>
      <c r="D237" s="273"/>
      <c r="E237" s="273"/>
      <c r="F237" s="273"/>
      <c r="G237" s="273"/>
      <c r="H237" s="273"/>
      <c r="I237" s="273"/>
      <c r="J237" s="273"/>
      <c r="K237" s="273"/>
      <c r="L237" s="273"/>
      <c r="M237" s="274">
        <f t="shared" si="33"/>
        <v>0</v>
      </c>
      <c r="N237" s="272"/>
    </row>
    <row r="238" spans="1:14" customFormat="1" ht="35.25" customHeight="1" x14ac:dyDescent="0.25">
      <c r="A238" s="82">
        <v>465</v>
      </c>
      <c r="B238" s="79" t="s">
        <v>367</v>
      </c>
      <c r="C238" s="273"/>
      <c r="D238" s="273"/>
      <c r="E238" s="273"/>
      <c r="F238" s="273"/>
      <c r="G238" s="273"/>
      <c r="H238" s="273"/>
      <c r="I238" s="273"/>
      <c r="J238" s="273"/>
      <c r="K238" s="273"/>
      <c r="L238" s="273"/>
      <c r="M238" s="274">
        <f t="shared" si="33"/>
        <v>0</v>
      </c>
      <c r="N238" s="272"/>
    </row>
    <row r="239" spans="1:14" customFormat="1" ht="35.25" customHeight="1" x14ac:dyDescent="0.25">
      <c r="A239" s="82">
        <v>466</v>
      </c>
      <c r="B239" s="201" t="s">
        <v>368</v>
      </c>
      <c r="C239" s="273"/>
      <c r="D239" s="273"/>
      <c r="E239" s="273"/>
      <c r="F239" s="273"/>
      <c r="G239" s="273"/>
      <c r="H239" s="273"/>
      <c r="I239" s="273"/>
      <c r="J239" s="273"/>
      <c r="K239" s="273"/>
      <c r="L239" s="273"/>
      <c r="M239" s="274"/>
      <c r="N239" s="272"/>
    </row>
    <row r="240" spans="1:14" customFormat="1" ht="31.5" customHeight="1" x14ac:dyDescent="0.25">
      <c r="A240" s="82">
        <v>469</v>
      </c>
      <c r="B240" s="79" t="s">
        <v>1053</v>
      </c>
      <c r="C240" s="273"/>
      <c r="D240" s="273"/>
      <c r="E240" s="273"/>
      <c r="F240" s="273"/>
      <c r="G240" s="273"/>
      <c r="H240" s="273"/>
      <c r="I240" s="273"/>
      <c r="J240" s="273"/>
      <c r="K240" s="273"/>
      <c r="L240" s="273"/>
      <c r="M240" s="274">
        <f t="shared" si="33"/>
        <v>0</v>
      </c>
      <c r="N240" s="272"/>
    </row>
    <row r="241" spans="1:14" customFormat="1" ht="25.5" customHeight="1" x14ac:dyDescent="0.25">
      <c r="A241" s="76">
        <v>4700</v>
      </c>
      <c r="B241" s="77" t="s">
        <v>369</v>
      </c>
      <c r="C241" s="271">
        <f t="shared" ref="C241:N241" si="39">SUM(C242)</f>
        <v>0</v>
      </c>
      <c r="D241" s="271">
        <f t="shared" si="39"/>
        <v>0</v>
      </c>
      <c r="E241" s="271">
        <f t="shared" si="39"/>
        <v>0</v>
      </c>
      <c r="F241" s="271">
        <f t="shared" si="39"/>
        <v>0</v>
      </c>
      <c r="G241" s="271">
        <f t="shared" si="39"/>
        <v>0</v>
      </c>
      <c r="H241" s="271">
        <f t="shared" si="39"/>
        <v>0</v>
      </c>
      <c r="I241" s="271">
        <f t="shared" si="39"/>
        <v>0</v>
      </c>
      <c r="J241" s="271">
        <f t="shared" si="39"/>
        <v>0</v>
      </c>
      <c r="K241" s="271">
        <f t="shared" si="39"/>
        <v>0</v>
      </c>
      <c r="L241" s="271">
        <f t="shared" si="39"/>
        <v>0</v>
      </c>
      <c r="M241" s="271">
        <f t="shared" si="33"/>
        <v>0</v>
      </c>
      <c r="N241" s="283">
        <f t="shared" si="39"/>
        <v>0</v>
      </c>
    </row>
    <row r="242" spans="1:14" customFormat="1" ht="31.5" customHeight="1" x14ac:dyDescent="0.25">
      <c r="A242" s="82">
        <v>471</v>
      </c>
      <c r="B242" s="79" t="s">
        <v>370</v>
      </c>
      <c r="C242" s="284"/>
      <c r="D242" s="284"/>
      <c r="E242" s="284"/>
      <c r="F242" s="284"/>
      <c r="G242" s="284"/>
      <c r="H242" s="284"/>
      <c r="I242" s="284"/>
      <c r="J242" s="284"/>
      <c r="K242" s="284"/>
      <c r="L242" s="284"/>
      <c r="M242" s="274">
        <f t="shared" si="33"/>
        <v>0</v>
      </c>
      <c r="N242" s="272"/>
    </row>
    <row r="243" spans="1:14" customFormat="1" ht="25.5" customHeight="1" x14ac:dyDescent="0.25">
      <c r="A243" s="76">
        <v>4800</v>
      </c>
      <c r="B243" s="77" t="s">
        <v>371</v>
      </c>
      <c r="C243" s="271">
        <f t="shared" ref="C243:N243" si="40">SUM(C244:C248)</f>
        <v>0</v>
      </c>
      <c r="D243" s="271">
        <f>SUM(D244:D248)</f>
        <v>0</v>
      </c>
      <c r="E243" s="271">
        <f t="shared" si="40"/>
        <v>0</v>
      </c>
      <c r="F243" s="271">
        <f t="shared" si="40"/>
        <v>0</v>
      </c>
      <c r="G243" s="271">
        <f t="shared" si="40"/>
        <v>0</v>
      </c>
      <c r="H243" s="271">
        <f t="shared" si="40"/>
        <v>0</v>
      </c>
      <c r="I243" s="271">
        <f t="shared" si="40"/>
        <v>0</v>
      </c>
      <c r="J243" s="271">
        <f t="shared" si="40"/>
        <v>0</v>
      </c>
      <c r="K243" s="271">
        <f t="shared" si="40"/>
        <v>0</v>
      </c>
      <c r="L243" s="271">
        <f t="shared" si="40"/>
        <v>0</v>
      </c>
      <c r="M243" s="271">
        <f t="shared" si="33"/>
        <v>0</v>
      </c>
      <c r="N243" s="283">
        <f t="shared" si="40"/>
        <v>0</v>
      </c>
    </row>
    <row r="244" spans="1:14" customFormat="1" ht="31.5" customHeight="1" x14ac:dyDescent="0.25">
      <c r="A244" s="82">
        <v>481</v>
      </c>
      <c r="B244" s="79" t="s">
        <v>372</v>
      </c>
      <c r="C244" s="273"/>
      <c r="D244" s="273"/>
      <c r="E244" s="273"/>
      <c r="F244" s="273"/>
      <c r="G244" s="273"/>
      <c r="H244" s="273"/>
      <c r="I244" s="273"/>
      <c r="J244" s="273"/>
      <c r="K244" s="273"/>
      <c r="L244" s="273"/>
      <c r="M244" s="274">
        <f t="shared" si="33"/>
        <v>0</v>
      </c>
      <c r="N244" s="285"/>
    </row>
    <row r="245" spans="1:14" customFormat="1" ht="31.5" customHeight="1" x14ac:dyDescent="0.25">
      <c r="A245" s="82">
        <v>482</v>
      </c>
      <c r="B245" s="79" t="s">
        <v>373</v>
      </c>
      <c r="C245" s="273"/>
      <c r="D245" s="273"/>
      <c r="E245" s="273"/>
      <c r="F245" s="273"/>
      <c r="G245" s="273"/>
      <c r="H245" s="273"/>
      <c r="I245" s="273"/>
      <c r="J245" s="273"/>
      <c r="K245" s="273"/>
      <c r="L245" s="273"/>
      <c r="M245" s="274">
        <f t="shared" si="33"/>
        <v>0</v>
      </c>
      <c r="N245" s="272"/>
    </row>
    <row r="246" spans="1:14" customFormat="1" ht="31.5" customHeight="1" x14ac:dyDescent="0.25">
      <c r="A246" s="82">
        <v>483</v>
      </c>
      <c r="B246" s="79" t="s">
        <v>374</v>
      </c>
      <c r="C246" s="273"/>
      <c r="D246" s="273"/>
      <c r="E246" s="273"/>
      <c r="F246" s="273"/>
      <c r="G246" s="273"/>
      <c r="H246" s="273"/>
      <c r="I246" s="273"/>
      <c r="J246" s="273"/>
      <c r="K246" s="273"/>
      <c r="L246" s="273"/>
      <c r="M246" s="274">
        <f t="shared" si="33"/>
        <v>0</v>
      </c>
      <c r="N246" s="285"/>
    </row>
    <row r="247" spans="1:14" customFormat="1" ht="31.5" customHeight="1" x14ac:dyDescent="0.25">
      <c r="A247" s="82">
        <v>484</v>
      </c>
      <c r="B247" s="79" t="s">
        <v>375</v>
      </c>
      <c r="C247" s="273"/>
      <c r="D247" s="273"/>
      <c r="E247" s="273"/>
      <c r="F247" s="273"/>
      <c r="G247" s="273"/>
      <c r="H247" s="273"/>
      <c r="I247" s="273"/>
      <c r="J247" s="273"/>
      <c r="K247" s="273"/>
      <c r="L247" s="273"/>
      <c r="M247" s="274">
        <f t="shared" si="33"/>
        <v>0</v>
      </c>
      <c r="N247" s="285"/>
    </row>
    <row r="248" spans="1:14" customFormat="1" ht="31.5" customHeight="1" x14ac:dyDescent="0.25">
      <c r="A248" s="82">
        <v>485</v>
      </c>
      <c r="B248" s="79" t="s">
        <v>376</v>
      </c>
      <c r="C248" s="273"/>
      <c r="D248" s="273"/>
      <c r="E248" s="273"/>
      <c r="F248" s="273"/>
      <c r="G248" s="273"/>
      <c r="H248" s="273"/>
      <c r="I248" s="273"/>
      <c r="J248" s="273"/>
      <c r="K248" s="273"/>
      <c r="L248" s="273"/>
      <c r="M248" s="274">
        <f t="shared" si="33"/>
        <v>0</v>
      </c>
      <c r="N248" s="285"/>
    </row>
    <row r="249" spans="1:14" customFormat="1" ht="25.5" customHeight="1" x14ac:dyDescent="0.25">
      <c r="A249" s="76">
        <v>4900</v>
      </c>
      <c r="B249" s="77" t="s">
        <v>377</v>
      </c>
      <c r="C249" s="271">
        <f t="shared" ref="C249:L249" si="41">SUM(C250:C252)</f>
        <v>0</v>
      </c>
      <c r="D249" s="271">
        <f>SUM(D250:D252)</f>
        <v>0</v>
      </c>
      <c r="E249" s="271">
        <f t="shared" si="41"/>
        <v>0</v>
      </c>
      <c r="F249" s="271">
        <f t="shared" si="41"/>
        <v>0</v>
      </c>
      <c r="G249" s="271">
        <f t="shared" si="41"/>
        <v>0</v>
      </c>
      <c r="H249" s="271">
        <f t="shared" si="41"/>
        <v>0</v>
      </c>
      <c r="I249" s="271">
        <f t="shared" si="41"/>
        <v>0</v>
      </c>
      <c r="J249" s="271">
        <f t="shared" si="41"/>
        <v>0</v>
      </c>
      <c r="K249" s="271">
        <f t="shared" si="41"/>
        <v>0</v>
      </c>
      <c r="L249" s="271">
        <f t="shared" si="41"/>
        <v>0</v>
      </c>
      <c r="M249" s="271">
        <f t="shared" si="33"/>
        <v>0</v>
      </c>
      <c r="N249" s="276"/>
    </row>
    <row r="250" spans="1:14" customFormat="1" ht="25.5" customHeight="1" x14ac:dyDescent="0.25">
      <c r="A250" s="84">
        <v>491</v>
      </c>
      <c r="B250" s="79" t="s">
        <v>378</v>
      </c>
      <c r="C250" s="284"/>
      <c r="D250" s="284"/>
      <c r="E250" s="284"/>
      <c r="F250" s="284"/>
      <c r="G250" s="284"/>
      <c r="H250" s="284"/>
      <c r="I250" s="284"/>
      <c r="J250" s="284"/>
      <c r="K250" s="284"/>
      <c r="L250" s="284"/>
      <c r="M250" s="274">
        <f t="shared" si="33"/>
        <v>0</v>
      </c>
      <c r="N250" s="272"/>
    </row>
    <row r="251" spans="1:14" customFormat="1" ht="25.5" customHeight="1" x14ac:dyDescent="0.25">
      <c r="A251" s="84">
        <v>492</v>
      </c>
      <c r="B251" s="79" t="s">
        <v>379</v>
      </c>
      <c r="C251" s="284"/>
      <c r="D251" s="284"/>
      <c r="E251" s="284"/>
      <c r="F251" s="284"/>
      <c r="G251" s="284"/>
      <c r="H251" s="284"/>
      <c r="I251" s="284"/>
      <c r="J251" s="284"/>
      <c r="K251" s="284"/>
      <c r="L251" s="284"/>
      <c r="M251" s="274">
        <f t="shared" si="33"/>
        <v>0</v>
      </c>
      <c r="N251" s="272"/>
    </row>
    <row r="252" spans="1:14" customFormat="1" ht="25.5" customHeight="1" x14ac:dyDescent="0.25">
      <c r="A252" s="84">
        <v>493</v>
      </c>
      <c r="B252" s="79" t="s">
        <v>380</v>
      </c>
      <c r="C252" s="284"/>
      <c r="D252" s="284"/>
      <c r="E252" s="284"/>
      <c r="F252" s="284"/>
      <c r="G252" s="284"/>
      <c r="H252" s="284"/>
      <c r="I252" s="284"/>
      <c r="J252" s="284"/>
      <c r="K252" s="284"/>
      <c r="L252" s="284"/>
      <c r="M252" s="274">
        <f t="shared" si="33"/>
        <v>0</v>
      </c>
      <c r="N252" s="272"/>
    </row>
    <row r="253" spans="1:14" s="170" customFormat="1" ht="25.5" customHeight="1" x14ac:dyDescent="0.25">
      <c r="A253" s="165">
        <v>5000</v>
      </c>
      <c r="B253" s="166" t="s">
        <v>381</v>
      </c>
      <c r="C253" s="278">
        <f t="shared" ref="C253:N253" si="42">C254+C261+C266+C269+C276+C278+C287+C297+C302</f>
        <v>2000000</v>
      </c>
      <c r="D253" s="278">
        <f>D254+D261+D266+D269+D276+D278+D287+D297+D302</f>
        <v>0</v>
      </c>
      <c r="E253" s="278">
        <f t="shared" si="42"/>
        <v>0</v>
      </c>
      <c r="F253" s="278">
        <f t="shared" si="42"/>
        <v>0</v>
      </c>
      <c r="G253" s="278">
        <f t="shared" si="42"/>
        <v>0</v>
      </c>
      <c r="H253" s="278">
        <f t="shared" si="42"/>
        <v>0</v>
      </c>
      <c r="I253" s="278">
        <f t="shared" si="42"/>
        <v>0</v>
      </c>
      <c r="J253" s="278">
        <f t="shared" si="42"/>
        <v>139454</v>
      </c>
      <c r="K253" s="278">
        <f t="shared" si="42"/>
        <v>0</v>
      </c>
      <c r="L253" s="278">
        <f t="shared" si="42"/>
        <v>0</v>
      </c>
      <c r="M253" s="278">
        <f t="shared" si="33"/>
        <v>2139454</v>
      </c>
      <c r="N253" s="279">
        <f t="shared" si="42"/>
        <v>0</v>
      </c>
    </row>
    <row r="254" spans="1:14" customFormat="1" ht="25.5" customHeight="1" x14ac:dyDescent="0.25">
      <c r="A254" s="76">
        <v>5100</v>
      </c>
      <c r="B254" s="77" t="s">
        <v>382</v>
      </c>
      <c r="C254" s="271">
        <f>SUM(C255:C260)</f>
        <v>0</v>
      </c>
      <c r="D254" s="271">
        <f>SUM(D255:D260)</f>
        <v>0</v>
      </c>
      <c r="E254" s="271">
        <f t="shared" ref="E254:N254" si="43">SUM(E255:E260)</f>
        <v>0</v>
      </c>
      <c r="F254" s="271">
        <f t="shared" si="43"/>
        <v>0</v>
      </c>
      <c r="G254" s="271">
        <f t="shared" si="43"/>
        <v>0</v>
      </c>
      <c r="H254" s="271">
        <f t="shared" si="43"/>
        <v>0</v>
      </c>
      <c r="I254" s="271">
        <f t="shared" si="43"/>
        <v>0</v>
      </c>
      <c r="J254" s="271">
        <f t="shared" si="43"/>
        <v>0</v>
      </c>
      <c r="K254" s="271">
        <f t="shared" si="43"/>
        <v>0</v>
      </c>
      <c r="L254" s="271">
        <f t="shared" si="43"/>
        <v>0</v>
      </c>
      <c r="M254" s="271">
        <f t="shared" si="33"/>
        <v>0</v>
      </c>
      <c r="N254" s="277">
        <f t="shared" si="43"/>
        <v>0</v>
      </c>
    </row>
    <row r="255" spans="1:14" customFormat="1" ht="25.5" customHeight="1" x14ac:dyDescent="0.25">
      <c r="A255" s="82">
        <v>511</v>
      </c>
      <c r="B255" s="79" t="s">
        <v>383</v>
      </c>
      <c r="C255" s="273"/>
      <c r="D255" s="273"/>
      <c r="E255" s="273"/>
      <c r="F255" s="273"/>
      <c r="G255" s="273"/>
      <c r="H255" s="273"/>
      <c r="I255" s="273"/>
      <c r="J255" s="273"/>
      <c r="K255" s="273"/>
      <c r="L255" s="273"/>
      <c r="M255" s="274">
        <f t="shared" si="33"/>
        <v>0</v>
      </c>
      <c r="N255" s="272"/>
    </row>
    <row r="256" spans="1:14" customFormat="1" ht="25.5" customHeight="1" x14ac:dyDescent="0.25">
      <c r="A256" s="82">
        <v>512</v>
      </c>
      <c r="B256" s="79" t="s">
        <v>384</v>
      </c>
      <c r="C256" s="273"/>
      <c r="D256" s="273"/>
      <c r="E256" s="273"/>
      <c r="F256" s="273"/>
      <c r="G256" s="273"/>
      <c r="H256" s="273"/>
      <c r="I256" s="273"/>
      <c r="J256" s="273"/>
      <c r="K256" s="273"/>
      <c r="L256" s="273"/>
      <c r="M256" s="274">
        <f t="shared" si="33"/>
        <v>0</v>
      </c>
      <c r="N256" s="272"/>
    </row>
    <row r="257" spans="1:14" customFormat="1" ht="25.5" customHeight="1" x14ac:dyDescent="0.25">
      <c r="A257" s="82">
        <v>513</v>
      </c>
      <c r="B257" s="79" t="s">
        <v>385</v>
      </c>
      <c r="C257" s="273"/>
      <c r="D257" s="273"/>
      <c r="E257" s="273"/>
      <c r="F257" s="273"/>
      <c r="G257" s="273"/>
      <c r="H257" s="273"/>
      <c r="I257" s="273"/>
      <c r="J257" s="273"/>
      <c r="K257" s="273"/>
      <c r="L257" s="273"/>
      <c r="M257" s="274">
        <f t="shared" si="33"/>
        <v>0</v>
      </c>
      <c r="N257" s="272"/>
    </row>
    <row r="258" spans="1:14" customFormat="1" ht="25.5" customHeight="1" x14ac:dyDescent="0.25">
      <c r="A258" s="82">
        <v>514</v>
      </c>
      <c r="B258" s="79" t="s">
        <v>386</v>
      </c>
      <c r="C258" s="273"/>
      <c r="D258" s="273"/>
      <c r="E258" s="273"/>
      <c r="F258" s="273"/>
      <c r="G258" s="273"/>
      <c r="H258" s="273"/>
      <c r="I258" s="273"/>
      <c r="J258" s="273"/>
      <c r="K258" s="273"/>
      <c r="L258" s="273"/>
      <c r="M258" s="274">
        <f t="shared" si="33"/>
        <v>0</v>
      </c>
      <c r="N258" s="272"/>
    </row>
    <row r="259" spans="1:14" customFormat="1" ht="25.5" customHeight="1" x14ac:dyDescent="0.25">
      <c r="A259" s="82">
        <v>515</v>
      </c>
      <c r="B259" s="79" t="s">
        <v>387</v>
      </c>
      <c r="C259" s="273"/>
      <c r="D259" s="273"/>
      <c r="E259" s="273"/>
      <c r="F259" s="273"/>
      <c r="G259" s="273"/>
      <c r="H259" s="273"/>
      <c r="I259" s="273"/>
      <c r="J259" s="273"/>
      <c r="K259" s="273"/>
      <c r="L259" s="273"/>
      <c r="M259" s="274">
        <f t="shared" si="33"/>
        <v>0</v>
      </c>
      <c r="N259" s="272"/>
    </row>
    <row r="260" spans="1:14" customFormat="1" ht="25.5" customHeight="1" x14ac:dyDescent="0.25">
      <c r="A260" s="82">
        <v>519</v>
      </c>
      <c r="B260" s="79" t="s">
        <v>388</v>
      </c>
      <c r="C260" s="273"/>
      <c r="D260" s="273"/>
      <c r="E260" s="273"/>
      <c r="F260" s="273"/>
      <c r="G260" s="273"/>
      <c r="H260" s="273"/>
      <c r="I260" s="273"/>
      <c r="J260" s="273"/>
      <c r="K260" s="273"/>
      <c r="L260" s="273"/>
      <c r="M260" s="274">
        <f t="shared" si="33"/>
        <v>0</v>
      </c>
      <c r="N260" s="272"/>
    </row>
    <row r="261" spans="1:14" customFormat="1" ht="25.5" customHeight="1" x14ac:dyDescent="0.25">
      <c r="A261" s="76">
        <v>5200</v>
      </c>
      <c r="B261" s="77" t="s">
        <v>389</v>
      </c>
      <c r="C261" s="271">
        <f t="shared" ref="C261:N261" si="44">SUM(C262:C265)</f>
        <v>0</v>
      </c>
      <c r="D261" s="271">
        <f>SUM(D262:D265)</f>
        <v>0</v>
      </c>
      <c r="E261" s="271">
        <f t="shared" si="44"/>
        <v>0</v>
      </c>
      <c r="F261" s="271">
        <f t="shared" si="44"/>
        <v>0</v>
      </c>
      <c r="G261" s="271">
        <f t="shared" si="44"/>
        <v>0</v>
      </c>
      <c r="H261" s="271">
        <f t="shared" si="44"/>
        <v>0</v>
      </c>
      <c r="I261" s="271">
        <f t="shared" si="44"/>
        <v>0</v>
      </c>
      <c r="J261" s="271">
        <f t="shared" si="44"/>
        <v>0</v>
      </c>
      <c r="K261" s="271">
        <f t="shared" si="44"/>
        <v>0</v>
      </c>
      <c r="L261" s="271">
        <f t="shared" si="44"/>
        <v>0</v>
      </c>
      <c r="M261" s="271">
        <f t="shared" si="33"/>
        <v>0</v>
      </c>
      <c r="N261" s="277">
        <f t="shared" si="44"/>
        <v>0</v>
      </c>
    </row>
    <row r="262" spans="1:14" customFormat="1" ht="25.5" customHeight="1" x14ac:dyDescent="0.25">
      <c r="A262" s="82">
        <v>521</v>
      </c>
      <c r="B262" s="79" t="s">
        <v>390</v>
      </c>
      <c r="C262" s="273"/>
      <c r="D262" s="273"/>
      <c r="E262" s="273"/>
      <c r="F262" s="273"/>
      <c r="G262" s="273"/>
      <c r="H262" s="273"/>
      <c r="I262" s="273"/>
      <c r="J262" s="273"/>
      <c r="K262" s="273"/>
      <c r="L262" s="273"/>
      <c r="M262" s="274">
        <f t="shared" si="33"/>
        <v>0</v>
      </c>
      <c r="N262" s="272"/>
    </row>
    <row r="263" spans="1:14" customFormat="1" ht="25.5" customHeight="1" x14ac:dyDescent="0.25">
      <c r="A263" s="82">
        <v>522</v>
      </c>
      <c r="B263" s="79" t="s">
        <v>391</v>
      </c>
      <c r="C263" s="273"/>
      <c r="D263" s="273"/>
      <c r="E263" s="273"/>
      <c r="F263" s="273"/>
      <c r="G263" s="273"/>
      <c r="H263" s="273"/>
      <c r="I263" s="273"/>
      <c r="J263" s="273"/>
      <c r="K263" s="273"/>
      <c r="L263" s="273"/>
      <c r="M263" s="274">
        <f t="shared" si="33"/>
        <v>0</v>
      </c>
      <c r="N263" s="272"/>
    </row>
    <row r="264" spans="1:14" customFormat="1" ht="25.5" customHeight="1" x14ac:dyDescent="0.25">
      <c r="A264" s="82">
        <v>523</v>
      </c>
      <c r="B264" s="79" t="s">
        <v>392</v>
      </c>
      <c r="C264" s="273"/>
      <c r="D264" s="273"/>
      <c r="E264" s="273"/>
      <c r="F264" s="273"/>
      <c r="G264" s="273"/>
      <c r="H264" s="273"/>
      <c r="I264" s="273"/>
      <c r="J264" s="273"/>
      <c r="K264" s="273"/>
      <c r="L264" s="273"/>
      <c r="M264" s="274">
        <f t="shared" ref="M264:M327" si="45">SUM(C264:L264)</f>
        <v>0</v>
      </c>
      <c r="N264" s="272"/>
    </row>
    <row r="265" spans="1:14" customFormat="1" ht="25.5" customHeight="1" x14ac:dyDescent="0.25">
      <c r="A265" s="82">
        <v>529</v>
      </c>
      <c r="B265" s="79" t="s">
        <v>393</v>
      </c>
      <c r="C265" s="273"/>
      <c r="D265" s="273"/>
      <c r="E265" s="273"/>
      <c r="F265" s="273"/>
      <c r="G265" s="273"/>
      <c r="H265" s="273"/>
      <c r="I265" s="273"/>
      <c r="J265" s="273"/>
      <c r="K265" s="273"/>
      <c r="L265" s="273"/>
      <c r="M265" s="274">
        <f t="shared" si="45"/>
        <v>0</v>
      </c>
      <c r="N265" s="272"/>
    </row>
    <row r="266" spans="1:14" customFormat="1" ht="25.5" customHeight="1" x14ac:dyDescent="0.25">
      <c r="A266" s="76">
        <v>5300</v>
      </c>
      <c r="B266" s="77" t="s">
        <v>394</v>
      </c>
      <c r="C266" s="271">
        <f t="shared" ref="C266:L266" si="46">SUM(C267:C268)</f>
        <v>0</v>
      </c>
      <c r="D266" s="271">
        <f>SUM(D267:D268)</f>
        <v>0</v>
      </c>
      <c r="E266" s="271">
        <f t="shared" si="46"/>
        <v>0</v>
      </c>
      <c r="F266" s="271">
        <f t="shared" si="46"/>
        <v>0</v>
      </c>
      <c r="G266" s="271">
        <f t="shared" si="46"/>
        <v>0</v>
      </c>
      <c r="H266" s="271">
        <f t="shared" si="46"/>
        <v>0</v>
      </c>
      <c r="I266" s="271">
        <f t="shared" si="46"/>
        <v>0</v>
      </c>
      <c r="J266" s="271">
        <f t="shared" si="46"/>
        <v>0</v>
      </c>
      <c r="K266" s="271">
        <f t="shared" si="46"/>
        <v>0</v>
      </c>
      <c r="L266" s="271">
        <f t="shared" si="46"/>
        <v>0</v>
      </c>
      <c r="M266" s="271">
        <f t="shared" si="45"/>
        <v>0</v>
      </c>
      <c r="N266" s="276"/>
    </row>
    <row r="267" spans="1:14" customFormat="1" ht="25.5" customHeight="1" x14ac:dyDescent="0.25">
      <c r="A267" s="82">
        <v>531</v>
      </c>
      <c r="B267" s="79" t="s">
        <v>395</v>
      </c>
      <c r="C267" s="273"/>
      <c r="D267" s="273"/>
      <c r="E267" s="273"/>
      <c r="F267" s="273"/>
      <c r="G267" s="273"/>
      <c r="H267" s="273"/>
      <c r="I267" s="273"/>
      <c r="J267" s="273"/>
      <c r="K267" s="273"/>
      <c r="L267" s="273"/>
      <c r="M267" s="274">
        <f t="shared" si="45"/>
        <v>0</v>
      </c>
      <c r="N267" s="272"/>
    </row>
    <row r="268" spans="1:14" customFormat="1" ht="25.5" customHeight="1" x14ac:dyDescent="0.25">
      <c r="A268" s="82">
        <v>532</v>
      </c>
      <c r="B268" s="79" t="s">
        <v>396</v>
      </c>
      <c r="C268" s="273"/>
      <c r="D268" s="273"/>
      <c r="E268" s="273"/>
      <c r="F268" s="273"/>
      <c r="G268" s="273"/>
      <c r="H268" s="273"/>
      <c r="I268" s="273"/>
      <c r="J268" s="273"/>
      <c r="K268" s="273"/>
      <c r="L268" s="273"/>
      <c r="M268" s="274">
        <f t="shared" si="45"/>
        <v>0</v>
      </c>
      <c r="N268" s="272"/>
    </row>
    <row r="269" spans="1:14" customFormat="1" ht="25.5" customHeight="1" x14ac:dyDescent="0.25">
      <c r="A269" s="76">
        <v>5400</v>
      </c>
      <c r="B269" s="77" t="s">
        <v>397</v>
      </c>
      <c r="C269" s="271">
        <f t="shared" ref="C269:N269" si="47">SUM(C270:C275)</f>
        <v>2000000</v>
      </c>
      <c r="D269" s="271">
        <f>SUM(D270:D275)</f>
        <v>0</v>
      </c>
      <c r="E269" s="271">
        <f t="shared" si="47"/>
        <v>0</v>
      </c>
      <c r="F269" s="271">
        <f t="shared" si="47"/>
        <v>0</v>
      </c>
      <c r="G269" s="271">
        <f t="shared" si="47"/>
        <v>0</v>
      </c>
      <c r="H269" s="271">
        <f t="shared" si="47"/>
        <v>0</v>
      </c>
      <c r="I269" s="271">
        <f t="shared" si="47"/>
        <v>0</v>
      </c>
      <c r="J269" s="271">
        <f t="shared" si="47"/>
        <v>0</v>
      </c>
      <c r="K269" s="271">
        <f t="shared" si="47"/>
        <v>0</v>
      </c>
      <c r="L269" s="271">
        <f t="shared" si="47"/>
        <v>0</v>
      </c>
      <c r="M269" s="271">
        <f t="shared" si="45"/>
        <v>2000000</v>
      </c>
      <c r="N269" s="277">
        <f t="shared" si="47"/>
        <v>0</v>
      </c>
    </row>
    <row r="270" spans="1:14" customFormat="1" ht="25.5" customHeight="1" x14ac:dyDescent="0.25">
      <c r="A270" s="82">
        <v>541</v>
      </c>
      <c r="B270" s="79" t="s">
        <v>398</v>
      </c>
      <c r="C270" s="273">
        <v>2000000</v>
      </c>
      <c r="D270" s="273"/>
      <c r="E270" s="273"/>
      <c r="F270" s="273"/>
      <c r="G270" s="273"/>
      <c r="H270" s="273"/>
      <c r="I270" s="273"/>
      <c r="J270" s="273"/>
      <c r="K270" s="273"/>
      <c r="L270" s="273"/>
      <c r="M270" s="274">
        <f t="shared" si="45"/>
        <v>2000000</v>
      </c>
      <c r="N270" s="272"/>
    </row>
    <row r="271" spans="1:14" customFormat="1" ht="25.5" customHeight="1" x14ac:dyDescent="0.25">
      <c r="A271" s="82">
        <v>542</v>
      </c>
      <c r="B271" s="79" t="s">
        <v>399</v>
      </c>
      <c r="C271" s="273"/>
      <c r="D271" s="273"/>
      <c r="E271" s="273"/>
      <c r="F271" s="273"/>
      <c r="G271" s="273"/>
      <c r="H271" s="273"/>
      <c r="I271" s="273"/>
      <c r="J271" s="273"/>
      <c r="K271" s="273"/>
      <c r="L271" s="273"/>
      <c r="M271" s="274">
        <f t="shared" si="45"/>
        <v>0</v>
      </c>
      <c r="N271" s="272"/>
    </row>
    <row r="272" spans="1:14" customFormat="1" ht="25.5" customHeight="1" x14ac:dyDescent="0.25">
      <c r="A272" s="82">
        <v>543</v>
      </c>
      <c r="B272" s="79" t="s">
        <v>400</v>
      </c>
      <c r="C272" s="273"/>
      <c r="D272" s="273"/>
      <c r="E272" s="273"/>
      <c r="F272" s="273"/>
      <c r="G272" s="273"/>
      <c r="H272" s="273"/>
      <c r="I272" s="273"/>
      <c r="J272" s="273"/>
      <c r="K272" s="273"/>
      <c r="L272" s="273"/>
      <c r="M272" s="274">
        <f t="shared" si="45"/>
        <v>0</v>
      </c>
      <c r="N272" s="272"/>
    </row>
    <row r="273" spans="1:14" customFormat="1" ht="25.5" customHeight="1" x14ac:dyDescent="0.25">
      <c r="A273" s="82">
        <v>544</v>
      </c>
      <c r="B273" s="79" t="s">
        <v>401</v>
      </c>
      <c r="C273" s="273"/>
      <c r="D273" s="273"/>
      <c r="E273" s="273"/>
      <c r="F273" s="273"/>
      <c r="G273" s="273"/>
      <c r="H273" s="273"/>
      <c r="I273" s="273"/>
      <c r="J273" s="273"/>
      <c r="K273" s="273"/>
      <c r="L273" s="273"/>
      <c r="M273" s="274">
        <f t="shared" si="45"/>
        <v>0</v>
      </c>
      <c r="N273" s="272"/>
    </row>
    <row r="274" spans="1:14" customFormat="1" ht="25.5" customHeight="1" x14ac:dyDescent="0.25">
      <c r="A274" s="82">
        <v>545</v>
      </c>
      <c r="B274" s="79" t="s">
        <v>402</v>
      </c>
      <c r="C274" s="273"/>
      <c r="D274" s="273"/>
      <c r="E274" s="273"/>
      <c r="F274" s="273"/>
      <c r="G274" s="273"/>
      <c r="H274" s="273"/>
      <c r="I274" s="273"/>
      <c r="J274" s="273"/>
      <c r="K274" s="273"/>
      <c r="L274" s="273"/>
      <c r="M274" s="274">
        <f t="shared" si="45"/>
        <v>0</v>
      </c>
      <c r="N274" s="272"/>
    </row>
    <row r="275" spans="1:14" customFormat="1" ht="25.5" customHeight="1" x14ac:dyDescent="0.25">
      <c r="A275" s="82">
        <v>549</v>
      </c>
      <c r="B275" s="79" t="s">
        <v>403</v>
      </c>
      <c r="C275" s="273"/>
      <c r="D275" s="273"/>
      <c r="E275" s="273"/>
      <c r="F275" s="273"/>
      <c r="G275" s="273"/>
      <c r="H275" s="273"/>
      <c r="I275" s="273"/>
      <c r="J275" s="273"/>
      <c r="K275" s="273"/>
      <c r="L275" s="273"/>
      <c r="M275" s="274">
        <f t="shared" si="45"/>
        <v>0</v>
      </c>
      <c r="N275" s="272"/>
    </row>
    <row r="276" spans="1:14" customFormat="1" ht="25.5" customHeight="1" x14ac:dyDescent="0.25">
      <c r="A276" s="76">
        <v>5500</v>
      </c>
      <c r="B276" s="77" t="s">
        <v>404</v>
      </c>
      <c r="C276" s="271">
        <f t="shared" ref="C276:N276" si="48">SUM(C277)</f>
        <v>0</v>
      </c>
      <c r="D276" s="271">
        <f t="shared" si="48"/>
        <v>0</v>
      </c>
      <c r="E276" s="271">
        <f t="shared" si="48"/>
        <v>0</v>
      </c>
      <c r="F276" s="271">
        <f t="shared" si="48"/>
        <v>0</v>
      </c>
      <c r="G276" s="271">
        <f t="shared" si="48"/>
        <v>0</v>
      </c>
      <c r="H276" s="271">
        <f t="shared" si="48"/>
        <v>0</v>
      </c>
      <c r="I276" s="271">
        <f t="shared" si="48"/>
        <v>0</v>
      </c>
      <c r="J276" s="271">
        <f t="shared" si="48"/>
        <v>0</v>
      </c>
      <c r="K276" s="271">
        <f t="shared" si="48"/>
        <v>0</v>
      </c>
      <c r="L276" s="271">
        <f t="shared" si="48"/>
        <v>0</v>
      </c>
      <c r="M276" s="271">
        <f t="shared" si="45"/>
        <v>0</v>
      </c>
      <c r="N276" s="277">
        <f t="shared" si="48"/>
        <v>0</v>
      </c>
    </row>
    <row r="277" spans="1:14" customFormat="1" ht="25.5" customHeight="1" x14ac:dyDescent="0.25">
      <c r="A277" s="82">
        <v>551</v>
      </c>
      <c r="B277" s="79" t="s">
        <v>405</v>
      </c>
      <c r="C277" s="273"/>
      <c r="D277" s="273"/>
      <c r="E277" s="273"/>
      <c r="F277" s="273"/>
      <c r="G277" s="273"/>
      <c r="H277" s="273"/>
      <c r="I277" s="273"/>
      <c r="J277" s="273"/>
      <c r="K277" s="273"/>
      <c r="L277" s="273"/>
      <c r="M277" s="274">
        <f t="shared" si="45"/>
        <v>0</v>
      </c>
      <c r="N277" s="272"/>
    </row>
    <row r="278" spans="1:14" customFormat="1" ht="25.5" customHeight="1" x14ac:dyDescent="0.25">
      <c r="A278" s="76">
        <v>5600</v>
      </c>
      <c r="B278" s="77" t="s">
        <v>406</v>
      </c>
      <c r="C278" s="271">
        <f t="shared" ref="C278:N278" si="49">SUM(C279:C286)</f>
        <v>0</v>
      </c>
      <c r="D278" s="271">
        <f>SUM(D279:D286)</f>
        <v>0</v>
      </c>
      <c r="E278" s="271">
        <f t="shared" si="49"/>
        <v>0</v>
      </c>
      <c r="F278" s="271">
        <f t="shared" si="49"/>
        <v>0</v>
      </c>
      <c r="G278" s="271">
        <f t="shared" si="49"/>
        <v>0</v>
      </c>
      <c r="H278" s="271">
        <f t="shared" si="49"/>
        <v>0</v>
      </c>
      <c r="I278" s="271">
        <f t="shared" si="49"/>
        <v>0</v>
      </c>
      <c r="J278" s="271">
        <f t="shared" si="49"/>
        <v>139454</v>
      </c>
      <c r="K278" s="271">
        <f t="shared" si="49"/>
        <v>0</v>
      </c>
      <c r="L278" s="271">
        <f t="shared" si="49"/>
        <v>0</v>
      </c>
      <c r="M278" s="271">
        <f t="shared" si="45"/>
        <v>139454</v>
      </c>
      <c r="N278" s="277">
        <f t="shared" si="49"/>
        <v>0</v>
      </c>
    </row>
    <row r="279" spans="1:14" customFormat="1" ht="25.5" customHeight="1" x14ac:dyDescent="0.25">
      <c r="A279" s="82">
        <v>561</v>
      </c>
      <c r="B279" s="79" t="s">
        <v>407</v>
      </c>
      <c r="C279" s="273"/>
      <c r="D279" s="273"/>
      <c r="E279" s="273"/>
      <c r="F279" s="273"/>
      <c r="G279" s="273"/>
      <c r="H279" s="273"/>
      <c r="I279" s="273"/>
      <c r="J279" s="273"/>
      <c r="K279" s="273"/>
      <c r="L279" s="273"/>
      <c r="M279" s="274">
        <f t="shared" si="45"/>
        <v>0</v>
      </c>
      <c r="N279" s="272"/>
    </row>
    <row r="280" spans="1:14" customFormat="1" ht="25.5" customHeight="1" x14ac:dyDescent="0.25">
      <c r="A280" s="82">
        <v>562</v>
      </c>
      <c r="B280" s="79" t="s">
        <v>408</v>
      </c>
      <c r="C280" s="273"/>
      <c r="D280" s="273"/>
      <c r="E280" s="273"/>
      <c r="F280" s="273"/>
      <c r="G280" s="273"/>
      <c r="H280" s="273"/>
      <c r="I280" s="273"/>
      <c r="J280" s="273"/>
      <c r="K280" s="273"/>
      <c r="L280" s="273"/>
      <c r="M280" s="274">
        <f t="shared" si="45"/>
        <v>0</v>
      </c>
      <c r="N280" s="272"/>
    </row>
    <row r="281" spans="1:14" customFormat="1" ht="25.5" customHeight="1" x14ac:dyDescent="0.25">
      <c r="A281" s="82">
        <v>563</v>
      </c>
      <c r="B281" s="79" t="s">
        <v>409</v>
      </c>
      <c r="C281" s="273"/>
      <c r="D281" s="273"/>
      <c r="E281" s="273"/>
      <c r="F281" s="273"/>
      <c r="G281" s="273"/>
      <c r="H281" s="273"/>
      <c r="I281" s="273"/>
      <c r="J281" s="273"/>
      <c r="K281" s="273"/>
      <c r="L281" s="273"/>
      <c r="M281" s="274">
        <f t="shared" si="45"/>
        <v>0</v>
      </c>
      <c r="N281" s="272"/>
    </row>
    <row r="282" spans="1:14" customFormat="1" ht="29.25" customHeight="1" x14ac:dyDescent="0.25">
      <c r="A282" s="82">
        <v>564</v>
      </c>
      <c r="B282" s="79" t="s">
        <v>410</v>
      </c>
      <c r="C282" s="273"/>
      <c r="D282" s="273"/>
      <c r="E282" s="273"/>
      <c r="F282" s="273"/>
      <c r="G282" s="273"/>
      <c r="H282" s="273"/>
      <c r="I282" s="273"/>
      <c r="J282" s="273"/>
      <c r="K282" s="273"/>
      <c r="L282" s="273"/>
      <c r="M282" s="274">
        <f t="shared" si="45"/>
        <v>0</v>
      </c>
      <c r="N282" s="272"/>
    </row>
    <row r="283" spans="1:14" customFormat="1" ht="25.5" customHeight="1" x14ac:dyDescent="0.25">
      <c r="A283" s="82">
        <v>565</v>
      </c>
      <c r="B283" s="79" t="s">
        <v>411</v>
      </c>
      <c r="C283" s="273"/>
      <c r="D283" s="273"/>
      <c r="E283" s="273"/>
      <c r="F283" s="273"/>
      <c r="G283" s="273"/>
      <c r="H283" s="273"/>
      <c r="I283" s="273"/>
      <c r="J283" s="273">
        <v>139454</v>
      </c>
      <c r="K283" s="273"/>
      <c r="L283" s="273"/>
      <c r="M283" s="274">
        <f t="shared" si="45"/>
        <v>139454</v>
      </c>
      <c r="N283" s="272"/>
    </row>
    <row r="284" spans="1:14" customFormat="1" ht="27.75" customHeight="1" x14ac:dyDescent="0.25">
      <c r="A284" s="82">
        <v>566</v>
      </c>
      <c r="B284" s="79" t="s">
        <v>412</v>
      </c>
      <c r="C284" s="273"/>
      <c r="D284" s="273"/>
      <c r="E284" s="273"/>
      <c r="F284" s="273"/>
      <c r="G284" s="273"/>
      <c r="H284" s="273"/>
      <c r="I284" s="273"/>
      <c r="J284" s="273"/>
      <c r="K284" s="273"/>
      <c r="L284" s="273"/>
      <c r="M284" s="274">
        <f t="shared" si="45"/>
        <v>0</v>
      </c>
      <c r="N284" s="272"/>
    </row>
    <row r="285" spans="1:14" customFormat="1" ht="25.5" customHeight="1" x14ac:dyDescent="0.25">
      <c r="A285" s="82">
        <v>567</v>
      </c>
      <c r="B285" s="79" t="s">
        <v>413</v>
      </c>
      <c r="C285" s="273"/>
      <c r="D285" s="273"/>
      <c r="E285" s="273"/>
      <c r="F285" s="273"/>
      <c r="G285" s="273"/>
      <c r="H285" s="273"/>
      <c r="I285" s="273"/>
      <c r="J285" s="273"/>
      <c r="K285" s="273"/>
      <c r="L285" s="273"/>
      <c r="M285" s="274">
        <f t="shared" si="45"/>
        <v>0</v>
      </c>
      <c r="N285" s="272"/>
    </row>
    <row r="286" spans="1:14" customFormat="1" ht="25.5" customHeight="1" x14ac:dyDescent="0.25">
      <c r="A286" s="82">
        <v>569</v>
      </c>
      <c r="B286" s="79" t="s">
        <v>414</v>
      </c>
      <c r="C286" s="273"/>
      <c r="D286" s="273"/>
      <c r="E286" s="273"/>
      <c r="F286" s="273"/>
      <c r="G286" s="273"/>
      <c r="H286" s="273"/>
      <c r="I286" s="273"/>
      <c r="J286" s="273"/>
      <c r="K286" s="273"/>
      <c r="L286" s="273"/>
      <c r="M286" s="274">
        <f t="shared" si="45"/>
        <v>0</v>
      </c>
      <c r="N286" s="272"/>
    </row>
    <row r="287" spans="1:14" customFormat="1" ht="25.5" customHeight="1" x14ac:dyDescent="0.25">
      <c r="A287" s="76">
        <v>5700</v>
      </c>
      <c r="B287" s="77" t="s">
        <v>415</v>
      </c>
      <c r="C287" s="271">
        <f t="shared" ref="C287:N287" si="50">SUM(C288:C296)</f>
        <v>0</v>
      </c>
      <c r="D287" s="271">
        <f>SUM(D288:D296)</f>
        <v>0</v>
      </c>
      <c r="E287" s="271">
        <f t="shared" si="50"/>
        <v>0</v>
      </c>
      <c r="F287" s="271">
        <f t="shared" si="50"/>
        <v>0</v>
      </c>
      <c r="G287" s="271">
        <f t="shared" si="50"/>
        <v>0</v>
      </c>
      <c r="H287" s="271">
        <f t="shared" si="50"/>
        <v>0</v>
      </c>
      <c r="I287" s="271">
        <f t="shared" si="50"/>
        <v>0</v>
      </c>
      <c r="J287" s="271">
        <f t="shared" si="50"/>
        <v>0</v>
      </c>
      <c r="K287" s="271">
        <f t="shared" si="50"/>
        <v>0</v>
      </c>
      <c r="L287" s="271">
        <f t="shared" si="50"/>
        <v>0</v>
      </c>
      <c r="M287" s="271">
        <f t="shared" si="45"/>
        <v>0</v>
      </c>
      <c r="N287" s="277">
        <f t="shared" si="50"/>
        <v>0</v>
      </c>
    </row>
    <row r="288" spans="1:14" customFormat="1" ht="25.5" customHeight="1" x14ac:dyDescent="0.25">
      <c r="A288" s="82">
        <v>571</v>
      </c>
      <c r="B288" s="79" t="s">
        <v>416</v>
      </c>
      <c r="C288" s="273"/>
      <c r="D288" s="273"/>
      <c r="E288" s="273"/>
      <c r="F288" s="273"/>
      <c r="G288" s="273"/>
      <c r="H288" s="273"/>
      <c r="I288" s="273"/>
      <c r="J288" s="273"/>
      <c r="K288" s="273"/>
      <c r="L288" s="273"/>
      <c r="M288" s="274">
        <f t="shared" si="45"/>
        <v>0</v>
      </c>
      <c r="N288" s="272"/>
    </row>
    <row r="289" spans="1:14" customFormat="1" ht="25.5" customHeight="1" x14ac:dyDescent="0.25">
      <c r="A289" s="82">
        <v>572</v>
      </c>
      <c r="B289" s="79" t="s">
        <v>417</v>
      </c>
      <c r="C289" s="273"/>
      <c r="D289" s="273"/>
      <c r="E289" s="273"/>
      <c r="F289" s="273"/>
      <c r="G289" s="273"/>
      <c r="H289" s="273"/>
      <c r="I289" s="273"/>
      <c r="J289" s="273"/>
      <c r="K289" s="273"/>
      <c r="L289" s="273"/>
      <c r="M289" s="274">
        <f t="shared" si="45"/>
        <v>0</v>
      </c>
      <c r="N289" s="272"/>
    </row>
    <row r="290" spans="1:14" customFormat="1" ht="25.5" customHeight="1" x14ac:dyDescent="0.25">
      <c r="A290" s="82">
        <v>573</v>
      </c>
      <c r="B290" s="79" t="s">
        <v>418</v>
      </c>
      <c r="C290" s="273"/>
      <c r="D290" s="273"/>
      <c r="E290" s="273"/>
      <c r="F290" s="273"/>
      <c r="G290" s="273"/>
      <c r="H290" s="273"/>
      <c r="I290" s="273"/>
      <c r="J290" s="273"/>
      <c r="K290" s="273"/>
      <c r="L290" s="273"/>
      <c r="M290" s="274">
        <f t="shared" si="45"/>
        <v>0</v>
      </c>
      <c r="N290" s="272"/>
    </row>
    <row r="291" spans="1:14" customFormat="1" ht="25.5" customHeight="1" x14ac:dyDescent="0.25">
      <c r="A291" s="82">
        <v>574</v>
      </c>
      <c r="B291" s="79" t="s">
        <v>419</v>
      </c>
      <c r="C291" s="273"/>
      <c r="D291" s="273"/>
      <c r="E291" s="273"/>
      <c r="F291" s="273"/>
      <c r="G291" s="273"/>
      <c r="H291" s="273"/>
      <c r="I291" s="273"/>
      <c r="J291" s="273"/>
      <c r="K291" s="273"/>
      <c r="L291" s="273"/>
      <c r="M291" s="274">
        <f t="shared" si="45"/>
        <v>0</v>
      </c>
      <c r="N291" s="272"/>
    </row>
    <row r="292" spans="1:14" customFormat="1" ht="25.5" customHeight="1" x14ac:dyDescent="0.25">
      <c r="A292" s="82">
        <v>575</v>
      </c>
      <c r="B292" s="79" t="s">
        <v>420</v>
      </c>
      <c r="C292" s="273"/>
      <c r="D292" s="273"/>
      <c r="E292" s="273"/>
      <c r="F292" s="273"/>
      <c r="G292" s="273"/>
      <c r="H292" s="273"/>
      <c r="I292" s="273"/>
      <c r="J292" s="273"/>
      <c r="K292" s="273"/>
      <c r="L292" s="273"/>
      <c r="M292" s="274">
        <f t="shared" si="45"/>
        <v>0</v>
      </c>
      <c r="N292" s="272"/>
    </row>
    <row r="293" spans="1:14" customFormat="1" ht="25.5" customHeight="1" x14ac:dyDescent="0.25">
      <c r="A293" s="82">
        <v>576</v>
      </c>
      <c r="B293" s="79" t="s">
        <v>421</v>
      </c>
      <c r="C293" s="273"/>
      <c r="D293" s="273"/>
      <c r="E293" s="273"/>
      <c r="F293" s="273"/>
      <c r="G293" s="273"/>
      <c r="H293" s="273"/>
      <c r="I293" s="273"/>
      <c r="J293" s="273"/>
      <c r="K293" s="273"/>
      <c r="L293" s="273"/>
      <c r="M293" s="274">
        <f t="shared" si="45"/>
        <v>0</v>
      </c>
      <c r="N293" s="272"/>
    </row>
    <row r="294" spans="1:14" customFormat="1" ht="25.5" customHeight="1" x14ac:dyDescent="0.25">
      <c r="A294" s="82">
        <v>577</v>
      </c>
      <c r="B294" s="79" t="s">
        <v>422</v>
      </c>
      <c r="C294" s="273"/>
      <c r="D294" s="273"/>
      <c r="E294" s="273"/>
      <c r="F294" s="273"/>
      <c r="G294" s="273"/>
      <c r="H294" s="273"/>
      <c r="I294" s="273"/>
      <c r="J294" s="273"/>
      <c r="K294" s="273"/>
      <c r="L294" s="273"/>
      <c r="M294" s="274">
        <f t="shared" si="45"/>
        <v>0</v>
      </c>
      <c r="N294" s="272"/>
    </row>
    <row r="295" spans="1:14" customFormat="1" ht="25.5" customHeight="1" x14ac:dyDescent="0.25">
      <c r="A295" s="82">
        <v>578</v>
      </c>
      <c r="B295" s="79" t="s">
        <v>423</v>
      </c>
      <c r="C295" s="273"/>
      <c r="D295" s="273"/>
      <c r="E295" s="273"/>
      <c r="F295" s="273"/>
      <c r="G295" s="273"/>
      <c r="H295" s="273"/>
      <c r="I295" s="273"/>
      <c r="J295" s="273"/>
      <c r="K295" s="273"/>
      <c r="L295" s="273"/>
      <c r="M295" s="274">
        <f t="shared" si="45"/>
        <v>0</v>
      </c>
      <c r="N295" s="272"/>
    </row>
    <row r="296" spans="1:14" customFormat="1" ht="25.5" customHeight="1" x14ac:dyDescent="0.25">
      <c r="A296" s="82">
        <v>579</v>
      </c>
      <c r="B296" s="79" t="s">
        <v>424</v>
      </c>
      <c r="C296" s="273"/>
      <c r="D296" s="273"/>
      <c r="E296" s="273"/>
      <c r="F296" s="273"/>
      <c r="G296" s="273"/>
      <c r="H296" s="273"/>
      <c r="I296" s="273"/>
      <c r="J296" s="273"/>
      <c r="K296" s="273"/>
      <c r="L296" s="273"/>
      <c r="M296" s="274">
        <f t="shared" si="45"/>
        <v>0</v>
      </c>
      <c r="N296" s="272"/>
    </row>
    <row r="297" spans="1:14" customFormat="1" ht="25.5" customHeight="1" x14ac:dyDescent="0.25">
      <c r="A297" s="76">
        <v>5800</v>
      </c>
      <c r="B297" s="77" t="s">
        <v>425</v>
      </c>
      <c r="C297" s="271">
        <f t="shared" ref="C297:N297" si="51">SUM(C298:C301)</f>
        <v>0</v>
      </c>
      <c r="D297" s="271">
        <f>SUM(D298:D301)</f>
        <v>0</v>
      </c>
      <c r="E297" s="271">
        <f t="shared" si="51"/>
        <v>0</v>
      </c>
      <c r="F297" s="271">
        <f t="shared" si="51"/>
        <v>0</v>
      </c>
      <c r="G297" s="271">
        <f t="shared" si="51"/>
        <v>0</v>
      </c>
      <c r="H297" s="271">
        <f t="shared" si="51"/>
        <v>0</v>
      </c>
      <c r="I297" s="271">
        <f t="shared" si="51"/>
        <v>0</v>
      </c>
      <c r="J297" s="271">
        <f t="shared" si="51"/>
        <v>0</v>
      </c>
      <c r="K297" s="271">
        <f t="shared" si="51"/>
        <v>0</v>
      </c>
      <c r="L297" s="271">
        <f t="shared" si="51"/>
        <v>0</v>
      </c>
      <c r="M297" s="271">
        <f t="shared" si="45"/>
        <v>0</v>
      </c>
      <c r="N297" s="277">
        <f t="shared" si="51"/>
        <v>0</v>
      </c>
    </row>
    <row r="298" spans="1:14" customFormat="1" ht="25.5" customHeight="1" x14ac:dyDescent="0.25">
      <c r="A298" s="82">
        <v>581</v>
      </c>
      <c r="B298" s="79" t="s">
        <v>426</v>
      </c>
      <c r="C298" s="273"/>
      <c r="D298" s="273"/>
      <c r="E298" s="273"/>
      <c r="F298" s="273"/>
      <c r="G298" s="273"/>
      <c r="H298" s="273"/>
      <c r="I298" s="273"/>
      <c r="J298" s="273"/>
      <c r="K298" s="273"/>
      <c r="L298" s="273"/>
      <c r="M298" s="274">
        <f t="shared" si="45"/>
        <v>0</v>
      </c>
      <c r="N298" s="272"/>
    </row>
    <row r="299" spans="1:14" customFormat="1" ht="25.5" customHeight="1" x14ac:dyDescent="0.25">
      <c r="A299" s="82">
        <v>582</v>
      </c>
      <c r="B299" s="79" t="s">
        <v>427</v>
      </c>
      <c r="C299" s="273"/>
      <c r="D299" s="273"/>
      <c r="E299" s="273"/>
      <c r="F299" s="273"/>
      <c r="G299" s="273"/>
      <c r="H299" s="273"/>
      <c r="I299" s="273"/>
      <c r="J299" s="273"/>
      <c r="K299" s="273"/>
      <c r="L299" s="273"/>
      <c r="M299" s="274">
        <f t="shared" si="45"/>
        <v>0</v>
      </c>
      <c r="N299" s="272"/>
    </row>
    <row r="300" spans="1:14" customFormat="1" ht="25.5" customHeight="1" x14ac:dyDescent="0.25">
      <c r="A300" s="82">
        <v>583</v>
      </c>
      <c r="B300" s="79" t="s">
        <v>428</v>
      </c>
      <c r="C300" s="273"/>
      <c r="D300" s="273"/>
      <c r="E300" s="273"/>
      <c r="F300" s="273"/>
      <c r="G300" s="273"/>
      <c r="H300" s="273"/>
      <c r="I300" s="273"/>
      <c r="J300" s="273"/>
      <c r="K300" s="273"/>
      <c r="L300" s="273"/>
      <c r="M300" s="274">
        <f t="shared" si="45"/>
        <v>0</v>
      </c>
      <c r="N300" s="272"/>
    </row>
    <row r="301" spans="1:14" customFormat="1" ht="25.5" customHeight="1" x14ac:dyDescent="0.25">
      <c r="A301" s="82">
        <v>589</v>
      </c>
      <c r="B301" s="79" t="s">
        <v>429</v>
      </c>
      <c r="C301" s="273"/>
      <c r="D301" s="273"/>
      <c r="E301" s="273"/>
      <c r="F301" s="273"/>
      <c r="G301" s="273"/>
      <c r="H301" s="273"/>
      <c r="I301" s="273"/>
      <c r="J301" s="273"/>
      <c r="K301" s="273"/>
      <c r="L301" s="273"/>
      <c r="M301" s="274">
        <f t="shared" si="45"/>
        <v>0</v>
      </c>
      <c r="N301" s="272"/>
    </row>
    <row r="302" spans="1:14" customFormat="1" ht="25.5" customHeight="1" x14ac:dyDescent="0.25">
      <c r="A302" s="76">
        <v>5900</v>
      </c>
      <c r="B302" s="77" t="s">
        <v>430</v>
      </c>
      <c r="C302" s="271">
        <f t="shared" ref="C302:N302" si="52">SUM(C303:C311)</f>
        <v>0</v>
      </c>
      <c r="D302" s="271">
        <f>SUM(D303:D311)</f>
        <v>0</v>
      </c>
      <c r="E302" s="271">
        <f t="shared" si="52"/>
        <v>0</v>
      </c>
      <c r="F302" s="271">
        <f t="shared" si="52"/>
        <v>0</v>
      </c>
      <c r="G302" s="271">
        <f t="shared" si="52"/>
        <v>0</v>
      </c>
      <c r="H302" s="271">
        <f t="shared" si="52"/>
        <v>0</v>
      </c>
      <c r="I302" s="271">
        <f t="shared" si="52"/>
        <v>0</v>
      </c>
      <c r="J302" s="271">
        <f t="shared" si="52"/>
        <v>0</v>
      </c>
      <c r="K302" s="271">
        <f t="shared" si="52"/>
        <v>0</v>
      </c>
      <c r="L302" s="271">
        <f t="shared" si="52"/>
        <v>0</v>
      </c>
      <c r="M302" s="271">
        <f t="shared" si="45"/>
        <v>0</v>
      </c>
      <c r="N302" s="277">
        <f t="shared" si="52"/>
        <v>0</v>
      </c>
    </row>
    <row r="303" spans="1:14" customFormat="1" ht="25.5" customHeight="1" x14ac:dyDescent="0.25">
      <c r="A303" s="82">
        <v>591</v>
      </c>
      <c r="B303" s="79" t="s">
        <v>431</v>
      </c>
      <c r="C303" s="273"/>
      <c r="D303" s="273"/>
      <c r="E303" s="273"/>
      <c r="F303" s="273"/>
      <c r="G303" s="273"/>
      <c r="H303" s="273"/>
      <c r="I303" s="273"/>
      <c r="J303" s="273"/>
      <c r="K303" s="273"/>
      <c r="L303" s="273"/>
      <c r="M303" s="274">
        <f t="shared" si="45"/>
        <v>0</v>
      </c>
      <c r="N303" s="272"/>
    </row>
    <row r="304" spans="1:14" customFormat="1" ht="25.5" customHeight="1" x14ac:dyDescent="0.25">
      <c r="A304" s="82">
        <v>592</v>
      </c>
      <c r="B304" s="79" t="s">
        <v>432</v>
      </c>
      <c r="C304" s="273"/>
      <c r="D304" s="273"/>
      <c r="E304" s="273"/>
      <c r="F304" s="273"/>
      <c r="G304" s="273"/>
      <c r="H304" s="273"/>
      <c r="I304" s="273"/>
      <c r="J304" s="273"/>
      <c r="K304" s="273"/>
      <c r="L304" s="273"/>
      <c r="M304" s="274">
        <f t="shared" si="45"/>
        <v>0</v>
      </c>
      <c r="N304" s="272"/>
    </row>
    <row r="305" spans="1:14" customFormat="1" ht="25.5" customHeight="1" x14ac:dyDescent="0.25">
      <c r="A305" s="82">
        <v>593</v>
      </c>
      <c r="B305" s="79" t="s">
        <v>433</v>
      </c>
      <c r="C305" s="273"/>
      <c r="D305" s="273"/>
      <c r="E305" s="273"/>
      <c r="F305" s="273"/>
      <c r="G305" s="273"/>
      <c r="H305" s="273"/>
      <c r="I305" s="273"/>
      <c r="J305" s="273"/>
      <c r="K305" s="273"/>
      <c r="L305" s="273"/>
      <c r="M305" s="274">
        <f t="shared" si="45"/>
        <v>0</v>
      </c>
      <c r="N305" s="272"/>
    </row>
    <row r="306" spans="1:14" customFormat="1" ht="25.5" customHeight="1" x14ac:dyDescent="0.25">
      <c r="A306" s="82">
        <v>594</v>
      </c>
      <c r="B306" s="79" t="s">
        <v>1</v>
      </c>
      <c r="C306" s="273"/>
      <c r="D306" s="273"/>
      <c r="E306" s="273"/>
      <c r="F306" s="273"/>
      <c r="G306" s="273"/>
      <c r="H306" s="273"/>
      <c r="I306" s="273"/>
      <c r="J306" s="273"/>
      <c r="K306" s="273"/>
      <c r="L306" s="273"/>
      <c r="M306" s="274">
        <f t="shared" si="45"/>
        <v>0</v>
      </c>
      <c r="N306" s="272"/>
    </row>
    <row r="307" spans="1:14" customFormat="1" ht="25.5" customHeight="1" x14ac:dyDescent="0.25">
      <c r="A307" s="82">
        <v>595</v>
      </c>
      <c r="B307" s="79" t="s">
        <v>434</v>
      </c>
      <c r="C307" s="273"/>
      <c r="D307" s="273"/>
      <c r="E307" s="273"/>
      <c r="F307" s="273"/>
      <c r="G307" s="273"/>
      <c r="H307" s="273"/>
      <c r="I307" s="273"/>
      <c r="J307" s="273"/>
      <c r="K307" s="273"/>
      <c r="L307" s="273"/>
      <c r="M307" s="274">
        <f t="shared" si="45"/>
        <v>0</v>
      </c>
      <c r="N307" s="272"/>
    </row>
    <row r="308" spans="1:14" customFormat="1" ht="25.5" customHeight="1" x14ac:dyDescent="0.25">
      <c r="A308" s="82">
        <v>596</v>
      </c>
      <c r="B308" s="79" t="s">
        <v>435</v>
      </c>
      <c r="C308" s="273"/>
      <c r="D308" s="273"/>
      <c r="E308" s="273"/>
      <c r="F308" s="273"/>
      <c r="G308" s="273"/>
      <c r="H308" s="273"/>
      <c r="I308" s="273"/>
      <c r="J308" s="273"/>
      <c r="K308" s="273"/>
      <c r="L308" s="273"/>
      <c r="M308" s="274">
        <f t="shared" si="45"/>
        <v>0</v>
      </c>
      <c r="N308" s="272"/>
    </row>
    <row r="309" spans="1:14" customFormat="1" ht="25.5" customHeight="1" x14ac:dyDescent="0.25">
      <c r="A309" s="82">
        <v>597</v>
      </c>
      <c r="B309" s="79" t="s">
        <v>436</v>
      </c>
      <c r="C309" s="273"/>
      <c r="D309" s="273"/>
      <c r="E309" s="273"/>
      <c r="F309" s="273"/>
      <c r="G309" s="273"/>
      <c r="H309" s="273"/>
      <c r="I309" s="273"/>
      <c r="J309" s="273"/>
      <c r="K309" s="273"/>
      <c r="L309" s="273"/>
      <c r="M309" s="274">
        <f t="shared" si="45"/>
        <v>0</v>
      </c>
      <c r="N309" s="272"/>
    </row>
    <row r="310" spans="1:14" customFormat="1" ht="25.5" customHeight="1" x14ac:dyDescent="0.25">
      <c r="A310" s="82">
        <v>598</v>
      </c>
      <c r="B310" s="79" t="s">
        <v>437</v>
      </c>
      <c r="C310" s="273"/>
      <c r="D310" s="273"/>
      <c r="E310" s="273"/>
      <c r="F310" s="273"/>
      <c r="G310" s="273"/>
      <c r="H310" s="273"/>
      <c r="I310" s="273"/>
      <c r="J310" s="273"/>
      <c r="K310" s="273"/>
      <c r="L310" s="273"/>
      <c r="M310" s="274">
        <f t="shared" si="45"/>
        <v>0</v>
      </c>
      <c r="N310" s="272"/>
    </row>
    <row r="311" spans="1:14" customFormat="1" ht="25.5" customHeight="1" x14ac:dyDescent="0.25">
      <c r="A311" s="82">
        <v>599</v>
      </c>
      <c r="B311" s="79" t="s">
        <v>438</v>
      </c>
      <c r="C311" s="273"/>
      <c r="D311" s="273"/>
      <c r="E311" s="273"/>
      <c r="F311" s="273"/>
      <c r="G311" s="273"/>
      <c r="H311" s="273"/>
      <c r="I311" s="273"/>
      <c r="J311" s="273"/>
      <c r="K311" s="273"/>
      <c r="L311" s="273"/>
      <c r="M311" s="274">
        <f t="shared" si="45"/>
        <v>0</v>
      </c>
      <c r="N311" s="272"/>
    </row>
    <row r="312" spans="1:14" s="169" customFormat="1" ht="25.5" customHeight="1" x14ac:dyDescent="0.25">
      <c r="A312" s="165">
        <v>6000</v>
      </c>
      <c r="B312" s="166" t="s">
        <v>81</v>
      </c>
      <c r="C312" s="278">
        <f t="shared" ref="C312:N312" si="53">C313+C322+C331</f>
        <v>180000</v>
      </c>
      <c r="D312" s="278">
        <f>D313+D322+D331</f>
        <v>0</v>
      </c>
      <c r="E312" s="278">
        <f t="shared" si="53"/>
        <v>0</v>
      </c>
      <c r="F312" s="278">
        <f t="shared" si="53"/>
        <v>0</v>
      </c>
      <c r="G312" s="278">
        <f t="shared" si="53"/>
        <v>0</v>
      </c>
      <c r="H312" s="278">
        <f t="shared" si="53"/>
        <v>0</v>
      </c>
      <c r="I312" s="278">
        <f t="shared" si="53"/>
        <v>0</v>
      </c>
      <c r="J312" s="278">
        <f t="shared" si="53"/>
        <v>8977750</v>
      </c>
      <c r="K312" s="278">
        <f t="shared" si="53"/>
        <v>4179310</v>
      </c>
      <c r="L312" s="278">
        <f t="shared" si="53"/>
        <v>0</v>
      </c>
      <c r="M312" s="278">
        <f t="shared" si="45"/>
        <v>13337060</v>
      </c>
      <c r="N312" s="280">
        <f t="shared" si="53"/>
        <v>0</v>
      </c>
    </row>
    <row r="313" spans="1:14" customFormat="1" ht="25.5" customHeight="1" x14ac:dyDescent="0.25">
      <c r="A313" s="76">
        <v>6100</v>
      </c>
      <c r="B313" s="77" t="s">
        <v>439</v>
      </c>
      <c r="C313" s="271">
        <f>SUM(C314:C321)</f>
        <v>180000</v>
      </c>
      <c r="D313" s="271">
        <f>SUM(D314:D321)</f>
        <v>0</v>
      </c>
      <c r="E313" s="271">
        <f t="shared" ref="E313:N313" si="54">SUM(E314:E321)</f>
        <v>0</v>
      </c>
      <c r="F313" s="271">
        <f t="shared" si="54"/>
        <v>0</v>
      </c>
      <c r="G313" s="271">
        <f t="shared" si="54"/>
        <v>0</v>
      </c>
      <c r="H313" s="271">
        <f t="shared" si="54"/>
        <v>0</v>
      </c>
      <c r="I313" s="271">
        <f t="shared" si="54"/>
        <v>0</v>
      </c>
      <c r="J313" s="271">
        <f t="shared" si="54"/>
        <v>8977750</v>
      </c>
      <c r="K313" s="271">
        <f t="shared" si="54"/>
        <v>4179310</v>
      </c>
      <c r="L313" s="271">
        <f t="shared" si="54"/>
        <v>0</v>
      </c>
      <c r="M313" s="271">
        <f t="shared" si="45"/>
        <v>13337060</v>
      </c>
      <c r="N313" s="277">
        <f t="shared" si="54"/>
        <v>0</v>
      </c>
    </row>
    <row r="314" spans="1:14" customFormat="1" ht="25.5" customHeight="1" x14ac:dyDescent="0.25">
      <c r="A314" s="82">
        <v>611</v>
      </c>
      <c r="B314" s="79" t="s">
        <v>440</v>
      </c>
      <c r="C314" s="273"/>
      <c r="D314" s="273"/>
      <c r="E314" s="273"/>
      <c r="F314" s="273"/>
      <c r="G314" s="273"/>
      <c r="H314" s="273"/>
      <c r="I314" s="273"/>
      <c r="J314" s="273">
        <v>6284576</v>
      </c>
      <c r="K314" s="273"/>
      <c r="L314" s="273"/>
      <c r="M314" s="274">
        <f t="shared" si="45"/>
        <v>6284576</v>
      </c>
      <c r="N314" s="272"/>
    </row>
    <row r="315" spans="1:14" customFormat="1" ht="25.5" customHeight="1" x14ac:dyDescent="0.25">
      <c r="A315" s="82">
        <v>612</v>
      </c>
      <c r="B315" s="79" t="s">
        <v>441</v>
      </c>
      <c r="C315" s="273"/>
      <c r="D315" s="273"/>
      <c r="E315" s="273"/>
      <c r="F315" s="273"/>
      <c r="G315" s="273"/>
      <c r="H315" s="273"/>
      <c r="I315" s="273"/>
      <c r="J315" s="273"/>
      <c r="K315" s="273"/>
      <c r="L315" s="273"/>
      <c r="M315" s="274">
        <f>SUM(C315:L315)</f>
        <v>0</v>
      </c>
      <c r="N315" s="272"/>
    </row>
    <row r="316" spans="1:14" customFormat="1" ht="31.5" customHeight="1" x14ac:dyDescent="0.25">
      <c r="A316" s="82">
        <v>613</v>
      </c>
      <c r="B316" s="79" t="s">
        <v>442</v>
      </c>
      <c r="C316" s="273">
        <v>180000</v>
      </c>
      <c r="D316" s="273"/>
      <c r="E316" s="273"/>
      <c r="F316" s="273"/>
      <c r="G316" s="273"/>
      <c r="H316" s="273"/>
      <c r="I316" s="273"/>
      <c r="J316" s="273">
        <v>1346587</v>
      </c>
      <c r="K316" s="273"/>
      <c r="L316" s="273"/>
      <c r="M316" s="274">
        <f t="shared" si="45"/>
        <v>1526587</v>
      </c>
      <c r="N316" s="272"/>
    </row>
    <row r="317" spans="1:14" customFormat="1" ht="25.5" customHeight="1" x14ac:dyDescent="0.25">
      <c r="A317" s="82">
        <v>614</v>
      </c>
      <c r="B317" s="79" t="s">
        <v>443</v>
      </c>
      <c r="C317" s="273"/>
      <c r="D317" s="273"/>
      <c r="E317" s="273"/>
      <c r="F317" s="273"/>
      <c r="G317" s="273"/>
      <c r="H317" s="273"/>
      <c r="I317" s="273"/>
      <c r="J317" s="273"/>
      <c r="K317" s="273"/>
      <c r="L317" s="273"/>
      <c r="M317" s="274">
        <f>SUM(C317:L317)</f>
        <v>0</v>
      </c>
      <c r="N317" s="272"/>
    </row>
    <row r="318" spans="1:14" customFormat="1" ht="25.5" customHeight="1" x14ac:dyDescent="0.25">
      <c r="A318" s="82">
        <v>615</v>
      </c>
      <c r="B318" s="79" t="s">
        <v>444</v>
      </c>
      <c r="C318" s="273"/>
      <c r="D318" s="273"/>
      <c r="E318" s="273"/>
      <c r="F318" s="273"/>
      <c r="G318" s="273"/>
      <c r="H318" s="273"/>
      <c r="I318" s="273"/>
      <c r="J318" s="273">
        <v>1346587</v>
      </c>
      <c r="K318" s="273">
        <v>4179310</v>
      </c>
      <c r="L318" s="273"/>
      <c r="M318" s="274">
        <f t="shared" si="45"/>
        <v>5525897</v>
      </c>
      <c r="N318" s="272"/>
    </row>
    <row r="319" spans="1:14" customFormat="1" ht="25.5" customHeight="1" x14ac:dyDescent="0.25">
      <c r="A319" s="82">
        <v>616</v>
      </c>
      <c r="B319" s="79" t="s">
        <v>445</v>
      </c>
      <c r="C319" s="273"/>
      <c r="D319" s="273"/>
      <c r="E319" s="273"/>
      <c r="F319" s="273"/>
      <c r="G319" s="273"/>
      <c r="H319" s="273"/>
      <c r="I319" s="273"/>
      <c r="J319" s="273"/>
      <c r="K319" s="273"/>
      <c r="L319" s="273"/>
      <c r="M319" s="274">
        <f t="shared" si="45"/>
        <v>0</v>
      </c>
      <c r="N319" s="272"/>
    </row>
    <row r="320" spans="1:14" customFormat="1" ht="25.5" customHeight="1" x14ac:dyDescent="0.25">
      <c r="A320" s="82">
        <v>617</v>
      </c>
      <c r="B320" s="79" t="s">
        <v>446</v>
      </c>
      <c r="C320" s="273"/>
      <c r="D320" s="273"/>
      <c r="E320" s="273"/>
      <c r="F320" s="273"/>
      <c r="G320" s="273"/>
      <c r="H320" s="273"/>
      <c r="I320" s="273"/>
      <c r="J320" s="273"/>
      <c r="K320" s="273"/>
      <c r="L320" s="273"/>
      <c r="M320" s="274">
        <f t="shared" si="45"/>
        <v>0</v>
      </c>
      <c r="N320" s="272"/>
    </row>
    <row r="321" spans="1:14" customFormat="1" ht="36.75" customHeight="1" x14ac:dyDescent="0.25">
      <c r="A321" s="82">
        <v>619</v>
      </c>
      <c r="B321" s="79" t="s">
        <v>447</v>
      </c>
      <c r="C321" s="273"/>
      <c r="D321" s="273"/>
      <c r="E321" s="273"/>
      <c r="F321" s="273"/>
      <c r="G321" s="273"/>
      <c r="H321" s="273"/>
      <c r="I321" s="273"/>
      <c r="J321" s="273"/>
      <c r="K321" s="273"/>
      <c r="L321" s="273"/>
      <c r="M321" s="274">
        <f t="shared" si="45"/>
        <v>0</v>
      </c>
      <c r="N321" s="272"/>
    </row>
    <row r="322" spans="1:14" customFormat="1" ht="25.5" customHeight="1" x14ac:dyDescent="0.25">
      <c r="A322" s="76">
        <v>6200</v>
      </c>
      <c r="B322" s="77" t="s">
        <v>448</v>
      </c>
      <c r="C322" s="271">
        <f t="shared" ref="C322:N322" si="55">SUM(C323:C330)</f>
        <v>0</v>
      </c>
      <c r="D322" s="271">
        <f>SUM(D323:D330)</f>
        <v>0</v>
      </c>
      <c r="E322" s="271">
        <f t="shared" si="55"/>
        <v>0</v>
      </c>
      <c r="F322" s="271">
        <f t="shared" si="55"/>
        <v>0</v>
      </c>
      <c r="G322" s="271">
        <f t="shared" si="55"/>
        <v>0</v>
      </c>
      <c r="H322" s="271">
        <f t="shared" si="55"/>
        <v>0</v>
      </c>
      <c r="I322" s="271">
        <f t="shared" si="55"/>
        <v>0</v>
      </c>
      <c r="J322" s="271">
        <f t="shared" si="55"/>
        <v>0</v>
      </c>
      <c r="K322" s="271">
        <f t="shared" si="55"/>
        <v>0</v>
      </c>
      <c r="L322" s="271">
        <f t="shared" si="55"/>
        <v>0</v>
      </c>
      <c r="M322" s="271">
        <f t="shared" si="45"/>
        <v>0</v>
      </c>
      <c r="N322" s="277">
        <f t="shared" si="55"/>
        <v>0</v>
      </c>
    </row>
    <row r="323" spans="1:14" customFormat="1" ht="25.5" customHeight="1" x14ac:dyDescent="0.25">
      <c r="A323" s="82">
        <v>621</v>
      </c>
      <c r="B323" s="79" t="s">
        <v>440</v>
      </c>
      <c r="C323" s="273"/>
      <c r="D323" s="273"/>
      <c r="E323" s="273"/>
      <c r="F323" s="273"/>
      <c r="G323" s="273"/>
      <c r="H323" s="273"/>
      <c r="I323" s="273"/>
      <c r="J323" s="273"/>
      <c r="K323" s="273"/>
      <c r="L323" s="273"/>
      <c r="M323" s="274">
        <f t="shared" si="45"/>
        <v>0</v>
      </c>
      <c r="N323" s="272"/>
    </row>
    <row r="324" spans="1:14" customFormat="1" ht="25.5" customHeight="1" x14ac:dyDescent="0.25">
      <c r="A324" s="82">
        <v>622</v>
      </c>
      <c r="B324" s="79" t="s">
        <v>449</v>
      </c>
      <c r="C324" s="273"/>
      <c r="D324" s="273"/>
      <c r="E324" s="273"/>
      <c r="F324" s="273"/>
      <c r="G324" s="273"/>
      <c r="H324" s="273"/>
      <c r="I324" s="273"/>
      <c r="J324" s="273"/>
      <c r="K324" s="273"/>
      <c r="L324" s="273"/>
      <c r="M324" s="274">
        <f t="shared" si="45"/>
        <v>0</v>
      </c>
      <c r="N324" s="272"/>
    </row>
    <row r="325" spans="1:14" customFormat="1" ht="25.5" x14ac:dyDescent="0.25">
      <c r="A325" s="82">
        <v>623</v>
      </c>
      <c r="B325" s="79" t="s">
        <v>450</v>
      </c>
      <c r="C325" s="273"/>
      <c r="D325" s="273"/>
      <c r="E325" s="273"/>
      <c r="F325" s="273"/>
      <c r="G325" s="273"/>
      <c r="H325" s="273"/>
      <c r="I325" s="273"/>
      <c r="J325" s="273"/>
      <c r="K325" s="273"/>
      <c r="L325" s="273"/>
      <c r="M325" s="274">
        <f t="shared" si="45"/>
        <v>0</v>
      </c>
      <c r="N325" s="272"/>
    </row>
    <row r="326" spans="1:14" customFormat="1" ht="25.5" customHeight="1" x14ac:dyDescent="0.25">
      <c r="A326" s="82">
        <v>624</v>
      </c>
      <c r="B326" s="79" t="s">
        <v>443</v>
      </c>
      <c r="C326" s="273"/>
      <c r="D326" s="273"/>
      <c r="E326" s="273"/>
      <c r="F326" s="273"/>
      <c r="G326" s="273"/>
      <c r="H326" s="273"/>
      <c r="I326" s="273"/>
      <c r="J326" s="273"/>
      <c r="K326" s="273"/>
      <c r="L326" s="273"/>
      <c r="M326" s="274">
        <f t="shared" si="45"/>
        <v>0</v>
      </c>
      <c r="N326" s="272"/>
    </row>
    <row r="327" spans="1:14" customFormat="1" ht="25.5" customHeight="1" x14ac:dyDescent="0.25">
      <c r="A327" s="82">
        <v>625</v>
      </c>
      <c r="B327" s="79" t="s">
        <v>444</v>
      </c>
      <c r="C327" s="273"/>
      <c r="D327" s="273"/>
      <c r="E327" s="273"/>
      <c r="F327" s="273"/>
      <c r="G327" s="273"/>
      <c r="H327" s="273"/>
      <c r="I327" s="273"/>
      <c r="J327" s="273"/>
      <c r="K327" s="273"/>
      <c r="L327" s="273"/>
      <c r="M327" s="274">
        <f t="shared" si="45"/>
        <v>0</v>
      </c>
      <c r="N327" s="272"/>
    </row>
    <row r="328" spans="1:14" customFormat="1" ht="25.5" customHeight="1" x14ac:dyDescent="0.25">
      <c r="A328" s="82">
        <v>626</v>
      </c>
      <c r="B328" s="79" t="s">
        <v>445</v>
      </c>
      <c r="C328" s="273"/>
      <c r="D328" s="273"/>
      <c r="E328" s="273"/>
      <c r="F328" s="273"/>
      <c r="G328" s="273"/>
      <c r="H328" s="273"/>
      <c r="I328" s="273"/>
      <c r="J328" s="273"/>
      <c r="K328" s="273"/>
      <c r="L328" s="273"/>
      <c r="M328" s="274">
        <f t="shared" ref="M328:M391" si="56">SUM(C328:L328)</f>
        <v>0</v>
      </c>
      <c r="N328" s="272"/>
    </row>
    <row r="329" spans="1:14" customFormat="1" ht="25.5" customHeight="1" x14ac:dyDescent="0.25">
      <c r="A329" s="82">
        <v>627</v>
      </c>
      <c r="B329" s="79" t="s">
        <v>446</v>
      </c>
      <c r="C329" s="273"/>
      <c r="D329" s="273"/>
      <c r="E329" s="273"/>
      <c r="F329" s="273"/>
      <c r="G329" s="273"/>
      <c r="H329" s="273"/>
      <c r="I329" s="273"/>
      <c r="J329" s="273"/>
      <c r="K329" s="273"/>
      <c r="L329" s="273"/>
      <c r="M329" s="274">
        <f t="shared" si="56"/>
        <v>0</v>
      </c>
      <c r="N329" s="272"/>
    </row>
    <row r="330" spans="1:14" customFormat="1" ht="25.5" x14ac:dyDescent="0.25">
      <c r="A330" s="82">
        <v>629</v>
      </c>
      <c r="B330" s="79" t="s">
        <v>451</v>
      </c>
      <c r="C330" s="273"/>
      <c r="D330" s="273"/>
      <c r="E330" s="273"/>
      <c r="F330" s="273"/>
      <c r="G330" s="273"/>
      <c r="H330" s="273"/>
      <c r="I330" s="273"/>
      <c r="J330" s="273"/>
      <c r="K330" s="273"/>
      <c r="L330" s="273"/>
      <c r="M330" s="274">
        <f t="shared" si="56"/>
        <v>0</v>
      </c>
      <c r="N330" s="272"/>
    </row>
    <row r="331" spans="1:14" customFormat="1" ht="25.5" customHeight="1" x14ac:dyDescent="0.25">
      <c r="A331" s="76">
        <v>6300</v>
      </c>
      <c r="B331" s="77" t="s">
        <v>452</v>
      </c>
      <c r="C331" s="271">
        <f t="shared" ref="C331:N331" si="57">SUM(C332:C333)</f>
        <v>0</v>
      </c>
      <c r="D331" s="271">
        <f>SUM(D332:D333)</f>
        <v>0</v>
      </c>
      <c r="E331" s="271">
        <f t="shared" si="57"/>
        <v>0</v>
      </c>
      <c r="F331" s="271">
        <f t="shared" si="57"/>
        <v>0</v>
      </c>
      <c r="G331" s="271">
        <f t="shared" si="57"/>
        <v>0</v>
      </c>
      <c r="H331" s="271">
        <f t="shared" si="57"/>
        <v>0</v>
      </c>
      <c r="I331" s="271">
        <f t="shared" si="57"/>
        <v>0</v>
      </c>
      <c r="J331" s="271">
        <f t="shared" si="57"/>
        <v>0</v>
      </c>
      <c r="K331" s="271">
        <f t="shared" si="57"/>
        <v>0</v>
      </c>
      <c r="L331" s="271">
        <f t="shared" si="57"/>
        <v>0</v>
      </c>
      <c r="M331" s="271">
        <f t="shared" si="56"/>
        <v>0</v>
      </c>
      <c r="N331" s="277">
        <f t="shared" si="57"/>
        <v>0</v>
      </c>
    </row>
    <row r="332" spans="1:14" customFormat="1" ht="35.25" customHeight="1" x14ac:dyDescent="0.25">
      <c r="A332" s="82">
        <v>631</v>
      </c>
      <c r="B332" s="79" t="s">
        <v>453</v>
      </c>
      <c r="C332" s="273"/>
      <c r="D332" s="273"/>
      <c r="E332" s="273"/>
      <c r="F332" s="273"/>
      <c r="G332" s="273"/>
      <c r="H332" s="273"/>
      <c r="I332" s="273"/>
      <c r="J332" s="273"/>
      <c r="K332" s="273"/>
      <c r="L332" s="273"/>
      <c r="M332" s="274">
        <f t="shared" si="56"/>
        <v>0</v>
      </c>
      <c r="N332" s="272"/>
    </row>
    <row r="333" spans="1:14" customFormat="1" ht="33" customHeight="1" x14ac:dyDescent="0.25">
      <c r="A333" s="82">
        <v>632</v>
      </c>
      <c r="B333" s="79" t="s">
        <v>454</v>
      </c>
      <c r="C333" s="273"/>
      <c r="D333" s="273"/>
      <c r="E333" s="273"/>
      <c r="F333" s="273"/>
      <c r="G333" s="273"/>
      <c r="H333" s="273"/>
      <c r="I333" s="273"/>
      <c r="J333" s="273"/>
      <c r="K333" s="273"/>
      <c r="L333" s="273"/>
      <c r="M333" s="274">
        <f t="shared" si="56"/>
        <v>0</v>
      </c>
      <c r="N333" s="272"/>
    </row>
    <row r="334" spans="1:14" s="169" customFormat="1" ht="25.5" customHeight="1" x14ac:dyDescent="0.25">
      <c r="A334" s="165">
        <v>7000</v>
      </c>
      <c r="B334" s="166" t="s">
        <v>85</v>
      </c>
      <c r="C334" s="278">
        <f t="shared" ref="C334:N334" si="58">C335+C338+C348+C355+C365+C375+C378</f>
        <v>0</v>
      </c>
      <c r="D334" s="278">
        <f>D335+D338+D348+D355+D365+D375+D378</f>
        <v>0</v>
      </c>
      <c r="E334" s="278">
        <f t="shared" si="58"/>
        <v>0</v>
      </c>
      <c r="F334" s="278">
        <f t="shared" si="58"/>
        <v>0</v>
      </c>
      <c r="G334" s="278">
        <f t="shared" si="58"/>
        <v>0</v>
      </c>
      <c r="H334" s="278">
        <f t="shared" si="58"/>
        <v>0</v>
      </c>
      <c r="I334" s="278">
        <f t="shared" si="58"/>
        <v>0</v>
      </c>
      <c r="J334" s="278">
        <f t="shared" si="58"/>
        <v>0</v>
      </c>
      <c r="K334" s="278">
        <f>K335+K338+K348+K355+K365+K375+K378</f>
        <v>0</v>
      </c>
      <c r="L334" s="278">
        <f>L335+L338+L348+L355+L365+L375+L378</f>
        <v>0</v>
      </c>
      <c r="M334" s="278">
        <f t="shared" si="56"/>
        <v>0</v>
      </c>
      <c r="N334" s="280">
        <f t="shared" si="58"/>
        <v>0</v>
      </c>
    </row>
    <row r="335" spans="1:14" customFormat="1" ht="30" x14ac:dyDescent="0.25">
      <c r="A335" s="85">
        <v>7100</v>
      </c>
      <c r="B335" s="77" t="s">
        <v>455</v>
      </c>
      <c r="C335" s="271">
        <f>SUM(C336:C337)</f>
        <v>0</v>
      </c>
      <c r="D335" s="271">
        <f>SUM(D336:D337)</f>
        <v>0</v>
      </c>
      <c r="E335" s="271">
        <f t="shared" ref="E335:N335" si="59">SUM(E336:E337)</f>
        <v>0</v>
      </c>
      <c r="F335" s="271">
        <f t="shared" si="59"/>
        <v>0</v>
      </c>
      <c r="G335" s="271">
        <f t="shared" si="59"/>
        <v>0</v>
      </c>
      <c r="H335" s="271">
        <f t="shared" si="59"/>
        <v>0</v>
      </c>
      <c r="I335" s="271">
        <f t="shared" si="59"/>
        <v>0</v>
      </c>
      <c r="J335" s="271">
        <f t="shared" si="59"/>
        <v>0</v>
      </c>
      <c r="K335" s="271">
        <f t="shared" si="59"/>
        <v>0</v>
      </c>
      <c r="L335" s="271">
        <f t="shared" si="59"/>
        <v>0</v>
      </c>
      <c r="M335" s="271">
        <f t="shared" si="56"/>
        <v>0</v>
      </c>
      <c r="N335" s="277">
        <f t="shared" si="59"/>
        <v>0</v>
      </c>
    </row>
    <row r="336" spans="1:14" customFormat="1" ht="43.5" customHeight="1" x14ac:dyDescent="0.25">
      <c r="A336" s="82">
        <v>711</v>
      </c>
      <c r="B336" s="79" t="s">
        <v>456</v>
      </c>
      <c r="C336" s="273"/>
      <c r="D336" s="273"/>
      <c r="E336" s="273"/>
      <c r="F336" s="273"/>
      <c r="G336" s="273"/>
      <c r="H336" s="273"/>
      <c r="I336" s="273"/>
      <c r="J336" s="273"/>
      <c r="K336" s="273"/>
      <c r="L336" s="273"/>
      <c r="M336" s="274">
        <f t="shared" si="56"/>
        <v>0</v>
      </c>
      <c r="N336" s="272"/>
    </row>
    <row r="337" spans="1:14" customFormat="1" ht="35.25" customHeight="1" x14ac:dyDescent="0.25">
      <c r="A337" s="82">
        <v>712</v>
      </c>
      <c r="B337" s="79" t="s">
        <v>457</v>
      </c>
      <c r="C337" s="273"/>
      <c r="D337" s="273"/>
      <c r="E337" s="273"/>
      <c r="F337" s="273"/>
      <c r="G337" s="273"/>
      <c r="H337" s="273"/>
      <c r="I337" s="273"/>
      <c r="J337" s="273"/>
      <c r="K337" s="273"/>
      <c r="L337" s="273"/>
      <c r="M337" s="274">
        <f t="shared" si="56"/>
        <v>0</v>
      </c>
      <c r="N337" s="272"/>
    </row>
    <row r="338" spans="1:14" customFormat="1" ht="25.5" customHeight="1" x14ac:dyDescent="0.25">
      <c r="A338" s="76">
        <v>7200</v>
      </c>
      <c r="B338" s="77" t="s">
        <v>458</v>
      </c>
      <c r="C338" s="271">
        <f t="shared" ref="C338:N338" si="60">SUM(C339:C347)</f>
        <v>0</v>
      </c>
      <c r="D338" s="271">
        <f>SUM(D339:D347)</f>
        <v>0</v>
      </c>
      <c r="E338" s="271">
        <f t="shared" si="60"/>
        <v>0</v>
      </c>
      <c r="F338" s="271">
        <f t="shared" si="60"/>
        <v>0</v>
      </c>
      <c r="G338" s="271">
        <f t="shared" si="60"/>
        <v>0</v>
      </c>
      <c r="H338" s="271">
        <f t="shared" si="60"/>
        <v>0</v>
      </c>
      <c r="I338" s="271">
        <f t="shared" si="60"/>
        <v>0</v>
      </c>
      <c r="J338" s="271">
        <f t="shared" si="60"/>
        <v>0</v>
      </c>
      <c r="K338" s="271">
        <f t="shared" si="60"/>
        <v>0</v>
      </c>
      <c r="L338" s="271">
        <f t="shared" si="60"/>
        <v>0</v>
      </c>
      <c r="M338" s="271">
        <f t="shared" si="56"/>
        <v>0</v>
      </c>
      <c r="N338" s="277">
        <f t="shared" si="60"/>
        <v>0</v>
      </c>
    </row>
    <row r="339" spans="1:14" customFormat="1" ht="42" customHeight="1" x14ac:dyDescent="0.25">
      <c r="A339" s="82">
        <v>721</v>
      </c>
      <c r="B339" s="79" t="s">
        <v>459</v>
      </c>
      <c r="C339" s="273"/>
      <c r="D339" s="273"/>
      <c r="E339" s="273"/>
      <c r="F339" s="273"/>
      <c r="G339" s="273"/>
      <c r="H339" s="273"/>
      <c r="I339" s="273"/>
      <c r="J339" s="273"/>
      <c r="K339" s="273"/>
      <c r="L339" s="273"/>
      <c r="M339" s="274">
        <f t="shared" si="56"/>
        <v>0</v>
      </c>
      <c r="N339" s="272"/>
    </row>
    <row r="340" spans="1:14" customFormat="1" ht="41.25" customHeight="1" x14ac:dyDescent="0.25">
      <c r="A340" s="82">
        <v>722</v>
      </c>
      <c r="B340" s="79" t="s">
        <v>460</v>
      </c>
      <c r="C340" s="273"/>
      <c r="D340" s="273"/>
      <c r="E340" s="273"/>
      <c r="F340" s="273"/>
      <c r="G340" s="273"/>
      <c r="H340" s="273"/>
      <c r="I340" s="273"/>
      <c r="J340" s="273"/>
      <c r="K340" s="273"/>
      <c r="L340" s="273"/>
      <c r="M340" s="274">
        <f t="shared" si="56"/>
        <v>0</v>
      </c>
      <c r="N340" s="272"/>
    </row>
    <row r="341" spans="1:14" customFormat="1" ht="42" customHeight="1" x14ac:dyDescent="0.25">
      <c r="A341" s="82">
        <v>723</v>
      </c>
      <c r="B341" s="79" t="s">
        <v>461</v>
      </c>
      <c r="C341" s="273"/>
      <c r="D341" s="273"/>
      <c r="E341" s="273"/>
      <c r="F341" s="273"/>
      <c r="G341" s="273"/>
      <c r="H341" s="273"/>
      <c r="I341" s="273"/>
      <c r="J341" s="273"/>
      <c r="K341" s="273"/>
      <c r="L341" s="273"/>
      <c r="M341" s="274">
        <f t="shared" si="56"/>
        <v>0</v>
      </c>
      <c r="N341" s="272"/>
    </row>
    <row r="342" spans="1:14" customFormat="1" ht="30.75" customHeight="1" x14ac:dyDescent="0.25">
      <c r="A342" s="82">
        <v>724</v>
      </c>
      <c r="B342" s="79" t="s">
        <v>462</v>
      </c>
      <c r="C342" s="273"/>
      <c r="D342" s="273"/>
      <c r="E342" s="273"/>
      <c r="F342" s="273"/>
      <c r="G342" s="273"/>
      <c r="H342" s="273"/>
      <c r="I342" s="273"/>
      <c r="J342" s="273"/>
      <c r="K342" s="273"/>
      <c r="L342" s="273"/>
      <c r="M342" s="274">
        <f t="shared" si="56"/>
        <v>0</v>
      </c>
      <c r="N342" s="272"/>
    </row>
    <row r="343" spans="1:14" customFormat="1" ht="31.5" customHeight="1" x14ac:dyDescent="0.25">
      <c r="A343" s="82">
        <v>725</v>
      </c>
      <c r="B343" s="79" t="s">
        <v>463</v>
      </c>
      <c r="C343" s="273"/>
      <c r="D343" s="273"/>
      <c r="E343" s="273"/>
      <c r="F343" s="273"/>
      <c r="G343" s="273"/>
      <c r="H343" s="273"/>
      <c r="I343" s="273"/>
      <c r="J343" s="273"/>
      <c r="K343" s="273"/>
      <c r="L343" s="273"/>
      <c r="M343" s="274">
        <f t="shared" si="56"/>
        <v>0</v>
      </c>
      <c r="N343" s="272"/>
    </row>
    <row r="344" spans="1:14" customFormat="1" ht="25.5" x14ac:dyDescent="0.25">
      <c r="A344" s="82">
        <v>726</v>
      </c>
      <c r="B344" s="79" t="s">
        <v>464</v>
      </c>
      <c r="C344" s="273"/>
      <c r="D344" s="273"/>
      <c r="E344" s="273"/>
      <c r="F344" s="273"/>
      <c r="G344" s="273"/>
      <c r="H344" s="273"/>
      <c r="I344" s="273"/>
      <c r="J344" s="273"/>
      <c r="K344" s="273"/>
      <c r="L344" s="273"/>
      <c r="M344" s="274">
        <f t="shared" si="56"/>
        <v>0</v>
      </c>
      <c r="N344" s="272"/>
    </row>
    <row r="345" spans="1:14" customFormat="1" ht="31.5" customHeight="1" x14ac:dyDescent="0.25">
      <c r="A345" s="82">
        <v>727</v>
      </c>
      <c r="B345" s="79" t="s">
        <v>465</v>
      </c>
      <c r="C345" s="273"/>
      <c r="D345" s="273"/>
      <c r="E345" s="273"/>
      <c r="F345" s="273"/>
      <c r="G345" s="273"/>
      <c r="H345" s="273"/>
      <c r="I345" s="273"/>
      <c r="J345" s="273"/>
      <c r="K345" s="273"/>
      <c r="L345" s="273"/>
      <c r="M345" s="274">
        <f t="shared" si="56"/>
        <v>0</v>
      </c>
      <c r="N345" s="272"/>
    </row>
    <row r="346" spans="1:14" customFormat="1" ht="29.25" customHeight="1" x14ac:dyDescent="0.25">
      <c r="A346" s="82">
        <v>728</v>
      </c>
      <c r="B346" s="79" t="s">
        <v>466</v>
      </c>
      <c r="C346" s="273"/>
      <c r="D346" s="273"/>
      <c r="E346" s="273"/>
      <c r="F346" s="273"/>
      <c r="G346" s="273"/>
      <c r="H346" s="273"/>
      <c r="I346" s="273"/>
      <c r="J346" s="273"/>
      <c r="K346" s="273"/>
      <c r="L346" s="273"/>
      <c r="M346" s="274">
        <f t="shared" si="56"/>
        <v>0</v>
      </c>
      <c r="N346" s="272"/>
    </row>
    <row r="347" spans="1:14" customFormat="1" ht="25.5" x14ac:dyDescent="0.25">
      <c r="A347" s="82">
        <v>729</v>
      </c>
      <c r="B347" s="79" t="s">
        <v>467</v>
      </c>
      <c r="C347" s="273"/>
      <c r="D347" s="273"/>
      <c r="E347" s="273"/>
      <c r="F347" s="273"/>
      <c r="G347" s="273"/>
      <c r="H347" s="273"/>
      <c r="I347" s="273"/>
      <c r="J347" s="273"/>
      <c r="K347" s="273"/>
      <c r="L347" s="273"/>
      <c r="M347" s="274">
        <f t="shared" si="56"/>
        <v>0</v>
      </c>
      <c r="N347" s="272"/>
    </row>
    <row r="348" spans="1:14" customFormat="1" ht="25.5" customHeight="1" x14ac:dyDescent="0.25">
      <c r="A348" s="76">
        <v>7300</v>
      </c>
      <c r="B348" s="77" t="s">
        <v>468</v>
      </c>
      <c r="C348" s="271">
        <f t="shared" ref="C348:N348" si="61">SUM(C349:C354)</f>
        <v>0</v>
      </c>
      <c r="D348" s="271">
        <f>SUM(D349:D354)</f>
        <v>0</v>
      </c>
      <c r="E348" s="271">
        <f t="shared" si="61"/>
        <v>0</v>
      </c>
      <c r="F348" s="271">
        <f t="shared" si="61"/>
        <v>0</v>
      </c>
      <c r="G348" s="271">
        <f t="shared" si="61"/>
        <v>0</v>
      </c>
      <c r="H348" s="271">
        <f t="shared" si="61"/>
        <v>0</v>
      </c>
      <c r="I348" s="271">
        <f t="shared" si="61"/>
        <v>0</v>
      </c>
      <c r="J348" s="271">
        <f t="shared" si="61"/>
        <v>0</v>
      </c>
      <c r="K348" s="271">
        <f t="shared" si="61"/>
        <v>0</v>
      </c>
      <c r="L348" s="271">
        <f t="shared" si="61"/>
        <v>0</v>
      </c>
      <c r="M348" s="271">
        <f t="shared" si="56"/>
        <v>0</v>
      </c>
      <c r="N348" s="277">
        <f t="shared" si="61"/>
        <v>0</v>
      </c>
    </row>
    <row r="349" spans="1:14" customFormat="1" ht="25.5" customHeight="1" x14ac:dyDescent="0.25">
      <c r="A349" s="82">
        <v>731</v>
      </c>
      <c r="B349" s="81" t="s">
        <v>469</v>
      </c>
      <c r="C349" s="273"/>
      <c r="D349" s="273"/>
      <c r="E349" s="273"/>
      <c r="F349" s="273"/>
      <c r="G349" s="273"/>
      <c r="H349" s="273"/>
      <c r="I349" s="273"/>
      <c r="J349" s="273"/>
      <c r="K349" s="273"/>
      <c r="L349" s="273"/>
      <c r="M349" s="274">
        <f t="shared" si="56"/>
        <v>0</v>
      </c>
      <c r="N349" s="272"/>
    </row>
    <row r="350" spans="1:14" customFormat="1" ht="30" x14ac:dyDescent="0.25">
      <c r="A350" s="82">
        <v>732</v>
      </c>
      <c r="B350" s="81" t="s">
        <v>470</v>
      </c>
      <c r="C350" s="273"/>
      <c r="D350" s="273"/>
      <c r="E350" s="273"/>
      <c r="F350" s="273"/>
      <c r="G350" s="273"/>
      <c r="H350" s="273"/>
      <c r="I350" s="273"/>
      <c r="J350" s="273"/>
      <c r="K350" s="273"/>
      <c r="L350" s="273"/>
      <c r="M350" s="274">
        <f t="shared" si="56"/>
        <v>0</v>
      </c>
      <c r="N350" s="272"/>
    </row>
    <row r="351" spans="1:14" customFormat="1" ht="30" x14ac:dyDescent="0.25">
      <c r="A351" s="82">
        <v>733</v>
      </c>
      <c r="B351" s="81" t="s">
        <v>471</v>
      </c>
      <c r="C351" s="273"/>
      <c r="D351" s="273"/>
      <c r="E351" s="273"/>
      <c r="F351" s="273"/>
      <c r="G351" s="273"/>
      <c r="H351" s="273"/>
      <c r="I351" s="273"/>
      <c r="J351" s="273"/>
      <c r="K351" s="273"/>
      <c r="L351" s="273"/>
      <c r="M351" s="274">
        <f t="shared" si="56"/>
        <v>0</v>
      </c>
      <c r="N351" s="272"/>
    </row>
    <row r="352" spans="1:14" customFormat="1" ht="30" x14ac:dyDescent="0.25">
      <c r="A352" s="82">
        <v>734</v>
      </c>
      <c r="B352" s="81" t="s">
        <v>472</v>
      </c>
      <c r="C352" s="273"/>
      <c r="D352" s="273"/>
      <c r="E352" s="273"/>
      <c r="F352" s="273"/>
      <c r="G352" s="273"/>
      <c r="H352" s="273"/>
      <c r="I352" s="273"/>
      <c r="J352" s="273"/>
      <c r="K352" s="273"/>
      <c r="L352" s="273"/>
      <c r="M352" s="274">
        <f t="shared" si="56"/>
        <v>0</v>
      </c>
      <c r="N352" s="272"/>
    </row>
    <row r="353" spans="1:14" customFormat="1" ht="30" x14ac:dyDescent="0.25">
      <c r="A353" s="82">
        <v>735</v>
      </c>
      <c r="B353" s="81" t="s">
        <v>473</v>
      </c>
      <c r="C353" s="273"/>
      <c r="D353" s="273"/>
      <c r="E353" s="273"/>
      <c r="F353" s="273"/>
      <c r="G353" s="273"/>
      <c r="H353" s="273"/>
      <c r="I353" s="273"/>
      <c r="J353" s="273"/>
      <c r="K353" s="273"/>
      <c r="L353" s="273"/>
      <c r="M353" s="274">
        <f t="shared" si="56"/>
        <v>0</v>
      </c>
      <c r="N353" s="272"/>
    </row>
    <row r="354" spans="1:14" customFormat="1" ht="25.5" customHeight="1" x14ac:dyDescent="0.25">
      <c r="A354" s="82">
        <v>739</v>
      </c>
      <c r="B354" s="81" t="s">
        <v>474</v>
      </c>
      <c r="C354" s="273"/>
      <c r="D354" s="273"/>
      <c r="E354" s="273"/>
      <c r="F354" s="273"/>
      <c r="G354" s="273"/>
      <c r="H354" s="273"/>
      <c r="I354" s="273"/>
      <c r="J354" s="273"/>
      <c r="K354" s="273"/>
      <c r="L354" s="273"/>
      <c r="M354" s="274">
        <f t="shared" si="56"/>
        <v>0</v>
      </c>
      <c r="N354" s="272"/>
    </row>
    <row r="355" spans="1:14" customFormat="1" ht="25.5" customHeight="1" x14ac:dyDescent="0.25">
      <c r="A355" s="76">
        <v>7400</v>
      </c>
      <c r="B355" s="77" t="s">
        <v>475</v>
      </c>
      <c r="C355" s="271">
        <f t="shared" ref="C355:N355" si="62">SUM(C356:C364)</f>
        <v>0</v>
      </c>
      <c r="D355" s="271">
        <f>SUM(D356:D364)</f>
        <v>0</v>
      </c>
      <c r="E355" s="271">
        <f t="shared" si="62"/>
        <v>0</v>
      </c>
      <c r="F355" s="271">
        <f t="shared" si="62"/>
        <v>0</v>
      </c>
      <c r="G355" s="271">
        <f t="shared" si="62"/>
        <v>0</v>
      </c>
      <c r="H355" s="271">
        <f t="shared" si="62"/>
        <v>0</v>
      </c>
      <c r="I355" s="271">
        <f t="shared" si="62"/>
        <v>0</v>
      </c>
      <c r="J355" s="271">
        <f t="shared" si="62"/>
        <v>0</v>
      </c>
      <c r="K355" s="271">
        <f t="shared" si="62"/>
        <v>0</v>
      </c>
      <c r="L355" s="271">
        <f t="shared" si="62"/>
        <v>0</v>
      </c>
      <c r="M355" s="271">
        <f t="shared" si="56"/>
        <v>0</v>
      </c>
      <c r="N355" s="277">
        <f t="shared" si="62"/>
        <v>0</v>
      </c>
    </row>
    <row r="356" spans="1:14" customFormat="1" ht="25.5" x14ac:dyDescent="0.25">
      <c r="A356" s="82">
        <v>741</v>
      </c>
      <c r="B356" s="79" t="s">
        <v>476</v>
      </c>
      <c r="C356" s="284"/>
      <c r="D356" s="284"/>
      <c r="E356" s="284"/>
      <c r="F356" s="284"/>
      <c r="G356" s="284"/>
      <c r="H356" s="284"/>
      <c r="I356" s="284"/>
      <c r="J356" s="284"/>
      <c r="K356" s="284"/>
      <c r="L356" s="284"/>
      <c r="M356" s="274">
        <f t="shared" si="56"/>
        <v>0</v>
      </c>
      <c r="N356" s="272"/>
    </row>
    <row r="357" spans="1:14" customFormat="1" ht="25.5" x14ac:dyDescent="0.25">
      <c r="A357" s="82">
        <v>742</v>
      </c>
      <c r="B357" s="79" t="s">
        <v>477</v>
      </c>
      <c r="C357" s="284"/>
      <c r="D357" s="284"/>
      <c r="E357" s="284"/>
      <c r="F357" s="284"/>
      <c r="G357" s="284"/>
      <c r="H357" s="284"/>
      <c r="I357" s="284"/>
      <c r="J357" s="284"/>
      <c r="K357" s="284"/>
      <c r="L357" s="284"/>
      <c r="M357" s="274">
        <f t="shared" si="56"/>
        <v>0</v>
      </c>
      <c r="N357" s="272"/>
    </row>
    <row r="358" spans="1:14" customFormat="1" ht="25.5" x14ac:dyDescent="0.25">
      <c r="A358" s="82">
        <v>743</v>
      </c>
      <c r="B358" s="79" t="s">
        <v>478</v>
      </c>
      <c r="C358" s="284"/>
      <c r="D358" s="284"/>
      <c r="E358" s="284"/>
      <c r="F358" s="284"/>
      <c r="G358" s="284"/>
      <c r="H358" s="284"/>
      <c r="I358" s="284"/>
      <c r="J358" s="284"/>
      <c r="K358" s="284"/>
      <c r="L358" s="284"/>
      <c r="M358" s="274">
        <f t="shared" si="56"/>
        <v>0</v>
      </c>
      <c r="N358" s="272"/>
    </row>
    <row r="359" spans="1:14" customFormat="1" ht="25.5" x14ac:dyDescent="0.25">
      <c r="A359" s="82">
        <v>744</v>
      </c>
      <c r="B359" s="79" t="s">
        <v>479</v>
      </c>
      <c r="C359" s="284"/>
      <c r="D359" s="284"/>
      <c r="E359" s="284"/>
      <c r="F359" s="284"/>
      <c r="G359" s="284"/>
      <c r="H359" s="284"/>
      <c r="I359" s="284"/>
      <c r="J359" s="284"/>
      <c r="K359" s="284"/>
      <c r="L359" s="284"/>
      <c r="M359" s="274">
        <f t="shared" si="56"/>
        <v>0</v>
      </c>
      <c r="N359" s="272"/>
    </row>
    <row r="360" spans="1:14" customFormat="1" ht="25.5" x14ac:dyDescent="0.25">
      <c r="A360" s="82">
        <v>745</v>
      </c>
      <c r="B360" s="79" t="s">
        <v>480</v>
      </c>
      <c r="C360" s="284"/>
      <c r="D360" s="284"/>
      <c r="E360" s="284"/>
      <c r="F360" s="284"/>
      <c r="G360" s="284"/>
      <c r="H360" s="284"/>
      <c r="I360" s="284"/>
      <c r="J360" s="284"/>
      <c r="K360" s="284"/>
      <c r="L360" s="284"/>
      <c r="M360" s="274">
        <f t="shared" si="56"/>
        <v>0</v>
      </c>
      <c r="N360" s="272"/>
    </row>
    <row r="361" spans="1:14" customFormat="1" ht="25.5" x14ac:dyDescent="0.25">
      <c r="A361" s="82">
        <v>746</v>
      </c>
      <c r="B361" s="79" t="s">
        <v>481</v>
      </c>
      <c r="C361" s="284"/>
      <c r="D361" s="284"/>
      <c r="E361" s="284"/>
      <c r="F361" s="284"/>
      <c r="G361" s="284"/>
      <c r="H361" s="284"/>
      <c r="I361" s="284"/>
      <c r="J361" s="284"/>
      <c r="K361" s="284"/>
      <c r="L361" s="284"/>
      <c r="M361" s="274">
        <f t="shared" si="56"/>
        <v>0</v>
      </c>
      <c r="N361" s="272"/>
    </row>
    <row r="362" spans="1:14" customFormat="1" ht="25.5" x14ac:dyDescent="0.25">
      <c r="A362" s="82">
        <v>747</v>
      </c>
      <c r="B362" s="79" t="s">
        <v>482</v>
      </c>
      <c r="C362" s="284"/>
      <c r="D362" s="284"/>
      <c r="E362" s="284"/>
      <c r="F362" s="284"/>
      <c r="G362" s="284"/>
      <c r="H362" s="284"/>
      <c r="I362" s="284"/>
      <c r="J362" s="284"/>
      <c r="K362" s="284"/>
      <c r="L362" s="284"/>
      <c r="M362" s="274">
        <f t="shared" si="56"/>
        <v>0</v>
      </c>
      <c r="N362" s="272"/>
    </row>
    <row r="363" spans="1:14" customFormat="1" ht="25.5" x14ac:dyDescent="0.25">
      <c r="A363" s="82">
        <v>748</v>
      </c>
      <c r="B363" s="79" t="s">
        <v>483</v>
      </c>
      <c r="C363" s="284"/>
      <c r="D363" s="284"/>
      <c r="E363" s="284"/>
      <c r="F363" s="284"/>
      <c r="G363" s="284"/>
      <c r="H363" s="284"/>
      <c r="I363" s="284"/>
      <c r="J363" s="284"/>
      <c r="K363" s="284"/>
      <c r="L363" s="284"/>
      <c r="M363" s="274">
        <f t="shared" si="56"/>
        <v>0</v>
      </c>
      <c r="N363" s="272"/>
    </row>
    <row r="364" spans="1:14" customFormat="1" ht="25.5" x14ac:dyDescent="0.25">
      <c r="A364" s="82">
        <v>749</v>
      </c>
      <c r="B364" s="79" t="s">
        <v>484</v>
      </c>
      <c r="C364" s="284"/>
      <c r="D364" s="284"/>
      <c r="E364" s="284"/>
      <c r="F364" s="284"/>
      <c r="G364" s="284"/>
      <c r="H364" s="284"/>
      <c r="I364" s="284"/>
      <c r="J364" s="284"/>
      <c r="K364" s="284"/>
      <c r="L364" s="284"/>
      <c r="M364" s="274">
        <f t="shared" si="56"/>
        <v>0</v>
      </c>
      <c r="N364" s="272"/>
    </row>
    <row r="365" spans="1:14" customFormat="1" ht="30" x14ac:dyDescent="0.25">
      <c r="A365" s="76">
        <v>7500</v>
      </c>
      <c r="B365" s="77" t="s">
        <v>485</v>
      </c>
      <c r="C365" s="271">
        <f t="shared" ref="C365:N365" si="63">SUM(C366:C374)</f>
        <v>0</v>
      </c>
      <c r="D365" s="271">
        <f>SUM(D366:D374)</f>
        <v>0</v>
      </c>
      <c r="E365" s="271">
        <f t="shared" si="63"/>
        <v>0</v>
      </c>
      <c r="F365" s="271">
        <f t="shared" si="63"/>
        <v>0</v>
      </c>
      <c r="G365" s="271">
        <f t="shared" si="63"/>
        <v>0</v>
      </c>
      <c r="H365" s="271">
        <f t="shared" si="63"/>
        <v>0</v>
      </c>
      <c r="I365" s="271">
        <f t="shared" si="63"/>
        <v>0</v>
      </c>
      <c r="J365" s="271">
        <f t="shared" si="63"/>
        <v>0</v>
      </c>
      <c r="K365" s="271">
        <f t="shared" si="63"/>
        <v>0</v>
      </c>
      <c r="L365" s="271">
        <f t="shared" si="63"/>
        <v>0</v>
      </c>
      <c r="M365" s="271">
        <f t="shared" si="56"/>
        <v>0</v>
      </c>
      <c r="N365" s="277">
        <f t="shared" si="63"/>
        <v>0</v>
      </c>
    </row>
    <row r="366" spans="1:14" customFormat="1" ht="25.5" customHeight="1" x14ac:dyDescent="0.25">
      <c r="A366" s="82">
        <v>751</v>
      </c>
      <c r="B366" s="79" t="s">
        <v>486</v>
      </c>
      <c r="C366" s="284"/>
      <c r="D366" s="284"/>
      <c r="E366" s="284"/>
      <c r="F366" s="284"/>
      <c r="G366" s="284"/>
      <c r="H366" s="284"/>
      <c r="I366" s="284"/>
      <c r="J366" s="284"/>
      <c r="K366" s="284"/>
      <c r="L366" s="284"/>
      <c r="M366" s="274">
        <f t="shared" si="56"/>
        <v>0</v>
      </c>
      <c r="N366" s="272"/>
    </row>
    <row r="367" spans="1:14" customFormat="1" ht="25.5" customHeight="1" x14ac:dyDescent="0.25">
      <c r="A367" s="82">
        <v>752</v>
      </c>
      <c r="B367" s="79" t="s">
        <v>487</v>
      </c>
      <c r="C367" s="284"/>
      <c r="D367" s="284"/>
      <c r="E367" s="284"/>
      <c r="F367" s="284"/>
      <c r="G367" s="284"/>
      <c r="H367" s="284"/>
      <c r="I367" s="284"/>
      <c r="J367" s="284"/>
      <c r="K367" s="284"/>
      <c r="L367" s="284"/>
      <c r="M367" s="274">
        <f t="shared" si="56"/>
        <v>0</v>
      </c>
      <c r="N367" s="272"/>
    </row>
    <row r="368" spans="1:14" customFormat="1" ht="25.5" customHeight="1" x14ac:dyDescent="0.25">
      <c r="A368" s="82">
        <v>753</v>
      </c>
      <c r="B368" s="79" t="s">
        <v>488</v>
      </c>
      <c r="C368" s="284"/>
      <c r="D368" s="284"/>
      <c r="E368" s="284"/>
      <c r="F368" s="284"/>
      <c r="G368" s="284"/>
      <c r="H368" s="284"/>
      <c r="I368" s="284"/>
      <c r="J368" s="284"/>
      <c r="K368" s="284"/>
      <c r="L368" s="284"/>
      <c r="M368" s="274">
        <f t="shared" si="56"/>
        <v>0</v>
      </c>
      <c r="N368" s="272"/>
    </row>
    <row r="369" spans="1:14" customFormat="1" ht="25.5" x14ac:dyDescent="0.25">
      <c r="A369" s="82">
        <v>754</v>
      </c>
      <c r="B369" s="79" t="s">
        <v>489</v>
      </c>
      <c r="C369" s="284"/>
      <c r="D369" s="284"/>
      <c r="E369" s="284"/>
      <c r="F369" s="284"/>
      <c r="G369" s="284"/>
      <c r="H369" s="284"/>
      <c r="I369" s="284"/>
      <c r="J369" s="284"/>
      <c r="K369" s="284"/>
      <c r="L369" s="284"/>
      <c r="M369" s="274">
        <f t="shared" si="56"/>
        <v>0</v>
      </c>
      <c r="N369" s="272"/>
    </row>
    <row r="370" spans="1:14" customFormat="1" ht="24" customHeight="1" x14ac:dyDescent="0.25">
      <c r="A370" s="82">
        <v>755</v>
      </c>
      <c r="B370" s="79" t="s">
        <v>490</v>
      </c>
      <c r="C370" s="284"/>
      <c r="D370" s="284"/>
      <c r="E370" s="284"/>
      <c r="F370" s="284"/>
      <c r="G370" s="284"/>
      <c r="H370" s="284"/>
      <c r="I370" s="284"/>
      <c r="J370" s="284"/>
      <c r="K370" s="284"/>
      <c r="L370" s="284"/>
      <c r="M370" s="274">
        <f t="shared" si="56"/>
        <v>0</v>
      </c>
      <c r="N370" s="272"/>
    </row>
    <row r="371" spans="1:14" customFormat="1" ht="25.5" customHeight="1" x14ac:dyDescent="0.25">
      <c r="A371" s="82">
        <v>756</v>
      </c>
      <c r="B371" s="79" t="s">
        <v>491</v>
      </c>
      <c r="C371" s="284"/>
      <c r="D371" s="284"/>
      <c r="E371" s="284"/>
      <c r="F371" s="284"/>
      <c r="G371" s="284"/>
      <c r="H371" s="284"/>
      <c r="I371" s="284"/>
      <c r="J371" s="284"/>
      <c r="K371" s="284"/>
      <c r="L371" s="284"/>
      <c r="M371" s="274">
        <f t="shared" si="56"/>
        <v>0</v>
      </c>
      <c r="N371" s="272"/>
    </row>
    <row r="372" spans="1:14" customFormat="1" ht="25.5" customHeight="1" x14ac:dyDescent="0.25">
      <c r="A372" s="82">
        <v>757</v>
      </c>
      <c r="B372" s="79" t="s">
        <v>492</v>
      </c>
      <c r="C372" s="284"/>
      <c r="D372" s="284"/>
      <c r="E372" s="284"/>
      <c r="F372" s="284"/>
      <c r="G372" s="284"/>
      <c r="H372" s="284"/>
      <c r="I372" s="284"/>
      <c r="J372" s="284"/>
      <c r="K372" s="284"/>
      <c r="L372" s="284"/>
      <c r="M372" s="274">
        <f t="shared" si="56"/>
        <v>0</v>
      </c>
      <c r="N372" s="272"/>
    </row>
    <row r="373" spans="1:14" customFormat="1" ht="25.5" customHeight="1" x14ac:dyDescent="0.25">
      <c r="A373" s="82">
        <v>758</v>
      </c>
      <c r="B373" s="79" t="s">
        <v>493</v>
      </c>
      <c r="C373" s="284"/>
      <c r="D373" s="284"/>
      <c r="E373" s="284"/>
      <c r="F373" s="284"/>
      <c r="G373" s="284"/>
      <c r="H373" s="284"/>
      <c r="I373" s="284"/>
      <c r="J373" s="284"/>
      <c r="K373" s="284"/>
      <c r="L373" s="284"/>
      <c r="M373" s="274">
        <f t="shared" si="56"/>
        <v>0</v>
      </c>
      <c r="N373" s="272"/>
    </row>
    <row r="374" spans="1:14" customFormat="1" ht="25.5" customHeight="1" x14ac:dyDescent="0.25">
      <c r="A374" s="82">
        <v>759</v>
      </c>
      <c r="B374" s="79" t="s">
        <v>494</v>
      </c>
      <c r="C374" s="284"/>
      <c r="D374" s="284"/>
      <c r="E374" s="284"/>
      <c r="F374" s="284"/>
      <c r="G374" s="284"/>
      <c r="H374" s="284"/>
      <c r="I374" s="284"/>
      <c r="J374" s="284"/>
      <c r="K374" s="284"/>
      <c r="L374" s="284"/>
      <c r="M374" s="274">
        <f t="shared" si="56"/>
        <v>0</v>
      </c>
      <c r="N374" s="272"/>
    </row>
    <row r="375" spans="1:14" customFormat="1" ht="25.5" customHeight="1" x14ac:dyDescent="0.25">
      <c r="A375" s="76">
        <v>7600</v>
      </c>
      <c r="B375" s="77" t="s">
        <v>495</v>
      </c>
      <c r="C375" s="271">
        <f t="shared" ref="C375:N375" si="64">SUM(C376:C377)</f>
        <v>0</v>
      </c>
      <c r="D375" s="271">
        <f>SUM(D376:D377)</f>
        <v>0</v>
      </c>
      <c r="E375" s="271">
        <f t="shared" si="64"/>
        <v>0</v>
      </c>
      <c r="F375" s="271">
        <f t="shared" si="64"/>
        <v>0</v>
      </c>
      <c r="G375" s="271">
        <f t="shared" si="64"/>
        <v>0</v>
      </c>
      <c r="H375" s="271">
        <f t="shared" si="64"/>
        <v>0</v>
      </c>
      <c r="I375" s="271">
        <f t="shared" si="64"/>
        <v>0</v>
      </c>
      <c r="J375" s="271">
        <f t="shared" si="64"/>
        <v>0</v>
      </c>
      <c r="K375" s="271">
        <f t="shared" si="64"/>
        <v>0</v>
      </c>
      <c r="L375" s="271">
        <f t="shared" si="64"/>
        <v>0</v>
      </c>
      <c r="M375" s="271">
        <f t="shared" si="56"/>
        <v>0</v>
      </c>
      <c r="N375" s="277">
        <f t="shared" si="64"/>
        <v>0</v>
      </c>
    </row>
    <row r="376" spans="1:14" customFormat="1" ht="25.5" customHeight="1" x14ac:dyDescent="0.25">
      <c r="A376" s="82">
        <v>761</v>
      </c>
      <c r="B376" s="79" t="s">
        <v>496</v>
      </c>
      <c r="C376" s="284"/>
      <c r="D376" s="284"/>
      <c r="E376" s="284"/>
      <c r="F376" s="284"/>
      <c r="G376" s="284"/>
      <c r="H376" s="284"/>
      <c r="I376" s="284"/>
      <c r="J376" s="284"/>
      <c r="K376" s="284"/>
      <c r="L376" s="284"/>
      <c r="M376" s="274">
        <f t="shared" si="56"/>
        <v>0</v>
      </c>
      <c r="N376" s="272"/>
    </row>
    <row r="377" spans="1:14" customFormat="1" ht="25.5" customHeight="1" x14ac:dyDescent="0.25">
      <c r="A377" s="82">
        <v>762</v>
      </c>
      <c r="B377" s="79" t="s">
        <v>497</v>
      </c>
      <c r="C377" s="284"/>
      <c r="D377" s="284"/>
      <c r="E377" s="284"/>
      <c r="F377" s="284"/>
      <c r="G377" s="284"/>
      <c r="H377" s="284"/>
      <c r="I377" s="284"/>
      <c r="J377" s="284"/>
      <c r="K377" s="284"/>
      <c r="L377" s="284"/>
      <c r="M377" s="274">
        <f t="shared" si="56"/>
        <v>0</v>
      </c>
      <c r="N377" s="272"/>
    </row>
    <row r="378" spans="1:14" customFormat="1" ht="30" x14ac:dyDescent="0.25">
      <c r="A378" s="76">
        <v>7900</v>
      </c>
      <c r="B378" s="77" t="s">
        <v>498</v>
      </c>
      <c r="C378" s="271">
        <f t="shared" ref="C378:N378" si="65">SUM(C379:C381)</f>
        <v>0</v>
      </c>
      <c r="D378" s="271">
        <f>SUM(D379:D381)</f>
        <v>0</v>
      </c>
      <c r="E378" s="271">
        <f t="shared" si="65"/>
        <v>0</v>
      </c>
      <c r="F378" s="271">
        <f t="shared" si="65"/>
        <v>0</v>
      </c>
      <c r="G378" s="271">
        <f t="shared" si="65"/>
        <v>0</v>
      </c>
      <c r="H378" s="271">
        <f t="shared" si="65"/>
        <v>0</v>
      </c>
      <c r="I378" s="271">
        <f t="shared" si="65"/>
        <v>0</v>
      </c>
      <c r="J378" s="271">
        <f t="shared" si="65"/>
        <v>0</v>
      </c>
      <c r="K378" s="271">
        <f t="shared" si="65"/>
        <v>0</v>
      </c>
      <c r="L378" s="271">
        <f t="shared" si="65"/>
        <v>0</v>
      </c>
      <c r="M378" s="271">
        <f t="shared" si="56"/>
        <v>0</v>
      </c>
      <c r="N378" s="277">
        <f t="shared" si="65"/>
        <v>0</v>
      </c>
    </row>
    <row r="379" spans="1:14" customFormat="1" ht="25.5" customHeight="1" x14ac:dyDescent="0.25">
      <c r="A379" s="82">
        <v>791</v>
      </c>
      <c r="B379" s="79" t="s">
        <v>499</v>
      </c>
      <c r="C379" s="273"/>
      <c r="D379" s="273"/>
      <c r="E379" s="273"/>
      <c r="F379" s="273"/>
      <c r="G379" s="273"/>
      <c r="H379" s="273"/>
      <c r="I379" s="273"/>
      <c r="J379" s="273"/>
      <c r="K379" s="273"/>
      <c r="L379" s="273"/>
      <c r="M379" s="274">
        <f t="shared" si="56"/>
        <v>0</v>
      </c>
      <c r="N379" s="272"/>
    </row>
    <row r="380" spans="1:14" customFormat="1" ht="25.5" customHeight="1" x14ac:dyDescent="0.25">
      <c r="A380" s="82">
        <v>792</v>
      </c>
      <c r="B380" s="79" t="s">
        <v>500</v>
      </c>
      <c r="C380" s="273"/>
      <c r="D380" s="273"/>
      <c r="E380" s="273"/>
      <c r="F380" s="273"/>
      <c r="G380" s="273"/>
      <c r="H380" s="273"/>
      <c r="I380" s="273"/>
      <c r="J380" s="273"/>
      <c r="K380" s="273"/>
      <c r="L380" s="273"/>
      <c r="M380" s="274">
        <f t="shared" si="56"/>
        <v>0</v>
      </c>
      <c r="N380" s="272"/>
    </row>
    <row r="381" spans="1:14" customFormat="1" ht="25.5" customHeight="1" x14ac:dyDescent="0.25">
      <c r="A381" s="82">
        <v>799</v>
      </c>
      <c r="B381" s="79" t="s">
        <v>501</v>
      </c>
      <c r="C381" s="273"/>
      <c r="D381" s="273"/>
      <c r="E381" s="273"/>
      <c r="F381" s="273"/>
      <c r="G381" s="273"/>
      <c r="H381" s="273"/>
      <c r="I381" s="273"/>
      <c r="J381" s="273"/>
      <c r="K381" s="273"/>
      <c r="L381" s="273"/>
      <c r="M381" s="274">
        <f t="shared" si="56"/>
        <v>0</v>
      </c>
      <c r="N381" s="272"/>
    </row>
    <row r="382" spans="1:14" s="169" customFormat="1" ht="25.5" customHeight="1" x14ac:dyDescent="0.25">
      <c r="A382" s="165">
        <v>8000</v>
      </c>
      <c r="B382" s="166" t="s">
        <v>21</v>
      </c>
      <c r="C382" s="278">
        <f t="shared" ref="C382:N382" si="66">C383+C390+C396</f>
        <v>0</v>
      </c>
      <c r="D382" s="278">
        <f>D383+D390+D396</f>
        <v>0</v>
      </c>
      <c r="E382" s="278">
        <f t="shared" si="66"/>
        <v>0</v>
      </c>
      <c r="F382" s="278">
        <f t="shared" si="66"/>
        <v>0</v>
      </c>
      <c r="G382" s="278">
        <f t="shared" si="66"/>
        <v>0</v>
      </c>
      <c r="H382" s="278">
        <f t="shared" si="66"/>
        <v>0</v>
      </c>
      <c r="I382" s="278">
        <f t="shared" si="66"/>
        <v>0</v>
      </c>
      <c r="J382" s="278">
        <f t="shared" si="66"/>
        <v>0</v>
      </c>
      <c r="K382" s="278">
        <f t="shared" si="66"/>
        <v>0</v>
      </c>
      <c r="L382" s="278">
        <f t="shared" si="66"/>
        <v>0</v>
      </c>
      <c r="M382" s="278">
        <f t="shared" si="56"/>
        <v>0</v>
      </c>
      <c r="N382" s="280">
        <f t="shared" si="66"/>
        <v>0</v>
      </c>
    </row>
    <row r="383" spans="1:14" customFormat="1" ht="25.5" customHeight="1" x14ac:dyDescent="0.25">
      <c r="A383" s="76">
        <v>8100</v>
      </c>
      <c r="B383" s="77" t="s">
        <v>124</v>
      </c>
      <c r="C383" s="271">
        <f>SUM(C384:C389)</f>
        <v>0</v>
      </c>
      <c r="D383" s="271">
        <f>SUM(D384:D389)</f>
        <v>0</v>
      </c>
      <c r="E383" s="271">
        <f t="shared" ref="E383:N383" si="67">SUM(E384:E389)</f>
        <v>0</v>
      </c>
      <c r="F383" s="271">
        <f t="shared" si="67"/>
        <v>0</v>
      </c>
      <c r="G383" s="271">
        <f t="shared" si="67"/>
        <v>0</v>
      </c>
      <c r="H383" s="271">
        <f t="shared" si="67"/>
        <v>0</v>
      </c>
      <c r="I383" s="271">
        <f t="shared" si="67"/>
        <v>0</v>
      </c>
      <c r="J383" s="271">
        <f t="shared" si="67"/>
        <v>0</v>
      </c>
      <c r="K383" s="271">
        <f t="shared" si="67"/>
        <v>0</v>
      </c>
      <c r="L383" s="271">
        <f t="shared" si="67"/>
        <v>0</v>
      </c>
      <c r="M383" s="271">
        <f t="shared" si="56"/>
        <v>0</v>
      </c>
      <c r="N383" s="277">
        <f t="shared" si="67"/>
        <v>0</v>
      </c>
    </row>
    <row r="384" spans="1:14" customFormat="1" ht="25.5" customHeight="1" x14ac:dyDescent="0.25">
      <c r="A384" s="82">
        <v>811</v>
      </c>
      <c r="B384" s="79" t="s">
        <v>502</v>
      </c>
      <c r="C384" s="284"/>
      <c r="D384" s="284"/>
      <c r="E384" s="284"/>
      <c r="F384" s="284"/>
      <c r="G384" s="284"/>
      <c r="H384" s="284"/>
      <c r="I384" s="284"/>
      <c r="J384" s="284"/>
      <c r="K384" s="284"/>
      <c r="L384" s="284"/>
      <c r="M384" s="274">
        <f t="shared" si="56"/>
        <v>0</v>
      </c>
      <c r="N384" s="272"/>
    </row>
    <row r="385" spans="1:14" customFormat="1" ht="25.5" customHeight="1" x14ac:dyDescent="0.25">
      <c r="A385" s="82">
        <v>812</v>
      </c>
      <c r="B385" s="79" t="s">
        <v>503</v>
      </c>
      <c r="C385" s="284"/>
      <c r="D385" s="284"/>
      <c r="E385" s="284"/>
      <c r="F385" s="284"/>
      <c r="G385" s="284"/>
      <c r="H385" s="284"/>
      <c r="I385" s="284"/>
      <c r="J385" s="284"/>
      <c r="K385" s="284"/>
      <c r="L385" s="284"/>
      <c r="M385" s="274">
        <f t="shared" si="56"/>
        <v>0</v>
      </c>
      <c r="N385" s="272"/>
    </row>
    <row r="386" spans="1:14" customFormat="1" ht="25.5" customHeight="1" x14ac:dyDescent="0.25">
      <c r="A386" s="82">
        <v>813</v>
      </c>
      <c r="B386" s="79" t="s">
        <v>504</v>
      </c>
      <c r="C386" s="284"/>
      <c r="D386" s="284"/>
      <c r="E386" s="284"/>
      <c r="F386" s="284"/>
      <c r="G386" s="284"/>
      <c r="H386" s="284"/>
      <c r="I386" s="284"/>
      <c r="J386" s="284"/>
      <c r="K386" s="284"/>
      <c r="L386" s="284"/>
      <c r="M386" s="274">
        <f t="shared" si="56"/>
        <v>0</v>
      </c>
      <c r="N386" s="272"/>
    </row>
    <row r="387" spans="1:14" customFormat="1" ht="25.5" x14ac:dyDescent="0.25">
      <c r="A387" s="82">
        <v>814</v>
      </c>
      <c r="B387" s="79" t="s">
        <v>505</v>
      </c>
      <c r="C387" s="284"/>
      <c r="D387" s="284"/>
      <c r="E387" s="284"/>
      <c r="F387" s="284"/>
      <c r="G387" s="284"/>
      <c r="H387" s="284"/>
      <c r="I387" s="284"/>
      <c r="J387" s="284"/>
      <c r="K387" s="284"/>
      <c r="L387" s="284"/>
      <c r="M387" s="274">
        <f t="shared" si="56"/>
        <v>0</v>
      </c>
      <c r="N387" s="272"/>
    </row>
    <row r="388" spans="1:14" customFormat="1" ht="25.5" customHeight="1" x14ac:dyDescent="0.25">
      <c r="A388" s="82">
        <v>815</v>
      </c>
      <c r="B388" s="79" t="s">
        <v>506</v>
      </c>
      <c r="C388" s="284"/>
      <c r="D388" s="284"/>
      <c r="E388" s="284"/>
      <c r="F388" s="284"/>
      <c r="G388" s="284"/>
      <c r="H388" s="284"/>
      <c r="I388" s="284"/>
      <c r="J388" s="284"/>
      <c r="K388" s="284"/>
      <c r="L388" s="284"/>
      <c r="M388" s="274">
        <f t="shared" si="56"/>
        <v>0</v>
      </c>
      <c r="N388" s="272"/>
    </row>
    <row r="389" spans="1:14" customFormat="1" ht="25.5" customHeight="1" x14ac:dyDescent="0.25">
      <c r="A389" s="82">
        <v>816</v>
      </c>
      <c r="B389" s="79" t="s">
        <v>507</v>
      </c>
      <c r="C389" s="284"/>
      <c r="D389" s="284"/>
      <c r="E389" s="284"/>
      <c r="F389" s="284"/>
      <c r="G389" s="284"/>
      <c r="H389" s="284"/>
      <c r="I389" s="284"/>
      <c r="J389" s="284"/>
      <c r="K389" s="284"/>
      <c r="L389" s="284"/>
      <c r="M389" s="274">
        <f t="shared" si="56"/>
        <v>0</v>
      </c>
      <c r="N389" s="272"/>
    </row>
    <row r="390" spans="1:14" customFormat="1" ht="25.5" customHeight="1" x14ac:dyDescent="0.25">
      <c r="A390" s="76">
        <v>8300</v>
      </c>
      <c r="B390" s="77" t="s">
        <v>127</v>
      </c>
      <c r="C390" s="271">
        <f t="shared" ref="C390:N390" si="68">SUM(C391:C395)</f>
        <v>0</v>
      </c>
      <c r="D390" s="271">
        <f>SUM(D391:D395)</f>
        <v>0</v>
      </c>
      <c r="E390" s="271">
        <f t="shared" si="68"/>
        <v>0</v>
      </c>
      <c r="F390" s="271">
        <f t="shared" si="68"/>
        <v>0</v>
      </c>
      <c r="G390" s="271">
        <f t="shared" si="68"/>
        <v>0</v>
      </c>
      <c r="H390" s="271">
        <f t="shared" si="68"/>
        <v>0</v>
      </c>
      <c r="I390" s="271">
        <f t="shared" si="68"/>
        <v>0</v>
      </c>
      <c r="J390" s="271">
        <f t="shared" si="68"/>
        <v>0</v>
      </c>
      <c r="K390" s="271">
        <f t="shared" si="68"/>
        <v>0</v>
      </c>
      <c r="L390" s="271">
        <f t="shared" si="68"/>
        <v>0</v>
      </c>
      <c r="M390" s="271">
        <f t="shared" si="56"/>
        <v>0</v>
      </c>
      <c r="N390" s="277">
        <f t="shared" si="68"/>
        <v>0</v>
      </c>
    </row>
    <row r="391" spans="1:14" customFormat="1" ht="25.5" customHeight="1" x14ac:dyDescent="0.25">
      <c r="A391" s="82">
        <v>831</v>
      </c>
      <c r="B391" s="79" t="s">
        <v>508</v>
      </c>
      <c r="C391" s="284"/>
      <c r="D391" s="284"/>
      <c r="E391" s="284"/>
      <c r="F391" s="284"/>
      <c r="G391" s="284"/>
      <c r="H391" s="284"/>
      <c r="I391" s="284"/>
      <c r="J391" s="284"/>
      <c r="K391" s="284"/>
      <c r="L391" s="284"/>
      <c r="M391" s="274">
        <f t="shared" si="56"/>
        <v>0</v>
      </c>
      <c r="N391" s="272"/>
    </row>
    <row r="392" spans="1:14" customFormat="1" ht="25.5" customHeight="1" x14ac:dyDescent="0.25">
      <c r="A392" s="82">
        <v>832</v>
      </c>
      <c r="B392" s="79" t="s">
        <v>509</v>
      </c>
      <c r="C392" s="284"/>
      <c r="D392" s="284"/>
      <c r="E392" s="284"/>
      <c r="F392" s="284"/>
      <c r="G392" s="284"/>
      <c r="H392" s="284"/>
      <c r="I392" s="284"/>
      <c r="J392" s="284"/>
      <c r="K392" s="284"/>
      <c r="L392" s="284"/>
      <c r="M392" s="274">
        <f t="shared" ref="M392:M431" si="69">SUM(C392:L392)</f>
        <v>0</v>
      </c>
      <c r="N392" s="272"/>
    </row>
    <row r="393" spans="1:14" customFormat="1" ht="25.5" customHeight="1" x14ac:dyDescent="0.25">
      <c r="A393" s="82">
        <v>833</v>
      </c>
      <c r="B393" s="79" t="s">
        <v>510</v>
      </c>
      <c r="C393" s="284"/>
      <c r="D393" s="284"/>
      <c r="E393" s="284"/>
      <c r="F393" s="284"/>
      <c r="G393" s="284"/>
      <c r="H393" s="284"/>
      <c r="I393" s="284"/>
      <c r="J393" s="284"/>
      <c r="K393" s="284"/>
      <c r="L393" s="284"/>
      <c r="M393" s="274">
        <f t="shared" si="69"/>
        <v>0</v>
      </c>
      <c r="N393" s="272"/>
    </row>
    <row r="394" spans="1:14" customFormat="1" ht="34.5" customHeight="1" x14ac:dyDescent="0.25">
      <c r="A394" s="82">
        <v>834</v>
      </c>
      <c r="B394" s="79" t="s">
        <v>511</v>
      </c>
      <c r="C394" s="284"/>
      <c r="D394" s="284"/>
      <c r="E394" s="284"/>
      <c r="F394" s="284"/>
      <c r="G394" s="284"/>
      <c r="H394" s="284"/>
      <c r="I394" s="284"/>
      <c r="J394" s="284"/>
      <c r="K394" s="284"/>
      <c r="L394" s="284"/>
      <c r="M394" s="274">
        <f t="shared" si="69"/>
        <v>0</v>
      </c>
      <c r="N394" s="272"/>
    </row>
    <row r="395" spans="1:14" customFormat="1" ht="33" customHeight="1" x14ac:dyDescent="0.25">
      <c r="A395" s="82">
        <v>835</v>
      </c>
      <c r="B395" s="79" t="s">
        <v>512</v>
      </c>
      <c r="C395" s="284"/>
      <c r="D395" s="284"/>
      <c r="E395" s="284"/>
      <c r="F395" s="284"/>
      <c r="G395" s="284"/>
      <c r="H395" s="284"/>
      <c r="I395" s="284"/>
      <c r="J395" s="284"/>
      <c r="K395" s="284"/>
      <c r="L395" s="284"/>
      <c r="M395" s="274">
        <f t="shared" si="69"/>
        <v>0</v>
      </c>
      <c r="N395" s="272"/>
    </row>
    <row r="396" spans="1:14" customFormat="1" ht="25.5" customHeight="1" x14ac:dyDescent="0.25">
      <c r="A396" s="76">
        <v>8500</v>
      </c>
      <c r="B396" s="77" t="s">
        <v>132</v>
      </c>
      <c r="C396" s="271">
        <f t="shared" ref="C396:N396" si="70">SUM(C397:C399)</f>
        <v>0</v>
      </c>
      <c r="D396" s="271">
        <f>SUM(D397:D399)</f>
        <v>0</v>
      </c>
      <c r="E396" s="271">
        <f t="shared" si="70"/>
        <v>0</v>
      </c>
      <c r="F396" s="271">
        <f t="shared" si="70"/>
        <v>0</v>
      </c>
      <c r="G396" s="271">
        <f t="shared" si="70"/>
        <v>0</v>
      </c>
      <c r="H396" s="271">
        <f t="shared" si="70"/>
        <v>0</v>
      </c>
      <c r="I396" s="271">
        <f t="shared" si="70"/>
        <v>0</v>
      </c>
      <c r="J396" s="271">
        <f t="shared" si="70"/>
        <v>0</v>
      </c>
      <c r="K396" s="271">
        <f t="shared" si="70"/>
        <v>0</v>
      </c>
      <c r="L396" s="271">
        <f t="shared" si="70"/>
        <v>0</v>
      </c>
      <c r="M396" s="271">
        <f t="shared" si="69"/>
        <v>0</v>
      </c>
      <c r="N396" s="277">
        <f t="shared" si="70"/>
        <v>0</v>
      </c>
    </row>
    <row r="397" spans="1:14" customFormat="1" ht="25.5" customHeight="1" x14ac:dyDescent="0.25">
      <c r="A397" s="82">
        <v>851</v>
      </c>
      <c r="B397" s="79" t="s">
        <v>513</v>
      </c>
      <c r="C397" s="284"/>
      <c r="D397" s="284"/>
      <c r="E397" s="284"/>
      <c r="F397" s="284"/>
      <c r="G397" s="284"/>
      <c r="H397" s="284"/>
      <c r="I397" s="284"/>
      <c r="J397" s="284"/>
      <c r="K397" s="284"/>
      <c r="L397" s="284"/>
      <c r="M397" s="274">
        <f t="shared" si="69"/>
        <v>0</v>
      </c>
      <c r="N397" s="272"/>
    </row>
    <row r="398" spans="1:14" customFormat="1" ht="25.5" customHeight="1" x14ac:dyDescent="0.25">
      <c r="A398" s="82">
        <v>852</v>
      </c>
      <c r="B398" s="79" t="s">
        <v>514</v>
      </c>
      <c r="C398" s="284"/>
      <c r="D398" s="284"/>
      <c r="E398" s="284"/>
      <c r="F398" s="284"/>
      <c r="G398" s="284"/>
      <c r="H398" s="284"/>
      <c r="I398" s="284"/>
      <c r="J398" s="284"/>
      <c r="K398" s="284"/>
      <c r="L398" s="284"/>
      <c r="M398" s="274">
        <f t="shared" si="69"/>
        <v>0</v>
      </c>
      <c r="N398" s="272"/>
    </row>
    <row r="399" spans="1:14" customFormat="1" ht="25.5" customHeight="1" x14ac:dyDescent="0.25">
      <c r="A399" s="82">
        <v>853</v>
      </c>
      <c r="B399" s="79" t="s">
        <v>515</v>
      </c>
      <c r="C399" s="284"/>
      <c r="D399" s="284"/>
      <c r="E399" s="284"/>
      <c r="F399" s="284"/>
      <c r="G399" s="284"/>
      <c r="H399" s="284"/>
      <c r="I399" s="284"/>
      <c r="J399" s="284"/>
      <c r="K399" s="284"/>
      <c r="L399" s="284"/>
      <c r="M399" s="274">
        <f t="shared" si="69"/>
        <v>0</v>
      </c>
      <c r="N399" s="272"/>
    </row>
    <row r="400" spans="1:14" s="170" customFormat="1" ht="25.5" customHeight="1" x14ac:dyDescent="0.25">
      <c r="A400" s="165">
        <v>9000</v>
      </c>
      <c r="B400" s="166" t="s">
        <v>516</v>
      </c>
      <c r="C400" s="278">
        <f t="shared" ref="C400:N400" si="71">C401+C410+C419+C422+C425+C427+C430</f>
        <v>800000</v>
      </c>
      <c r="D400" s="278">
        <f>D401+D410+D419+D422+D425+D427+D430</f>
        <v>0</v>
      </c>
      <c r="E400" s="278">
        <f t="shared" si="71"/>
        <v>0</v>
      </c>
      <c r="F400" s="278">
        <f t="shared" si="71"/>
        <v>0</v>
      </c>
      <c r="G400" s="278">
        <f t="shared" si="71"/>
        <v>0</v>
      </c>
      <c r="H400" s="278">
        <f t="shared" si="71"/>
        <v>0</v>
      </c>
      <c r="I400" s="278">
        <f t="shared" si="71"/>
        <v>0</v>
      </c>
      <c r="J400" s="278">
        <f t="shared" si="71"/>
        <v>2786834</v>
      </c>
      <c r="K400" s="278">
        <f t="shared" si="71"/>
        <v>0</v>
      </c>
      <c r="L400" s="278">
        <f t="shared" si="71"/>
        <v>0</v>
      </c>
      <c r="M400" s="278">
        <f t="shared" si="69"/>
        <v>3586834</v>
      </c>
      <c r="N400" s="279">
        <f t="shared" si="71"/>
        <v>0</v>
      </c>
    </row>
    <row r="401" spans="1:14" customFormat="1" ht="25.5" customHeight="1" x14ac:dyDescent="0.25">
      <c r="A401" s="83">
        <v>9100</v>
      </c>
      <c r="B401" s="71" t="s">
        <v>517</v>
      </c>
      <c r="C401" s="271">
        <f>SUM(C402:C409)</f>
        <v>0</v>
      </c>
      <c r="D401" s="271">
        <f>SUM(D402:D409)</f>
        <v>0</v>
      </c>
      <c r="E401" s="271">
        <f t="shared" ref="E401:N401" si="72">SUM(E402:E409)</f>
        <v>0</v>
      </c>
      <c r="F401" s="271">
        <f t="shared" si="72"/>
        <v>0</v>
      </c>
      <c r="G401" s="271">
        <f t="shared" si="72"/>
        <v>0</v>
      </c>
      <c r="H401" s="271">
        <f t="shared" si="72"/>
        <v>0</v>
      </c>
      <c r="I401" s="271">
        <f t="shared" si="72"/>
        <v>0</v>
      </c>
      <c r="J401" s="271">
        <f t="shared" si="72"/>
        <v>1226834</v>
      </c>
      <c r="K401" s="271">
        <f t="shared" si="72"/>
        <v>0</v>
      </c>
      <c r="L401" s="271">
        <f t="shared" si="72"/>
        <v>0</v>
      </c>
      <c r="M401" s="271">
        <f t="shared" si="69"/>
        <v>1226834</v>
      </c>
      <c r="N401" s="277">
        <f t="shared" si="72"/>
        <v>0</v>
      </c>
    </row>
    <row r="402" spans="1:14" customFormat="1" ht="25.5" customHeight="1" x14ac:dyDescent="0.25">
      <c r="A402" s="82">
        <v>911</v>
      </c>
      <c r="B402" s="79" t="s">
        <v>518</v>
      </c>
      <c r="C402" s="273"/>
      <c r="D402" s="273"/>
      <c r="E402" s="273"/>
      <c r="F402" s="273"/>
      <c r="G402" s="273"/>
      <c r="H402" s="273"/>
      <c r="I402" s="273"/>
      <c r="J402" s="273">
        <v>1226834</v>
      </c>
      <c r="K402" s="273"/>
      <c r="L402" s="273"/>
      <c r="M402" s="274">
        <f t="shared" si="69"/>
        <v>1226834</v>
      </c>
      <c r="N402" s="272"/>
    </row>
    <row r="403" spans="1:14" customFormat="1" ht="30" customHeight="1" x14ac:dyDescent="0.25">
      <c r="A403" s="82">
        <v>912</v>
      </c>
      <c r="B403" s="79" t="s">
        <v>519</v>
      </c>
      <c r="C403" s="273"/>
      <c r="D403" s="273"/>
      <c r="E403" s="273"/>
      <c r="F403" s="273"/>
      <c r="G403" s="273"/>
      <c r="H403" s="273"/>
      <c r="I403" s="273"/>
      <c r="J403" s="273"/>
      <c r="K403" s="273"/>
      <c r="L403" s="273"/>
      <c r="M403" s="274">
        <f t="shared" si="69"/>
        <v>0</v>
      </c>
      <c r="N403" s="272"/>
    </row>
    <row r="404" spans="1:14" customFormat="1" ht="25.5" customHeight="1" x14ac:dyDescent="0.25">
      <c r="A404" s="82">
        <v>913</v>
      </c>
      <c r="B404" s="79" t="s">
        <v>520</v>
      </c>
      <c r="C404" s="273"/>
      <c r="D404" s="273"/>
      <c r="E404" s="273"/>
      <c r="F404" s="273"/>
      <c r="G404" s="273"/>
      <c r="H404" s="273"/>
      <c r="I404" s="273"/>
      <c r="J404" s="273"/>
      <c r="K404" s="273"/>
      <c r="L404" s="273"/>
      <c r="M404" s="274">
        <f t="shared" si="69"/>
        <v>0</v>
      </c>
      <c r="N404" s="272"/>
    </row>
    <row r="405" spans="1:14" customFormat="1" ht="25.5" customHeight="1" x14ac:dyDescent="0.25">
      <c r="A405" s="82">
        <v>914</v>
      </c>
      <c r="B405" s="79" t="s">
        <v>521</v>
      </c>
      <c r="C405" s="273"/>
      <c r="D405" s="273"/>
      <c r="E405" s="273"/>
      <c r="F405" s="273"/>
      <c r="G405" s="273"/>
      <c r="H405" s="273"/>
      <c r="I405" s="273"/>
      <c r="J405" s="273"/>
      <c r="K405" s="273"/>
      <c r="L405" s="273"/>
      <c r="M405" s="274">
        <f t="shared" si="69"/>
        <v>0</v>
      </c>
      <c r="N405" s="272"/>
    </row>
    <row r="406" spans="1:14" customFormat="1" ht="33" customHeight="1" x14ac:dyDescent="0.25">
      <c r="A406" s="82">
        <v>915</v>
      </c>
      <c r="B406" s="79" t="s">
        <v>522</v>
      </c>
      <c r="C406" s="273"/>
      <c r="D406" s="273"/>
      <c r="E406" s="273"/>
      <c r="F406" s="273"/>
      <c r="G406" s="273"/>
      <c r="H406" s="273"/>
      <c r="I406" s="273"/>
      <c r="J406" s="273"/>
      <c r="K406" s="273"/>
      <c r="L406" s="273"/>
      <c r="M406" s="274">
        <f t="shared" si="69"/>
        <v>0</v>
      </c>
      <c r="N406" s="272"/>
    </row>
    <row r="407" spans="1:14" customFormat="1" ht="25.5" customHeight="1" x14ac:dyDescent="0.25">
      <c r="A407" s="82">
        <v>916</v>
      </c>
      <c r="B407" s="79" t="s">
        <v>523</v>
      </c>
      <c r="C407" s="273"/>
      <c r="D407" s="273"/>
      <c r="E407" s="273"/>
      <c r="F407" s="273"/>
      <c r="G407" s="273"/>
      <c r="H407" s="273"/>
      <c r="I407" s="273"/>
      <c r="J407" s="273"/>
      <c r="K407" s="273"/>
      <c r="L407" s="273"/>
      <c r="M407" s="274">
        <f t="shared" si="69"/>
        <v>0</v>
      </c>
      <c r="N407" s="272"/>
    </row>
    <row r="408" spans="1:14" customFormat="1" ht="27.75" customHeight="1" x14ac:dyDescent="0.25">
      <c r="A408" s="82">
        <v>917</v>
      </c>
      <c r="B408" s="79" t="s">
        <v>524</v>
      </c>
      <c r="C408" s="273"/>
      <c r="D408" s="273"/>
      <c r="E408" s="273"/>
      <c r="F408" s="273"/>
      <c r="G408" s="273"/>
      <c r="H408" s="273"/>
      <c r="I408" s="273"/>
      <c r="J408" s="273"/>
      <c r="K408" s="273"/>
      <c r="L408" s="273"/>
      <c r="M408" s="274">
        <f t="shared" si="69"/>
        <v>0</v>
      </c>
      <c r="N408" s="272"/>
    </row>
    <row r="409" spans="1:14" customFormat="1" ht="25.5" customHeight="1" x14ac:dyDescent="0.25">
      <c r="A409" s="82">
        <v>918</v>
      </c>
      <c r="B409" s="79" t="s">
        <v>525</v>
      </c>
      <c r="C409" s="273"/>
      <c r="D409" s="273"/>
      <c r="E409" s="273"/>
      <c r="F409" s="273"/>
      <c r="G409" s="273"/>
      <c r="H409" s="273"/>
      <c r="I409" s="273"/>
      <c r="J409" s="273"/>
      <c r="K409" s="273"/>
      <c r="L409" s="273"/>
      <c r="M409" s="274">
        <f t="shared" si="69"/>
        <v>0</v>
      </c>
      <c r="N409" s="272"/>
    </row>
    <row r="410" spans="1:14" customFormat="1" ht="25.5" customHeight="1" x14ac:dyDescent="0.25">
      <c r="A410" s="76">
        <v>9200</v>
      </c>
      <c r="B410" s="77" t="s">
        <v>526</v>
      </c>
      <c r="C410" s="271">
        <f t="shared" ref="C410:N410" si="73">SUM(C411:C418)</f>
        <v>0</v>
      </c>
      <c r="D410" s="271">
        <f>SUM(D411:D418)</f>
        <v>0</v>
      </c>
      <c r="E410" s="271">
        <f t="shared" si="73"/>
        <v>0</v>
      </c>
      <c r="F410" s="271">
        <f t="shared" si="73"/>
        <v>0</v>
      </c>
      <c r="G410" s="271">
        <f t="shared" si="73"/>
        <v>0</v>
      </c>
      <c r="H410" s="271">
        <f t="shared" si="73"/>
        <v>0</v>
      </c>
      <c r="I410" s="271">
        <f t="shared" si="73"/>
        <v>0</v>
      </c>
      <c r="J410" s="271">
        <f t="shared" si="73"/>
        <v>1560000</v>
      </c>
      <c r="K410" s="271">
        <f t="shared" si="73"/>
        <v>0</v>
      </c>
      <c r="L410" s="271">
        <f t="shared" si="73"/>
        <v>0</v>
      </c>
      <c r="M410" s="271">
        <f t="shared" si="69"/>
        <v>1560000</v>
      </c>
      <c r="N410" s="277">
        <f t="shared" si="73"/>
        <v>0</v>
      </c>
    </row>
    <row r="411" spans="1:14" customFormat="1" ht="25.5" customHeight="1" x14ac:dyDescent="0.25">
      <c r="A411" s="82">
        <v>921</v>
      </c>
      <c r="B411" s="79" t="s">
        <v>527</v>
      </c>
      <c r="C411" s="273"/>
      <c r="D411" s="273"/>
      <c r="E411" s="273"/>
      <c r="F411" s="273"/>
      <c r="G411" s="273"/>
      <c r="H411" s="273"/>
      <c r="I411" s="273"/>
      <c r="J411" s="273">
        <v>1560000</v>
      </c>
      <c r="K411" s="273"/>
      <c r="L411" s="273"/>
      <c r="M411" s="274">
        <f t="shared" si="69"/>
        <v>1560000</v>
      </c>
      <c r="N411" s="272"/>
    </row>
    <row r="412" spans="1:14" customFormat="1" ht="25.5" customHeight="1" x14ac:dyDescent="0.25">
      <c r="A412" s="82">
        <v>922</v>
      </c>
      <c r="B412" s="79" t="s">
        <v>528</v>
      </c>
      <c r="C412" s="273"/>
      <c r="D412" s="273"/>
      <c r="E412" s="273"/>
      <c r="F412" s="273"/>
      <c r="G412" s="273"/>
      <c r="H412" s="273"/>
      <c r="I412" s="273"/>
      <c r="J412" s="273"/>
      <c r="K412" s="273"/>
      <c r="L412" s="273"/>
      <c r="M412" s="274">
        <f t="shared" si="69"/>
        <v>0</v>
      </c>
      <c r="N412" s="272"/>
    </row>
    <row r="413" spans="1:14" customFormat="1" ht="25.5" customHeight="1" x14ac:dyDescent="0.25">
      <c r="A413" s="82">
        <v>923</v>
      </c>
      <c r="B413" s="79" t="s">
        <v>529</v>
      </c>
      <c r="C413" s="273"/>
      <c r="D413" s="273"/>
      <c r="E413" s="273"/>
      <c r="F413" s="273"/>
      <c r="G413" s="273"/>
      <c r="H413" s="273"/>
      <c r="I413" s="273"/>
      <c r="J413" s="273"/>
      <c r="K413" s="273"/>
      <c r="L413" s="273"/>
      <c r="M413" s="274">
        <f t="shared" si="69"/>
        <v>0</v>
      </c>
      <c r="N413" s="272"/>
    </row>
    <row r="414" spans="1:14" customFormat="1" ht="25.5" customHeight="1" x14ac:dyDescent="0.25">
      <c r="A414" s="82">
        <v>924</v>
      </c>
      <c r="B414" s="79" t="s">
        <v>530</v>
      </c>
      <c r="C414" s="273"/>
      <c r="D414" s="273"/>
      <c r="E414" s="273"/>
      <c r="F414" s="273"/>
      <c r="G414" s="273"/>
      <c r="H414" s="273"/>
      <c r="I414" s="273"/>
      <c r="J414" s="273"/>
      <c r="K414" s="273"/>
      <c r="L414" s="273"/>
      <c r="M414" s="274">
        <f t="shared" si="69"/>
        <v>0</v>
      </c>
      <c r="N414" s="272"/>
    </row>
    <row r="415" spans="1:14" customFormat="1" ht="24" customHeight="1" x14ac:dyDescent="0.25">
      <c r="A415" s="82">
        <v>925</v>
      </c>
      <c r="B415" s="79" t="s">
        <v>531</v>
      </c>
      <c r="C415" s="273"/>
      <c r="D415" s="273"/>
      <c r="E415" s="273"/>
      <c r="F415" s="273"/>
      <c r="G415" s="273"/>
      <c r="H415" s="273"/>
      <c r="I415" s="273"/>
      <c r="J415" s="273"/>
      <c r="K415" s="273"/>
      <c r="L415" s="273"/>
      <c r="M415" s="274">
        <f t="shared" si="69"/>
        <v>0</v>
      </c>
      <c r="N415" s="272"/>
    </row>
    <row r="416" spans="1:14" customFormat="1" ht="25.5" customHeight="1" x14ac:dyDescent="0.25">
      <c r="A416" s="82">
        <v>926</v>
      </c>
      <c r="B416" s="79" t="s">
        <v>532</v>
      </c>
      <c r="C416" s="273"/>
      <c r="D416" s="273"/>
      <c r="E416" s="273"/>
      <c r="F416" s="273"/>
      <c r="G416" s="273"/>
      <c r="H416" s="273"/>
      <c r="I416" s="273"/>
      <c r="J416" s="273"/>
      <c r="K416" s="273"/>
      <c r="L416" s="273"/>
      <c r="M416" s="274">
        <f t="shared" si="69"/>
        <v>0</v>
      </c>
      <c r="N416" s="272"/>
    </row>
    <row r="417" spans="1:14" customFormat="1" ht="25.5" x14ac:dyDescent="0.25">
      <c r="A417" s="82">
        <v>927</v>
      </c>
      <c r="B417" s="79" t="s">
        <v>533</v>
      </c>
      <c r="C417" s="273"/>
      <c r="D417" s="273"/>
      <c r="E417" s="273"/>
      <c r="F417" s="273"/>
      <c r="G417" s="273"/>
      <c r="H417" s="273"/>
      <c r="I417" s="273"/>
      <c r="J417" s="273"/>
      <c r="K417" s="273"/>
      <c r="L417" s="273"/>
      <c r="M417" s="274">
        <f t="shared" si="69"/>
        <v>0</v>
      </c>
      <c r="N417" s="272"/>
    </row>
    <row r="418" spans="1:14" customFormat="1" ht="25.5" customHeight="1" x14ac:dyDescent="0.25">
      <c r="A418" s="82">
        <v>928</v>
      </c>
      <c r="B418" s="79" t="s">
        <v>534</v>
      </c>
      <c r="C418" s="273"/>
      <c r="D418" s="273"/>
      <c r="E418" s="273"/>
      <c r="F418" s="273"/>
      <c r="G418" s="273"/>
      <c r="H418" s="273"/>
      <c r="I418" s="273"/>
      <c r="J418" s="273"/>
      <c r="K418" s="273"/>
      <c r="L418" s="273"/>
      <c r="M418" s="274">
        <f t="shared" si="69"/>
        <v>0</v>
      </c>
      <c r="N418" s="272"/>
    </row>
    <row r="419" spans="1:14" customFormat="1" ht="25.5" customHeight="1" x14ac:dyDescent="0.25">
      <c r="A419" s="76">
        <v>9300</v>
      </c>
      <c r="B419" s="77" t="s">
        <v>535</v>
      </c>
      <c r="C419" s="271">
        <f t="shared" ref="C419:N419" si="74">SUM(C420:C421)</f>
        <v>0</v>
      </c>
      <c r="D419" s="271">
        <f>SUM(D420:D421)</f>
        <v>0</v>
      </c>
      <c r="E419" s="271">
        <f t="shared" si="74"/>
        <v>0</v>
      </c>
      <c r="F419" s="271">
        <f t="shared" si="74"/>
        <v>0</v>
      </c>
      <c r="G419" s="271">
        <f t="shared" si="74"/>
        <v>0</v>
      </c>
      <c r="H419" s="271">
        <f t="shared" si="74"/>
        <v>0</v>
      </c>
      <c r="I419" s="271">
        <f t="shared" si="74"/>
        <v>0</v>
      </c>
      <c r="J419" s="271">
        <f t="shared" si="74"/>
        <v>0</v>
      </c>
      <c r="K419" s="271">
        <f t="shared" si="74"/>
        <v>0</v>
      </c>
      <c r="L419" s="271">
        <f t="shared" si="74"/>
        <v>0</v>
      </c>
      <c r="M419" s="271">
        <f t="shared" si="69"/>
        <v>0</v>
      </c>
      <c r="N419" s="277">
        <f t="shared" si="74"/>
        <v>0</v>
      </c>
    </row>
    <row r="420" spans="1:14" customFormat="1" ht="25.5" customHeight="1" x14ac:dyDescent="0.25">
      <c r="A420" s="82">
        <v>931</v>
      </c>
      <c r="B420" s="79" t="s">
        <v>536</v>
      </c>
      <c r="C420" s="273"/>
      <c r="D420" s="273"/>
      <c r="E420" s="273"/>
      <c r="F420" s="273"/>
      <c r="G420" s="273"/>
      <c r="H420" s="273"/>
      <c r="I420" s="273"/>
      <c r="J420" s="273"/>
      <c r="K420" s="273"/>
      <c r="L420" s="273"/>
      <c r="M420" s="274">
        <f t="shared" si="69"/>
        <v>0</v>
      </c>
      <c r="N420" s="272"/>
    </row>
    <row r="421" spans="1:14" customFormat="1" ht="25.5" customHeight="1" x14ac:dyDescent="0.25">
      <c r="A421" s="82">
        <v>932</v>
      </c>
      <c r="B421" s="79" t="s">
        <v>537</v>
      </c>
      <c r="C421" s="273"/>
      <c r="D421" s="273"/>
      <c r="E421" s="273"/>
      <c r="F421" s="273"/>
      <c r="G421" s="273"/>
      <c r="H421" s="273"/>
      <c r="I421" s="273"/>
      <c r="J421" s="273"/>
      <c r="K421" s="273"/>
      <c r="L421" s="273"/>
      <c r="M421" s="274">
        <f t="shared" si="69"/>
        <v>0</v>
      </c>
      <c r="N421" s="272"/>
    </row>
    <row r="422" spans="1:14" customFormat="1" ht="25.5" customHeight="1" x14ac:dyDescent="0.25">
      <c r="A422" s="76">
        <v>9400</v>
      </c>
      <c r="B422" s="77" t="s">
        <v>538</v>
      </c>
      <c r="C422" s="271">
        <f t="shared" ref="C422:N422" si="75">SUM(C423:C424)</f>
        <v>0</v>
      </c>
      <c r="D422" s="271">
        <f>SUM(D423:D424)</f>
        <v>0</v>
      </c>
      <c r="E422" s="271">
        <f t="shared" si="75"/>
        <v>0</v>
      </c>
      <c r="F422" s="271">
        <f t="shared" si="75"/>
        <v>0</v>
      </c>
      <c r="G422" s="271">
        <f t="shared" si="75"/>
        <v>0</v>
      </c>
      <c r="H422" s="271">
        <f t="shared" si="75"/>
        <v>0</v>
      </c>
      <c r="I422" s="271">
        <f t="shared" si="75"/>
        <v>0</v>
      </c>
      <c r="J422" s="271">
        <f t="shared" si="75"/>
        <v>0</v>
      </c>
      <c r="K422" s="271">
        <f t="shared" si="75"/>
        <v>0</v>
      </c>
      <c r="L422" s="271">
        <f t="shared" si="75"/>
        <v>0</v>
      </c>
      <c r="M422" s="271">
        <f t="shared" si="69"/>
        <v>0</v>
      </c>
      <c r="N422" s="277">
        <f t="shared" si="75"/>
        <v>0</v>
      </c>
    </row>
    <row r="423" spans="1:14" customFormat="1" ht="25.5" customHeight="1" x14ac:dyDescent="0.25">
      <c r="A423" s="82">
        <v>941</v>
      </c>
      <c r="B423" s="79" t="s">
        <v>539</v>
      </c>
      <c r="C423" s="273"/>
      <c r="D423" s="273"/>
      <c r="E423" s="273"/>
      <c r="F423" s="273"/>
      <c r="G423" s="273"/>
      <c r="H423" s="273"/>
      <c r="I423" s="273"/>
      <c r="J423" s="273"/>
      <c r="K423" s="273"/>
      <c r="L423" s="273"/>
      <c r="M423" s="274">
        <f t="shared" si="69"/>
        <v>0</v>
      </c>
      <c r="N423" s="272"/>
    </row>
    <row r="424" spans="1:14" customFormat="1" ht="25.5" customHeight="1" x14ac:dyDescent="0.25">
      <c r="A424" s="82">
        <v>942</v>
      </c>
      <c r="B424" s="79" t="s">
        <v>540</v>
      </c>
      <c r="C424" s="273"/>
      <c r="D424" s="273"/>
      <c r="E424" s="273"/>
      <c r="F424" s="273"/>
      <c r="G424" s="273"/>
      <c r="H424" s="273"/>
      <c r="I424" s="273"/>
      <c r="J424" s="273"/>
      <c r="K424" s="273"/>
      <c r="L424" s="273"/>
      <c r="M424" s="274">
        <f t="shared" si="69"/>
        <v>0</v>
      </c>
      <c r="N424" s="272"/>
    </row>
    <row r="425" spans="1:14" customFormat="1" ht="25.5" customHeight="1" x14ac:dyDescent="0.25">
      <c r="A425" s="76">
        <v>9500</v>
      </c>
      <c r="B425" s="77" t="s">
        <v>541</v>
      </c>
      <c r="C425" s="271">
        <f t="shared" ref="C425:L425" si="76">SUM(C426:C426)</f>
        <v>0</v>
      </c>
      <c r="D425" s="271">
        <f t="shared" si="76"/>
        <v>0</v>
      </c>
      <c r="E425" s="271">
        <f t="shared" si="76"/>
        <v>0</v>
      </c>
      <c r="F425" s="271">
        <f t="shared" si="76"/>
        <v>0</v>
      </c>
      <c r="G425" s="271">
        <f t="shared" si="76"/>
        <v>0</v>
      </c>
      <c r="H425" s="271">
        <f t="shared" si="76"/>
        <v>0</v>
      </c>
      <c r="I425" s="271">
        <f t="shared" si="76"/>
        <v>0</v>
      </c>
      <c r="J425" s="271">
        <f t="shared" si="76"/>
        <v>0</v>
      </c>
      <c r="K425" s="271">
        <f t="shared" si="76"/>
        <v>0</v>
      </c>
      <c r="L425" s="271">
        <f t="shared" si="76"/>
        <v>0</v>
      </c>
      <c r="M425" s="271">
        <f t="shared" si="69"/>
        <v>0</v>
      </c>
      <c r="N425" s="276"/>
    </row>
    <row r="426" spans="1:14" customFormat="1" ht="25.5" customHeight="1" x14ac:dyDescent="0.25">
      <c r="A426" s="82">
        <v>951</v>
      </c>
      <c r="B426" s="79" t="s">
        <v>542</v>
      </c>
      <c r="C426" s="273"/>
      <c r="D426" s="273"/>
      <c r="E426" s="273"/>
      <c r="F426" s="273"/>
      <c r="G426" s="273"/>
      <c r="H426" s="273"/>
      <c r="I426" s="273"/>
      <c r="J426" s="273"/>
      <c r="K426" s="273"/>
      <c r="L426" s="273"/>
      <c r="M426" s="274">
        <f t="shared" si="69"/>
        <v>0</v>
      </c>
      <c r="N426" s="272"/>
    </row>
    <row r="427" spans="1:14" customFormat="1" ht="25.5" customHeight="1" x14ac:dyDescent="0.25">
      <c r="A427" s="76">
        <v>9600</v>
      </c>
      <c r="B427" s="77" t="s">
        <v>543</v>
      </c>
      <c r="C427" s="271">
        <f t="shared" ref="C427:N427" si="77">SUM(C428:C429)</f>
        <v>0</v>
      </c>
      <c r="D427" s="271">
        <f>SUM(D428:D429)</f>
        <v>0</v>
      </c>
      <c r="E427" s="271">
        <f t="shared" si="77"/>
        <v>0</v>
      </c>
      <c r="F427" s="271">
        <f t="shared" si="77"/>
        <v>0</v>
      </c>
      <c r="G427" s="271">
        <f t="shared" si="77"/>
        <v>0</v>
      </c>
      <c r="H427" s="271">
        <f t="shared" si="77"/>
        <v>0</v>
      </c>
      <c r="I427" s="271">
        <f t="shared" si="77"/>
        <v>0</v>
      </c>
      <c r="J427" s="271">
        <f t="shared" si="77"/>
        <v>0</v>
      </c>
      <c r="K427" s="271">
        <f t="shared" si="77"/>
        <v>0</v>
      </c>
      <c r="L427" s="271">
        <f t="shared" si="77"/>
        <v>0</v>
      </c>
      <c r="M427" s="271">
        <f t="shared" si="69"/>
        <v>0</v>
      </c>
      <c r="N427" s="277">
        <f t="shared" si="77"/>
        <v>0</v>
      </c>
    </row>
    <row r="428" spans="1:14" customFormat="1" ht="25.5" customHeight="1" x14ac:dyDescent="0.25">
      <c r="A428" s="82">
        <v>961</v>
      </c>
      <c r="B428" s="79" t="s">
        <v>544</v>
      </c>
      <c r="C428" s="284"/>
      <c r="D428" s="284"/>
      <c r="E428" s="284"/>
      <c r="F428" s="284"/>
      <c r="G428" s="284"/>
      <c r="H428" s="284"/>
      <c r="I428" s="284"/>
      <c r="J428" s="284"/>
      <c r="K428" s="284"/>
      <c r="L428" s="284"/>
      <c r="M428" s="274">
        <f t="shared" si="69"/>
        <v>0</v>
      </c>
      <c r="N428" s="272"/>
    </row>
    <row r="429" spans="1:14" customFormat="1" ht="36" customHeight="1" x14ac:dyDescent="0.25">
      <c r="A429" s="82">
        <v>962</v>
      </c>
      <c r="B429" s="79" t="s">
        <v>545</v>
      </c>
      <c r="C429" s="284"/>
      <c r="D429" s="284"/>
      <c r="E429" s="284"/>
      <c r="F429" s="284"/>
      <c r="G429" s="284"/>
      <c r="H429" s="284"/>
      <c r="I429" s="284"/>
      <c r="J429" s="284"/>
      <c r="K429" s="284"/>
      <c r="L429" s="284"/>
      <c r="M429" s="274">
        <f t="shared" si="69"/>
        <v>0</v>
      </c>
      <c r="N429" s="272"/>
    </row>
    <row r="430" spans="1:14" customFormat="1" ht="25.5" customHeight="1" x14ac:dyDescent="0.25">
      <c r="A430" s="83">
        <v>9900</v>
      </c>
      <c r="B430" s="71" t="s">
        <v>546</v>
      </c>
      <c r="C430" s="271">
        <f t="shared" ref="C430:N430" si="78">SUM(C431)</f>
        <v>800000</v>
      </c>
      <c r="D430" s="271">
        <f t="shared" si="78"/>
        <v>0</v>
      </c>
      <c r="E430" s="271">
        <f t="shared" si="78"/>
        <v>0</v>
      </c>
      <c r="F430" s="271">
        <f t="shared" si="78"/>
        <v>0</v>
      </c>
      <c r="G430" s="271">
        <f t="shared" si="78"/>
        <v>0</v>
      </c>
      <c r="H430" s="271">
        <f t="shared" si="78"/>
        <v>0</v>
      </c>
      <c r="I430" s="271">
        <f t="shared" si="78"/>
        <v>0</v>
      </c>
      <c r="J430" s="271">
        <f t="shared" si="78"/>
        <v>0</v>
      </c>
      <c r="K430" s="271">
        <f t="shared" si="78"/>
        <v>0</v>
      </c>
      <c r="L430" s="271">
        <f t="shared" si="78"/>
        <v>0</v>
      </c>
      <c r="M430" s="271">
        <f t="shared" si="69"/>
        <v>800000</v>
      </c>
      <c r="N430" s="277">
        <f t="shared" si="78"/>
        <v>0</v>
      </c>
    </row>
    <row r="431" spans="1:14" customFormat="1" ht="25.5" customHeight="1" x14ac:dyDescent="0.25">
      <c r="A431" s="82">
        <v>991</v>
      </c>
      <c r="B431" s="79" t="s">
        <v>547</v>
      </c>
      <c r="C431" s="273">
        <v>800000</v>
      </c>
      <c r="D431" s="273"/>
      <c r="E431" s="273"/>
      <c r="F431" s="273"/>
      <c r="G431" s="273"/>
      <c r="H431" s="273"/>
      <c r="I431" s="273"/>
      <c r="J431" s="273"/>
      <c r="K431" s="273"/>
      <c r="L431" s="273"/>
      <c r="M431" s="274">
        <f t="shared" si="69"/>
        <v>800000</v>
      </c>
      <c r="N431" s="272"/>
    </row>
    <row r="432" spans="1:14" customFormat="1" ht="3" customHeight="1" x14ac:dyDescent="0.25">
      <c r="A432" s="138"/>
      <c r="B432" s="139"/>
      <c r="C432" s="286"/>
      <c r="D432" s="286"/>
      <c r="E432" s="286"/>
      <c r="F432" s="286"/>
      <c r="G432" s="286"/>
      <c r="H432" s="286"/>
      <c r="I432" s="286"/>
      <c r="J432" s="286"/>
      <c r="K432" s="286"/>
      <c r="L432" s="286"/>
      <c r="M432" s="287"/>
      <c r="N432" s="272"/>
    </row>
    <row r="433" spans="1:15" s="171" customFormat="1" ht="25.5" customHeight="1" thickBot="1" x14ac:dyDescent="0.3">
      <c r="A433" s="172"/>
      <c r="B433" s="173" t="s">
        <v>548</v>
      </c>
      <c r="C433" s="288">
        <f>C6+C43+C108+C193+C253+C312+C334+C382+C400</f>
        <v>62634149</v>
      </c>
      <c r="D433" s="288">
        <f>D6+D43+D108+D193+D253+D312+D334+D382+D400</f>
        <v>0</v>
      </c>
      <c r="E433" s="288">
        <f t="shared" ref="E433:M433" si="79">E6+E43+E108+E193+E253+E312+E334+E382+E400</f>
        <v>0</v>
      </c>
      <c r="F433" s="288">
        <f t="shared" si="79"/>
        <v>0</v>
      </c>
      <c r="G433" s="288">
        <f t="shared" si="79"/>
        <v>0</v>
      </c>
      <c r="H433" s="288">
        <f t="shared" si="79"/>
        <v>10250000</v>
      </c>
      <c r="I433" s="288">
        <f t="shared" si="79"/>
        <v>0</v>
      </c>
      <c r="J433" s="288">
        <f t="shared" si="79"/>
        <v>20685728</v>
      </c>
      <c r="K433" s="288">
        <f t="shared" si="79"/>
        <v>4179310</v>
      </c>
      <c r="L433" s="288">
        <f t="shared" si="79"/>
        <v>0</v>
      </c>
      <c r="M433" s="290">
        <f t="shared" si="79"/>
        <v>97749187</v>
      </c>
      <c r="N433" s="289">
        <f>N6+N43+N108+N193+N253+N312+N334+N382+N400</f>
        <v>0</v>
      </c>
      <c r="O433" s="174"/>
    </row>
    <row r="434" spans="1:15" ht="15" hidden="1" x14ac:dyDescent="0.25"/>
    <row r="435" spans="1:15" ht="15.75" hidden="1" x14ac:dyDescent="0.25">
      <c r="O435" s="44"/>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scale="50" fitToHeight="14" orientation="landscape" r:id="rId1"/>
  <headerFooter>
    <oddFooter>&amp;L&amp;"-,Cursiva"&amp;10     Ejercicio Fiscal 2019&amp;R&amp;"-,Cursiva"&amp;10Página &amp;P de &amp;N&amp;K00+000--&amp;"-,Normal"------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736F"/>
    <pageSetUpPr fitToPage="1"/>
  </sheetPr>
  <dimension ref="A1:L96"/>
  <sheetViews>
    <sheetView showGridLines="0" topLeftCell="I1" zoomScale="110" zoomScaleNormal="110" workbookViewId="0">
      <selection activeCell="J10" sqref="J10"/>
    </sheetView>
  </sheetViews>
  <sheetFormatPr baseColWidth="10" defaultColWidth="11.42578125" defaultRowHeight="12.75" customHeight="1" x14ac:dyDescent="0.2"/>
  <cols>
    <col min="1" max="1" width="4.85546875" style="3" customWidth="1"/>
    <col min="2" max="2" width="32.85546875" style="2" customWidth="1"/>
    <col min="3" max="3" width="14.28515625" style="10" customWidth="1"/>
    <col min="4" max="4" width="28.85546875" style="11" customWidth="1"/>
    <col min="5" max="8" width="15.42578125" style="2" customWidth="1"/>
    <col min="9" max="9" width="13" style="2" customWidth="1"/>
    <col min="10" max="12" width="16.85546875" style="2" customWidth="1"/>
    <col min="13" max="16384" width="11.42578125" style="40"/>
  </cols>
  <sheetData>
    <row r="1" spans="1:12" ht="30" customHeight="1" x14ac:dyDescent="0.2">
      <c r="A1" s="458" t="s">
        <v>1098</v>
      </c>
      <c r="B1" s="459"/>
      <c r="C1" s="459"/>
      <c r="D1" s="459"/>
      <c r="E1" s="459"/>
      <c r="F1" s="459"/>
      <c r="G1" s="459"/>
      <c r="H1" s="459"/>
      <c r="I1" s="459"/>
      <c r="J1" s="459"/>
      <c r="K1" s="459"/>
      <c r="L1" s="459"/>
    </row>
    <row r="2" spans="1:12" ht="27.75" customHeight="1" x14ac:dyDescent="0.2">
      <c r="A2" s="460" t="str">
        <f>'ESTIMACIÓN DE INGRESOS'!A2:C2</f>
        <v>Nombre del Municipio: Municipio de Ixtlahuacán del Río, Jalisco.</v>
      </c>
      <c r="B2" s="461"/>
      <c r="C2" s="461"/>
      <c r="D2" s="461"/>
      <c r="E2" s="461"/>
      <c r="F2" s="461"/>
      <c r="G2" s="461"/>
      <c r="H2" s="461"/>
      <c r="I2" s="461"/>
      <c r="J2" s="461"/>
      <c r="K2" s="461"/>
      <c r="L2" s="461"/>
    </row>
    <row r="3" spans="1:12" ht="17.25" customHeight="1" x14ac:dyDescent="0.2">
      <c r="A3" s="465" t="s">
        <v>5</v>
      </c>
      <c r="B3" s="465"/>
      <c r="C3" s="465"/>
      <c r="D3" s="465"/>
      <c r="E3" s="462" t="s">
        <v>1089</v>
      </c>
      <c r="F3" s="462" t="s">
        <v>1090</v>
      </c>
      <c r="G3" s="463" t="s">
        <v>905</v>
      </c>
      <c r="H3" s="462" t="s">
        <v>906</v>
      </c>
      <c r="I3" s="464" t="s">
        <v>907</v>
      </c>
      <c r="J3" s="462" t="s">
        <v>1088</v>
      </c>
      <c r="K3" s="462" t="s">
        <v>1091</v>
      </c>
      <c r="L3" s="462" t="s">
        <v>1092</v>
      </c>
    </row>
    <row r="4" spans="1:12" ht="10.9" customHeight="1" x14ac:dyDescent="0.2">
      <c r="A4" s="465"/>
      <c r="B4" s="465"/>
      <c r="C4" s="465"/>
      <c r="D4" s="465"/>
      <c r="E4" s="462"/>
      <c r="F4" s="462"/>
      <c r="G4" s="463"/>
      <c r="H4" s="462"/>
      <c r="I4" s="464"/>
      <c r="J4" s="462"/>
      <c r="K4" s="462"/>
      <c r="L4" s="462"/>
    </row>
    <row r="5" spans="1:12" ht="17.45" customHeight="1" x14ac:dyDescent="0.2">
      <c r="A5" s="360" t="s">
        <v>6</v>
      </c>
      <c r="B5" s="361"/>
      <c r="C5" s="361"/>
      <c r="D5" s="361"/>
      <c r="E5" s="361"/>
      <c r="F5" s="361"/>
      <c r="G5" s="361"/>
      <c r="H5" s="360"/>
      <c r="I5" s="362"/>
      <c r="J5" s="40"/>
      <c r="K5" s="40"/>
      <c r="L5" s="352"/>
    </row>
    <row r="6" spans="1:12" ht="17.45" customHeight="1" x14ac:dyDescent="0.2">
      <c r="A6" s="220">
        <v>1</v>
      </c>
      <c r="B6" s="452" t="s">
        <v>7</v>
      </c>
      <c r="C6" s="452"/>
      <c r="D6" s="452"/>
      <c r="E6" s="293">
        <f>SUM(E7:E15)</f>
        <v>5990978</v>
      </c>
      <c r="F6" s="293">
        <f>SUM(F7:F15)</f>
        <v>7957248</v>
      </c>
      <c r="G6" s="363">
        <f>SUM(G7:G15)</f>
        <v>7424000</v>
      </c>
      <c r="H6" s="370">
        <f>SUM(H7:H15)</f>
        <v>7653000</v>
      </c>
      <c r="I6" s="221">
        <f>H6/G6-1</f>
        <v>3.0845905172413701E-2</v>
      </c>
      <c r="J6" s="293">
        <f>SUM(J7:J15)</f>
        <v>8035650</v>
      </c>
      <c r="K6" s="293">
        <f>SUM(K7:K15)</f>
        <v>8437432.5</v>
      </c>
      <c r="L6" s="353">
        <f>SUM(L7:L15)</f>
        <v>8859304.125</v>
      </c>
    </row>
    <row r="7" spans="1:12" ht="15" customHeight="1" x14ac:dyDescent="0.2">
      <c r="A7" s="115">
        <v>1.1000000000000001</v>
      </c>
      <c r="B7" s="441" t="s">
        <v>8</v>
      </c>
      <c r="C7" s="441"/>
      <c r="D7" s="441"/>
      <c r="E7" s="294">
        <v>50639</v>
      </c>
      <c r="F7" s="294">
        <v>1290</v>
      </c>
      <c r="G7" s="364">
        <v>1000</v>
      </c>
      <c r="H7" s="371">
        <f>'ESTIMACIÓN DE INGRESOS'!$C$7</f>
        <v>3000</v>
      </c>
      <c r="I7" s="116">
        <f t="shared" ref="I7:I69" si="0">H7/G7-1</f>
        <v>2</v>
      </c>
      <c r="J7" s="294">
        <v>3150</v>
      </c>
      <c r="K7" s="294">
        <v>3307.5</v>
      </c>
      <c r="L7" s="354">
        <v>3472.875</v>
      </c>
    </row>
    <row r="8" spans="1:12" ht="15" customHeight="1" x14ac:dyDescent="0.2">
      <c r="A8" s="115">
        <v>1.2</v>
      </c>
      <c r="B8" s="441" t="s">
        <v>9</v>
      </c>
      <c r="C8" s="441"/>
      <c r="D8" s="441"/>
      <c r="E8" s="294">
        <v>5830349</v>
      </c>
      <c r="F8" s="294">
        <v>7886607</v>
      </c>
      <c r="G8" s="364">
        <v>7365000</v>
      </c>
      <c r="H8" s="371">
        <f>'ESTIMACIÓN DE INGRESOS'!$C$9</f>
        <v>7550000</v>
      </c>
      <c r="I8" s="116">
        <f t="shared" si="0"/>
        <v>2.5118805159538349E-2</v>
      </c>
      <c r="J8" s="294">
        <v>7927500</v>
      </c>
      <c r="K8" s="294">
        <v>8323875</v>
      </c>
      <c r="L8" s="354">
        <v>8740068.75</v>
      </c>
    </row>
    <row r="9" spans="1:12" ht="15" customHeight="1" x14ac:dyDescent="0.2">
      <c r="A9" s="115">
        <v>1.3</v>
      </c>
      <c r="B9" s="441" t="s">
        <v>10</v>
      </c>
      <c r="C9" s="441"/>
      <c r="D9" s="441"/>
      <c r="E9" s="295"/>
      <c r="F9" s="295"/>
      <c r="G9" s="365"/>
      <c r="H9" s="371">
        <f>'ESTIMACIÓN DE INGRESOS'!C13</f>
        <v>0</v>
      </c>
      <c r="I9" s="116" t="e">
        <f t="shared" si="0"/>
        <v>#DIV/0!</v>
      </c>
      <c r="J9" s="294">
        <v>0</v>
      </c>
      <c r="K9" s="295">
        <v>0</v>
      </c>
      <c r="L9" s="355">
        <v>0</v>
      </c>
    </row>
    <row r="10" spans="1:12" ht="15" customHeight="1" x14ac:dyDescent="0.2">
      <c r="A10" s="115">
        <v>1.4</v>
      </c>
      <c r="B10" s="441" t="s">
        <v>11</v>
      </c>
      <c r="C10" s="441"/>
      <c r="D10" s="441"/>
      <c r="E10" s="295"/>
      <c r="F10" s="295"/>
      <c r="G10" s="365"/>
      <c r="H10" s="371">
        <f>'ESTIMACIÓN DE INGRESOS'!C14</f>
        <v>0</v>
      </c>
      <c r="I10" s="116" t="e">
        <f t="shared" si="0"/>
        <v>#DIV/0!</v>
      </c>
      <c r="J10" s="294">
        <v>0</v>
      </c>
      <c r="K10" s="295">
        <v>0</v>
      </c>
      <c r="L10" s="355">
        <v>0</v>
      </c>
    </row>
    <row r="11" spans="1:12" ht="15" customHeight="1" x14ac:dyDescent="0.2">
      <c r="A11" s="115">
        <v>1.5</v>
      </c>
      <c r="B11" s="441" t="s">
        <v>12</v>
      </c>
      <c r="C11" s="441"/>
      <c r="D11" s="441"/>
      <c r="E11" s="295"/>
      <c r="F11" s="295"/>
      <c r="G11" s="365"/>
      <c r="H11" s="371">
        <f>'ESTIMACIÓN DE INGRESOS'!C15</f>
        <v>0</v>
      </c>
      <c r="I11" s="116" t="e">
        <f t="shared" si="0"/>
        <v>#DIV/0!</v>
      </c>
      <c r="J11" s="294">
        <v>0</v>
      </c>
      <c r="K11" s="295">
        <v>0</v>
      </c>
      <c r="L11" s="355">
        <v>0</v>
      </c>
    </row>
    <row r="12" spans="1:12" ht="15" customHeight="1" x14ac:dyDescent="0.2">
      <c r="A12" s="115">
        <v>1.6</v>
      </c>
      <c r="B12" s="441" t="s">
        <v>13</v>
      </c>
      <c r="C12" s="441"/>
      <c r="D12" s="441"/>
      <c r="E12" s="295"/>
      <c r="F12" s="295"/>
      <c r="G12" s="365"/>
      <c r="H12" s="371">
        <f>'ESTIMACIÓN DE INGRESOS'!C16</f>
        <v>0</v>
      </c>
      <c r="I12" s="116" t="e">
        <f t="shared" si="0"/>
        <v>#DIV/0!</v>
      </c>
      <c r="J12" s="294">
        <v>0</v>
      </c>
      <c r="K12" s="295">
        <v>0</v>
      </c>
      <c r="L12" s="355">
        <v>0</v>
      </c>
    </row>
    <row r="13" spans="1:12" ht="15" customHeight="1" x14ac:dyDescent="0.2">
      <c r="A13" s="115">
        <v>1.7</v>
      </c>
      <c r="B13" s="443" t="s">
        <v>1103</v>
      </c>
      <c r="C13" s="444"/>
      <c r="D13" s="445"/>
      <c r="E13" s="294">
        <v>109990</v>
      </c>
      <c r="F13" s="294">
        <v>69351</v>
      </c>
      <c r="G13" s="364">
        <v>58000</v>
      </c>
      <c r="H13" s="371">
        <f>'ESTIMACIÓN DE INGRESOS'!C17</f>
        <v>100000</v>
      </c>
      <c r="I13" s="116">
        <f t="shared" si="0"/>
        <v>0.72413793103448265</v>
      </c>
      <c r="J13" s="294">
        <v>105000</v>
      </c>
      <c r="K13" s="294">
        <v>110250</v>
      </c>
      <c r="L13" s="354">
        <v>115762.5</v>
      </c>
    </row>
    <row r="14" spans="1:12" ht="15" customHeight="1" x14ac:dyDescent="0.2">
      <c r="A14" s="115">
        <v>1.8</v>
      </c>
      <c r="B14" s="443" t="s">
        <v>14</v>
      </c>
      <c r="C14" s="444"/>
      <c r="D14" s="445"/>
      <c r="E14" s="294"/>
      <c r="F14" s="294"/>
      <c r="G14" s="364"/>
      <c r="H14" s="371">
        <f>'ESTIMACIÓN DE INGRESOS'!C23</f>
        <v>0</v>
      </c>
      <c r="I14" s="117" t="e">
        <f t="shared" si="0"/>
        <v>#DIV/0!</v>
      </c>
      <c r="J14" s="294">
        <v>0</v>
      </c>
      <c r="K14" s="294"/>
      <c r="L14" s="354"/>
    </row>
    <row r="15" spans="1:12" ht="24.6" customHeight="1" x14ac:dyDescent="0.2">
      <c r="A15" s="115">
        <v>1.9</v>
      </c>
      <c r="B15" s="453" t="s">
        <v>1100</v>
      </c>
      <c r="C15" s="444"/>
      <c r="D15" s="445"/>
      <c r="E15" s="294"/>
      <c r="F15" s="294"/>
      <c r="G15" s="364"/>
      <c r="H15" s="371">
        <f>'ESTIMACIÓN DE INGRESOS'!C24</f>
        <v>0</v>
      </c>
      <c r="I15" s="117" t="e">
        <f t="shared" si="0"/>
        <v>#DIV/0!</v>
      </c>
      <c r="J15" s="294">
        <f t="shared" ref="J8:J15" si="1">+H15*0.05+H15</f>
        <v>0</v>
      </c>
      <c r="K15" s="294"/>
      <c r="L15" s="354"/>
    </row>
    <row r="16" spans="1:12" ht="17.45" customHeight="1" x14ac:dyDescent="0.2">
      <c r="A16" s="216">
        <v>2</v>
      </c>
      <c r="B16" s="442" t="s">
        <v>15</v>
      </c>
      <c r="C16" s="442"/>
      <c r="D16" s="442"/>
      <c r="E16" s="296">
        <f>SUM(E17:E21)</f>
        <v>0</v>
      </c>
      <c r="F16" s="296">
        <f>SUM(F17:F21)</f>
        <v>0</v>
      </c>
      <c r="G16" s="366">
        <f>SUM(G17:G21)</f>
        <v>0</v>
      </c>
      <c r="H16" s="372">
        <f>SUM(H17:H21)</f>
        <v>0</v>
      </c>
      <c r="I16" s="217" t="e">
        <f t="shared" si="0"/>
        <v>#DIV/0!</v>
      </c>
      <c r="J16" s="296">
        <f>SUM(J17:J21)</f>
        <v>0</v>
      </c>
      <c r="K16" s="296">
        <f>SUM(K17:K21)</f>
        <v>0</v>
      </c>
      <c r="L16" s="356">
        <f>SUM(L17:L21)</f>
        <v>0</v>
      </c>
    </row>
    <row r="17" spans="1:12" x14ac:dyDescent="0.2">
      <c r="A17" s="115">
        <v>2.1</v>
      </c>
      <c r="B17" s="443" t="s">
        <v>862</v>
      </c>
      <c r="C17" s="444"/>
      <c r="D17" s="445"/>
      <c r="E17" s="294"/>
      <c r="F17" s="294"/>
      <c r="G17" s="364"/>
      <c r="H17" s="371">
        <f>'ESTIMACIÓN DE INGRESOS'!C26</f>
        <v>0</v>
      </c>
      <c r="I17" s="116" t="e">
        <f t="shared" si="0"/>
        <v>#DIV/0!</v>
      </c>
      <c r="J17" s="294"/>
      <c r="K17" s="294"/>
      <c r="L17" s="354"/>
    </row>
    <row r="18" spans="1:12" ht="15" customHeight="1" x14ac:dyDescent="0.2">
      <c r="A18" s="115">
        <v>2.2000000000000002</v>
      </c>
      <c r="B18" s="443" t="s">
        <v>863</v>
      </c>
      <c r="C18" s="444"/>
      <c r="D18" s="445"/>
      <c r="E18" s="295"/>
      <c r="F18" s="295"/>
      <c r="G18" s="365"/>
      <c r="H18" s="371">
        <f>'ESTIMACIÓN DE INGRESOS'!C27</f>
        <v>0</v>
      </c>
      <c r="I18" s="116" t="e">
        <f t="shared" si="0"/>
        <v>#DIV/0!</v>
      </c>
      <c r="J18" s="295"/>
      <c r="K18" s="295"/>
      <c r="L18" s="355"/>
    </row>
    <row r="19" spans="1:12" ht="15" customHeight="1" x14ac:dyDescent="0.2">
      <c r="A19" s="115">
        <v>2.2999999999999998</v>
      </c>
      <c r="B19" s="443" t="s">
        <v>864</v>
      </c>
      <c r="C19" s="444"/>
      <c r="D19" s="445"/>
      <c r="E19" s="295"/>
      <c r="F19" s="295"/>
      <c r="G19" s="365"/>
      <c r="H19" s="371">
        <f>'ESTIMACIÓN DE INGRESOS'!C28</f>
        <v>0</v>
      </c>
      <c r="I19" s="116" t="e">
        <f t="shared" si="0"/>
        <v>#DIV/0!</v>
      </c>
      <c r="J19" s="295"/>
      <c r="K19" s="295"/>
      <c r="L19" s="355"/>
    </row>
    <row r="20" spans="1:12" ht="15" customHeight="1" x14ac:dyDescent="0.2">
      <c r="A20" s="115">
        <v>2.4</v>
      </c>
      <c r="B20" s="443" t="s">
        <v>865</v>
      </c>
      <c r="C20" s="444"/>
      <c r="D20" s="445"/>
      <c r="E20" s="294"/>
      <c r="F20" s="294"/>
      <c r="G20" s="364"/>
      <c r="H20" s="371">
        <f>'ESTIMACIÓN DE INGRESOS'!C29</f>
        <v>0</v>
      </c>
      <c r="I20" s="116" t="e">
        <f t="shared" si="0"/>
        <v>#DIV/0!</v>
      </c>
      <c r="J20" s="294"/>
      <c r="K20" s="294"/>
      <c r="L20" s="354"/>
    </row>
    <row r="21" spans="1:12" ht="15" customHeight="1" x14ac:dyDescent="0.2">
      <c r="A21" s="115">
        <v>2.5</v>
      </c>
      <c r="B21" s="443" t="s">
        <v>1101</v>
      </c>
      <c r="C21" s="444"/>
      <c r="D21" s="445"/>
      <c r="E21" s="294"/>
      <c r="F21" s="294"/>
      <c r="G21" s="364"/>
      <c r="H21" s="371">
        <f>'ESTIMACIÓN DE INGRESOS'!C30</f>
        <v>0</v>
      </c>
      <c r="I21" s="116" t="e">
        <f t="shared" si="0"/>
        <v>#DIV/0!</v>
      </c>
      <c r="J21" s="294"/>
      <c r="K21" s="294"/>
      <c r="L21" s="354"/>
    </row>
    <row r="22" spans="1:12" ht="16.899999999999999" customHeight="1" x14ac:dyDescent="0.2">
      <c r="A22" s="216">
        <v>3</v>
      </c>
      <c r="B22" s="442" t="s">
        <v>16</v>
      </c>
      <c r="C22" s="442"/>
      <c r="D22" s="442"/>
      <c r="E22" s="296">
        <f>SUM(E23:E24)</f>
        <v>0</v>
      </c>
      <c r="F22" s="296">
        <f>SUM(F23:F24)</f>
        <v>0</v>
      </c>
      <c r="G22" s="366">
        <f>SUM(G23:G24)</f>
        <v>0</v>
      </c>
      <c r="H22" s="372">
        <f>SUM(H23:H24)</f>
        <v>0</v>
      </c>
      <c r="I22" s="218" t="e">
        <f t="shared" si="0"/>
        <v>#DIV/0!</v>
      </c>
      <c r="J22" s="296">
        <f>SUM(J23:J24)</f>
        <v>0</v>
      </c>
      <c r="K22" s="296">
        <f>SUM(K23:K24)</f>
        <v>0</v>
      </c>
      <c r="L22" s="356">
        <f>SUM(L23:L24)</f>
        <v>0</v>
      </c>
    </row>
    <row r="23" spans="1:12" ht="15" customHeight="1" x14ac:dyDescent="0.2">
      <c r="A23" s="115">
        <v>3.1</v>
      </c>
      <c r="B23" s="441" t="s">
        <v>17</v>
      </c>
      <c r="C23" s="441"/>
      <c r="D23" s="441"/>
      <c r="E23" s="295"/>
      <c r="F23" s="295"/>
      <c r="G23" s="365"/>
      <c r="H23" s="371">
        <f>'ESTIMACIÓN DE INGRESOS'!C32</f>
        <v>0</v>
      </c>
      <c r="I23" s="117" t="e">
        <f t="shared" si="0"/>
        <v>#DIV/0!</v>
      </c>
      <c r="J23" s="295"/>
      <c r="K23" s="295"/>
      <c r="L23" s="355"/>
    </row>
    <row r="24" spans="1:12" ht="22.9" customHeight="1" x14ac:dyDescent="0.2">
      <c r="A24" s="115">
        <v>3.9</v>
      </c>
      <c r="B24" s="446" t="s">
        <v>1102</v>
      </c>
      <c r="C24" s="441"/>
      <c r="D24" s="441"/>
      <c r="E24" s="295"/>
      <c r="F24" s="295"/>
      <c r="G24" s="365"/>
      <c r="H24" s="371">
        <f>'ESTIMACIÓN DE INGRESOS'!C33</f>
        <v>0</v>
      </c>
      <c r="I24" s="117" t="e">
        <f t="shared" si="0"/>
        <v>#DIV/0!</v>
      </c>
      <c r="J24" s="295"/>
      <c r="K24" s="295"/>
      <c r="L24" s="355"/>
    </row>
    <row r="25" spans="1:12" ht="19.149999999999999" customHeight="1" x14ac:dyDescent="0.2">
      <c r="A25" s="216">
        <v>4</v>
      </c>
      <c r="B25" s="442" t="s">
        <v>18</v>
      </c>
      <c r="C25" s="442"/>
      <c r="D25" s="442"/>
      <c r="E25" s="296">
        <f>SUM(E26:E31)</f>
        <v>11321370</v>
      </c>
      <c r="F25" s="296">
        <f>SUM(F26:F31)</f>
        <v>10376217</v>
      </c>
      <c r="G25" s="366">
        <f>SUM(G26:G31)</f>
        <v>11438622</v>
      </c>
      <c r="H25" s="372">
        <f>SUM(H26:H31)</f>
        <v>11293000</v>
      </c>
      <c r="I25" s="218">
        <f t="shared" si="0"/>
        <v>-1.2730729278404351E-2</v>
      </c>
      <c r="J25" s="296">
        <f>SUM(J26:J31)</f>
        <v>11857650</v>
      </c>
      <c r="K25" s="296">
        <f>SUM(K26:K31)</f>
        <v>12450532.5</v>
      </c>
      <c r="L25" s="356">
        <f>SUM(L26:L31)</f>
        <v>13073059.125</v>
      </c>
    </row>
    <row r="26" spans="1:12" x14ac:dyDescent="0.2">
      <c r="A26" s="115">
        <v>4.0999999999999996</v>
      </c>
      <c r="B26" s="447" t="s">
        <v>857</v>
      </c>
      <c r="C26" s="447"/>
      <c r="D26" s="447"/>
      <c r="E26" s="294">
        <v>700068</v>
      </c>
      <c r="F26" s="294">
        <v>1229486</v>
      </c>
      <c r="G26" s="364">
        <v>745000</v>
      </c>
      <c r="H26" s="371">
        <f>'ESTIMACIÓN DE INGRESOS'!$C$35</f>
        <v>1031000</v>
      </c>
      <c r="I26" s="116">
        <f t="shared" si="0"/>
        <v>0.38389261744966441</v>
      </c>
      <c r="J26" s="294">
        <v>1082550</v>
      </c>
      <c r="K26" s="294">
        <v>1136677.5</v>
      </c>
      <c r="L26" s="354">
        <v>1193511.375</v>
      </c>
    </row>
    <row r="27" spans="1:12" ht="15" customHeight="1" x14ac:dyDescent="0.2">
      <c r="A27" s="115">
        <v>4.2</v>
      </c>
      <c r="B27" s="447" t="s">
        <v>1105</v>
      </c>
      <c r="C27" s="447"/>
      <c r="D27" s="447"/>
      <c r="E27" s="295"/>
      <c r="F27" s="295"/>
      <c r="G27" s="365"/>
      <c r="H27" s="373">
        <f>'ESTIMACIÓN DE INGRESOS'!C40</f>
        <v>0</v>
      </c>
      <c r="I27" s="291" t="e">
        <f t="shared" si="0"/>
        <v>#DIV/0!</v>
      </c>
      <c r="J27" s="295"/>
      <c r="K27" s="295">
        <v>0</v>
      </c>
      <c r="L27" s="355">
        <v>0</v>
      </c>
    </row>
    <row r="28" spans="1:12" ht="15" customHeight="1" x14ac:dyDescent="0.2">
      <c r="A28" s="115">
        <v>4.3</v>
      </c>
      <c r="B28" s="449" t="s">
        <v>858</v>
      </c>
      <c r="C28" s="450"/>
      <c r="D28" s="451"/>
      <c r="E28" s="295">
        <v>10491205</v>
      </c>
      <c r="F28" s="295">
        <v>9035566</v>
      </c>
      <c r="G28" s="365">
        <v>10602622</v>
      </c>
      <c r="H28" s="371">
        <f>'ESTIMACIÓN DE INGRESOS'!C41</f>
        <v>10132000</v>
      </c>
      <c r="I28" s="116">
        <f t="shared" si="0"/>
        <v>-4.4387322305746602E-2</v>
      </c>
      <c r="J28" s="294">
        <v>10638600</v>
      </c>
      <c r="K28" s="295">
        <v>11170530</v>
      </c>
      <c r="L28" s="355">
        <v>11729056.5</v>
      </c>
    </row>
    <row r="29" spans="1:12" ht="15" customHeight="1" x14ac:dyDescent="0.2">
      <c r="A29" s="115">
        <v>4.4000000000000004</v>
      </c>
      <c r="B29" s="447" t="s">
        <v>859</v>
      </c>
      <c r="C29" s="447"/>
      <c r="D29" s="447"/>
      <c r="E29" s="294">
        <v>14196</v>
      </c>
      <c r="F29" s="294">
        <v>6552</v>
      </c>
      <c r="G29" s="364">
        <v>5000</v>
      </c>
      <c r="H29" s="371">
        <f>'ESTIMACIÓN DE INGRESOS'!C56</f>
        <v>19000</v>
      </c>
      <c r="I29" s="116">
        <f t="shared" si="0"/>
        <v>2.8</v>
      </c>
      <c r="J29" s="294">
        <v>19950</v>
      </c>
      <c r="K29" s="294">
        <v>20947.5</v>
      </c>
      <c r="L29" s="354">
        <v>21994.875</v>
      </c>
    </row>
    <row r="30" spans="1:12" ht="15" customHeight="1" x14ac:dyDescent="0.2">
      <c r="A30" s="115">
        <v>4.5</v>
      </c>
      <c r="B30" s="447" t="s">
        <v>1016</v>
      </c>
      <c r="C30" s="447"/>
      <c r="D30" s="447"/>
      <c r="E30" s="294">
        <v>115901</v>
      </c>
      <c r="F30" s="294">
        <v>104613</v>
      </c>
      <c r="G30" s="364">
        <v>86000</v>
      </c>
      <c r="H30" s="371">
        <f>'ESTIMACIÓN DE INGRESOS'!C57</f>
        <v>111000</v>
      </c>
      <c r="I30" s="116">
        <f t="shared" si="0"/>
        <v>0.29069767441860472</v>
      </c>
      <c r="J30" s="294">
        <v>116550</v>
      </c>
      <c r="K30" s="294">
        <v>122377.5</v>
      </c>
      <c r="L30" s="354">
        <v>128496.375</v>
      </c>
    </row>
    <row r="31" spans="1:12" ht="22.9" customHeight="1" x14ac:dyDescent="0.2">
      <c r="A31" s="115">
        <v>4.9000000000000004</v>
      </c>
      <c r="B31" s="447" t="s">
        <v>1104</v>
      </c>
      <c r="C31" s="447"/>
      <c r="D31" s="447"/>
      <c r="E31" s="294"/>
      <c r="F31" s="294"/>
      <c r="G31" s="364"/>
      <c r="H31" s="371">
        <f>'ESTIMACIÓN DE INGRESOS'!$C$62</f>
        <v>0</v>
      </c>
      <c r="I31" s="116" t="e">
        <f t="shared" si="0"/>
        <v>#DIV/0!</v>
      </c>
      <c r="J31" s="294">
        <v>0</v>
      </c>
      <c r="K31" s="294"/>
      <c r="L31" s="354"/>
    </row>
    <row r="32" spans="1:12" ht="19.899999999999999" customHeight="1" x14ac:dyDescent="0.2">
      <c r="A32" s="216">
        <v>5</v>
      </c>
      <c r="B32" s="442" t="s">
        <v>19</v>
      </c>
      <c r="C32" s="442"/>
      <c r="D32" s="442"/>
      <c r="E32" s="296">
        <f>SUM(E33:E35)</f>
        <v>368630</v>
      </c>
      <c r="F32" s="296">
        <f>SUM(F33:F35)</f>
        <v>373596</v>
      </c>
      <c r="G32" s="366">
        <f>SUM(G33:G35)</f>
        <v>340000</v>
      </c>
      <c r="H32" s="372">
        <f>SUM(H33:H35)</f>
        <v>451000</v>
      </c>
      <c r="I32" s="218">
        <f t="shared" si="0"/>
        <v>0.32647058823529407</v>
      </c>
      <c r="J32" s="296">
        <f>SUM(J33:J35)</f>
        <v>473550</v>
      </c>
      <c r="K32" s="296">
        <f>SUM(K33:K35)</f>
        <v>497227.5</v>
      </c>
      <c r="L32" s="356">
        <f>SUM(L33:L35)</f>
        <v>522088.875</v>
      </c>
    </row>
    <row r="33" spans="1:12" ht="15" customHeight="1" x14ac:dyDescent="0.2">
      <c r="A33" s="115">
        <v>5.0999999999999996</v>
      </c>
      <c r="B33" s="447" t="s">
        <v>903</v>
      </c>
      <c r="C33" s="447"/>
      <c r="D33" s="447"/>
      <c r="E33" s="294">
        <v>368630</v>
      </c>
      <c r="F33" s="294">
        <v>373596</v>
      </c>
      <c r="G33" s="364">
        <v>340000</v>
      </c>
      <c r="H33" s="371">
        <f>'ESTIMACIÓN DE INGRESOS'!$C$64</f>
        <v>451000</v>
      </c>
      <c r="I33" s="116">
        <f t="shared" si="0"/>
        <v>0.32647058823529407</v>
      </c>
      <c r="J33" s="294">
        <v>473550</v>
      </c>
      <c r="K33" s="294">
        <v>497227.5</v>
      </c>
      <c r="L33" s="354">
        <v>522088.875</v>
      </c>
    </row>
    <row r="34" spans="1:12" ht="15" customHeight="1" x14ac:dyDescent="0.2">
      <c r="A34" s="115">
        <v>5.2</v>
      </c>
      <c r="B34" s="447" t="s">
        <v>1017</v>
      </c>
      <c r="C34" s="447"/>
      <c r="D34" s="447"/>
      <c r="E34" s="294"/>
      <c r="F34" s="294"/>
      <c r="G34" s="364"/>
      <c r="H34" s="373">
        <f>'ESTIMACIÓN DE INGRESOS'!C68</f>
        <v>0</v>
      </c>
      <c r="I34" s="291" t="e">
        <f t="shared" si="0"/>
        <v>#DIV/0!</v>
      </c>
      <c r="J34" s="294"/>
      <c r="K34" s="294"/>
      <c r="L34" s="354"/>
    </row>
    <row r="35" spans="1:12" ht="21" customHeight="1" x14ac:dyDescent="0.2">
      <c r="A35" s="115">
        <v>5.9</v>
      </c>
      <c r="B35" s="447" t="s">
        <v>1018</v>
      </c>
      <c r="C35" s="447"/>
      <c r="D35" s="447"/>
      <c r="E35" s="294"/>
      <c r="F35" s="294"/>
      <c r="G35" s="364"/>
      <c r="H35" s="371">
        <f>'ESTIMACIÓN DE INGRESOS'!C69</f>
        <v>0</v>
      </c>
      <c r="I35" s="116" t="e">
        <f t="shared" si="0"/>
        <v>#DIV/0!</v>
      </c>
      <c r="J35" s="294"/>
      <c r="K35" s="294"/>
      <c r="L35" s="354"/>
    </row>
    <row r="36" spans="1:12" ht="21" customHeight="1" x14ac:dyDescent="0.2">
      <c r="A36" s="216">
        <v>6</v>
      </c>
      <c r="B36" s="442" t="s">
        <v>20</v>
      </c>
      <c r="C36" s="442"/>
      <c r="D36" s="442"/>
      <c r="E36" s="296">
        <f>SUM(E37:E40)</f>
        <v>510471</v>
      </c>
      <c r="F36" s="296">
        <f>SUM(F37:F40)</f>
        <v>720076</v>
      </c>
      <c r="G36" s="366">
        <f>SUM(G37:G40)</f>
        <v>1320000</v>
      </c>
      <c r="H36" s="372">
        <f>SUM(H37:H40)</f>
        <v>1252000</v>
      </c>
      <c r="I36" s="218">
        <f t="shared" si="0"/>
        <v>-5.1515151515151514E-2</v>
      </c>
      <c r="J36" s="296">
        <f>SUM(J37:J40)</f>
        <v>1314600</v>
      </c>
      <c r="K36" s="296">
        <f>SUM(K37:K40)</f>
        <v>1380330</v>
      </c>
      <c r="L36" s="356">
        <f>SUM(L37:L40)</f>
        <v>1449346.5</v>
      </c>
    </row>
    <row r="37" spans="1:12" ht="15" customHeight="1" x14ac:dyDescent="0.2">
      <c r="A37" s="115">
        <v>6.1</v>
      </c>
      <c r="B37" s="447" t="s">
        <v>904</v>
      </c>
      <c r="C37" s="447"/>
      <c r="D37" s="447"/>
      <c r="E37" s="294">
        <v>510471</v>
      </c>
      <c r="F37" s="294">
        <v>720076</v>
      </c>
      <c r="G37" s="364">
        <v>1320000</v>
      </c>
      <c r="H37" s="371">
        <f>'ESTIMACIÓN DE INGRESOS'!$C$71</f>
        <v>1252000</v>
      </c>
      <c r="I37" s="116">
        <f t="shared" si="0"/>
        <v>-5.1515151515151514E-2</v>
      </c>
      <c r="J37" s="294">
        <v>1314600</v>
      </c>
      <c r="K37" s="294">
        <v>1380330</v>
      </c>
      <c r="L37" s="354">
        <v>1449346.5</v>
      </c>
    </row>
    <row r="38" spans="1:12" ht="15" customHeight="1" x14ac:dyDescent="0.2">
      <c r="A38" s="115">
        <v>6.2</v>
      </c>
      <c r="B38" s="447" t="s">
        <v>1019</v>
      </c>
      <c r="C38" s="447"/>
      <c r="D38" s="447"/>
      <c r="E38" s="294"/>
      <c r="F38" s="294"/>
      <c r="G38" s="364"/>
      <c r="H38" s="371">
        <f>'ESTIMACIÓN DE INGRESOS'!C79</f>
        <v>0</v>
      </c>
      <c r="I38" s="116" t="e">
        <f t="shared" si="0"/>
        <v>#DIV/0!</v>
      </c>
      <c r="J38" s="294"/>
      <c r="K38" s="294"/>
      <c r="L38" s="354"/>
    </row>
    <row r="39" spans="1:12" ht="15" customHeight="1" x14ac:dyDescent="0.2">
      <c r="A39" s="115">
        <v>6.3</v>
      </c>
      <c r="B39" s="447" t="s">
        <v>1020</v>
      </c>
      <c r="C39" s="447"/>
      <c r="D39" s="447"/>
      <c r="E39" s="294"/>
      <c r="F39" s="294"/>
      <c r="G39" s="364"/>
      <c r="H39" s="371">
        <f>'ESTIMACIÓN DE INGRESOS'!C80</f>
        <v>0</v>
      </c>
      <c r="I39" s="116" t="e">
        <f t="shared" si="0"/>
        <v>#DIV/0!</v>
      </c>
      <c r="J39" s="294"/>
      <c r="K39" s="294"/>
      <c r="L39" s="354"/>
    </row>
    <row r="40" spans="1:12" ht="21.6" customHeight="1" x14ac:dyDescent="0.2">
      <c r="A40" s="115">
        <v>6.9</v>
      </c>
      <c r="B40" s="447" t="s">
        <v>1023</v>
      </c>
      <c r="C40" s="447"/>
      <c r="D40" s="447"/>
      <c r="E40" s="294"/>
      <c r="F40" s="294"/>
      <c r="G40" s="364"/>
      <c r="H40" s="371">
        <f>'ESTIMACIÓN DE INGRESOS'!C81</f>
        <v>0</v>
      </c>
      <c r="I40" s="116" t="e">
        <f t="shared" si="0"/>
        <v>#DIV/0!</v>
      </c>
      <c r="J40" s="294"/>
      <c r="K40" s="294"/>
      <c r="L40" s="354"/>
    </row>
    <row r="41" spans="1:12" ht="20.45" customHeight="1" x14ac:dyDescent="0.2">
      <c r="A41" s="216">
        <v>7</v>
      </c>
      <c r="B41" s="442" t="s">
        <v>1024</v>
      </c>
      <c r="C41" s="442"/>
      <c r="D41" s="442"/>
      <c r="E41" s="296">
        <f>SUM(E42:E50)</f>
        <v>0</v>
      </c>
      <c r="F41" s="296">
        <f>SUM(F42:F50)</f>
        <v>0</v>
      </c>
      <c r="G41" s="366">
        <f>SUM(G42:G50)</f>
        <v>0</v>
      </c>
      <c r="H41" s="372">
        <f>SUM(H42:H50)</f>
        <v>0</v>
      </c>
      <c r="I41" s="218" t="e">
        <f t="shared" si="0"/>
        <v>#DIV/0!</v>
      </c>
      <c r="J41" s="296">
        <f>SUM(J42:J50)</f>
        <v>0</v>
      </c>
      <c r="K41" s="296">
        <f>SUM(K42:K50)</f>
        <v>0</v>
      </c>
      <c r="L41" s="356">
        <f>SUM(L42:L50)</f>
        <v>0</v>
      </c>
    </row>
    <row r="42" spans="1:12" ht="21.6" customHeight="1" x14ac:dyDescent="0.2">
      <c r="A42" s="115">
        <v>7.1</v>
      </c>
      <c r="B42" s="447" t="s">
        <v>1025</v>
      </c>
      <c r="C42" s="447"/>
      <c r="D42" s="447"/>
      <c r="E42" s="298"/>
      <c r="F42" s="298"/>
      <c r="G42" s="367"/>
      <c r="H42" s="371">
        <f>'ESTIMACIÓN DE INGRESOS'!C83</f>
        <v>0</v>
      </c>
      <c r="I42" s="116" t="e">
        <f t="shared" si="0"/>
        <v>#DIV/0!</v>
      </c>
      <c r="J42" s="298"/>
      <c r="K42" s="298"/>
      <c r="L42" s="357"/>
    </row>
    <row r="43" spans="1:12" ht="22.15" customHeight="1" x14ac:dyDescent="0.2">
      <c r="A43" s="115">
        <v>7.2</v>
      </c>
      <c r="B43" s="447" t="s">
        <v>1026</v>
      </c>
      <c r="C43" s="447"/>
      <c r="D43" s="447"/>
      <c r="E43" s="298"/>
      <c r="F43" s="298"/>
      <c r="G43" s="367"/>
      <c r="H43" s="371">
        <f>'ESTIMACIÓN DE INGRESOS'!C84</f>
        <v>0</v>
      </c>
      <c r="I43" s="116" t="e">
        <f t="shared" si="0"/>
        <v>#DIV/0!</v>
      </c>
      <c r="J43" s="298"/>
      <c r="K43" s="298"/>
      <c r="L43" s="357"/>
    </row>
    <row r="44" spans="1:12" ht="24.6" customHeight="1" x14ac:dyDescent="0.2">
      <c r="A44" s="115">
        <v>7.3</v>
      </c>
      <c r="B44" s="447" t="s">
        <v>1027</v>
      </c>
      <c r="C44" s="447"/>
      <c r="D44" s="447"/>
      <c r="E44" s="298"/>
      <c r="F44" s="298"/>
      <c r="G44" s="367"/>
      <c r="H44" s="371">
        <f>'ESTIMACIÓN DE INGRESOS'!C85</f>
        <v>0</v>
      </c>
      <c r="I44" s="116" t="e">
        <f t="shared" si="0"/>
        <v>#DIV/0!</v>
      </c>
      <c r="J44" s="298"/>
      <c r="K44" s="298"/>
      <c r="L44" s="357"/>
    </row>
    <row r="45" spans="1:12" ht="26.45" customHeight="1" x14ac:dyDescent="0.2">
      <c r="A45" s="115">
        <v>7.4</v>
      </c>
      <c r="B45" s="447" t="s">
        <v>1028</v>
      </c>
      <c r="C45" s="447"/>
      <c r="D45" s="447"/>
      <c r="E45" s="298"/>
      <c r="F45" s="298"/>
      <c r="G45" s="367"/>
      <c r="H45" s="371">
        <f>'ESTIMACIÓN DE INGRESOS'!C86</f>
        <v>0</v>
      </c>
      <c r="I45" s="116" t="e">
        <f t="shared" si="0"/>
        <v>#DIV/0!</v>
      </c>
      <c r="J45" s="298"/>
      <c r="K45" s="298"/>
      <c r="L45" s="357"/>
    </row>
    <row r="46" spans="1:12" ht="26.45" customHeight="1" x14ac:dyDescent="0.2">
      <c r="A46" s="115">
        <v>7.5</v>
      </c>
      <c r="B46" s="447" t="s">
        <v>1029</v>
      </c>
      <c r="C46" s="447"/>
      <c r="D46" s="447"/>
      <c r="E46" s="298"/>
      <c r="F46" s="298"/>
      <c r="G46" s="367"/>
      <c r="H46" s="371">
        <f>'ESTIMACIÓN DE INGRESOS'!C87</f>
        <v>0</v>
      </c>
      <c r="I46" s="116" t="e">
        <f t="shared" si="0"/>
        <v>#DIV/0!</v>
      </c>
      <c r="J46" s="298"/>
      <c r="K46" s="298"/>
      <c r="L46" s="357"/>
    </row>
    <row r="47" spans="1:12" ht="26.45" customHeight="1" x14ac:dyDescent="0.2">
      <c r="A47" s="115">
        <v>7.6</v>
      </c>
      <c r="B47" s="447" t="s">
        <v>1030</v>
      </c>
      <c r="C47" s="447"/>
      <c r="D47" s="447"/>
      <c r="E47" s="298"/>
      <c r="F47" s="298"/>
      <c r="G47" s="367"/>
      <c r="H47" s="371">
        <f>'ESTIMACIÓN DE INGRESOS'!C88</f>
        <v>0</v>
      </c>
      <c r="I47" s="116" t="e">
        <f t="shared" si="0"/>
        <v>#DIV/0!</v>
      </c>
      <c r="J47" s="298"/>
      <c r="K47" s="298"/>
      <c r="L47" s="357"/>
    </row>
    <row r="48" spans="1:12" ht="26.45" customHeight="1" x14ac:dyDescent="0.2">
      <c r="A48" s="115">
        <v>7.7</v>
      </c>
      <c r="B48" s="447" t="s">
        <v>1031</v>
      </c>
      <c r="C48" s="447"/>
      <c r="D48" s="447"/>
      <c r="E48" s="298"/>
      <c r="F48" s="298"/>
      <c r="G48" s="367"/>
      <c r="H48" s="371">
        <f>'ESTIMACIÓN DE INGRESOS'!C89</f>
        <v>0</v>
      </c>
      <c r="I48" s="116" t="e">
        <f t="shared" si="0"/>
        <v>#DIV/0!</v>
      </c>
      <c r="J48" s="298"/>
      <c r="K48" s="298"/>
      <c r="L48" s="357"/>
    </row>
    <row r="49" spans="1:12" ht="26.45" customHeight="1" x14ac:dyDescent="0.2">
      <c r="A49" s="115">
        <v>7.8</v>
      </c>
      <c r="B49" s="447" t="s">
        <v>1032</v>
      </c>
      <c r="C49" s="447"/>
      <c r="D49" s="447"/>
      <c r="E49" s="298"/>
      <c r="F49" s="298"/>
      <c r="G49" s="367"/>
      <c r="H49" s="371">
        <f>'ESTIMACIÓN DE INGRESOS'!C90</f>
        <v>0</v>
      </c>
      <c r="I49" s="116" t="e">
        <f t="shared" si="0"/>
        <v>#DIV/0!</v>
      </c>
      <c r="J49" s="298"/>
      <c r="K49" s="298"/>
      <c r="L49" s="357"/>
    </row>
    <row r="50" spans="1:12" ht="20.45" customHeight="1" x14ac:dyDescent="0.2">
      <c r="A50" s="115">
        <v>7.9</v>
      </c>
      <c r="B50" s="447" t="s">
        <v>1033</v>
      </c>
      <c r="C50" s="447"/>
      <c r="D50" s="447"/>
      <c r="E50" s="298"/>
      <c r="F50" s="298"/>
      <c r="G50" s="367"/>
      <c r="H50" s="371">
        <f>'ESTIMACIÓN DE INGRESOS'!C91</f>
        <v>0</v>
      </c>
      <c r="I50" s="116" t="e">
        <f t="shared" si="0"/>
        <v>#DIV/0!</v>
      </c>
      <c r="J50" s="298"/>
      <c r="K50" s="298"/>
      <c r="L50" s="357"/>
    </row>
    <row r="51" spans="1:12" ht="24.6" customHeight="1" x14ac:dyDescent="0.2">
      <c r="A51" s="216">
        <v>8</v>
      </c>
      <c r="B51" s="442" t="s">
        <v>1034</v>
      </c>
      <c r="C51" s="442"/>
      <c r="D51" s="442"/>
      <c r="E51" s="296">
        <f>SUM(E52:E56)</f>
        <v>65391805</v>
      </c>
      <c r="F51" s="296">
        <f>SUM(F52:F56)</f>
        <v>73890189</v>
      </c>
      <c r="G51" s="366">
        <f>SUM(G52:G56)</f>
        <v>61482287</v>
      </c>
      <c r="H51" s="372">
        <f>SUM(H52:H56)</f>
        <v>77100187</v>
      </c>
      <c r="I51" s="218">
        <f t="shared" si="0"/>
        <v>0.25402275618016623</v>
      </c>
      <c r="J51" s="296">
        <f>SUM(J52:J56)</f>
        <v>71730789.900000006</v>
      </c>
      <c r="K51" s="296">
        <f>SUM(K52:K56)</f>
        <v>75317329.394999996</v>
      </c>
      <c r="L51" s="356">
        <f>SUM(L52:L56)</f>
        <v>79083195.864749998</v>
      </c>
    </row>
    <row r="52" spans="1:12" x14ac:dyDescent="0.2">
      <c r="A52" s="115">
        <v>8.1</v>
      </c>
      <c r="B52" s="447" t="s">
        <v>22</v>
      </c>
      <c r="C52" s="447"/>
      <c r="D52" s="447"/>
      <c r="E52" s="294">
        <v>40163563</v>
      </c>
      <c r="F52" s="294">
        <v>48778452</v>
      </c>
      <c r="G52" s="364">
        <v>34110000</v>
      </c>
      <c r="H52" s="371">
        <f>'ESTIMACIÓN DE INGRESOS'!$C$93</f>
        <v>41985149</v>
      </c>
      <c r="I52" s="116">
        <f t="shared" si="0"/>
        <v>0.23087508062151851</v>
      </c>
      <c r="J52" s="294">
        <v>34860000</v>
      </c>
      <c r="K52" s="294">
        <v>36603000</v>
      </c>
      <c r="L52" s="354">
        <v>38433150</v>
      </c>
    </row>
    <row r="53" spans="1:12" x14ac:dyDescent="0.2">
      <c r="A53" s="115">
        <v>8.1999999999999993</v>
      </c>
      <c r="B53" s="447" t="s">
        <v>23</v>
      </c>
      <c r="C53" s="447"/>
      <c r="D53" s="447"/>
      <c r="E53" s="294">
        <v>18278656</v>
      </c>
      <c r="F53" s="294">
        <v>20214649</v>
      </c>
      <c r="G53" s="364">
        <v>18103322</v>
      </c>
      <c r="H53" s="371">
        <f>'ESTIMACIÓN DE INGRESOS'!$C$96</f>
        <v>20685728</v>
      </c>
      <c r="I53" s="116">
        <f t="shared" si="0"/>
        <v>0.1426481835764728</v>
      </c>
      <c r="J53" s="294">
        <v>21720014.399999999</v>
      </c>
      <c r="K53" s="294">
        <v>22806015.119999997</v>
      </c>
      <c r="L53" s="354">
        <v>23946315.875999998</v>
      </c>
    </row>
    <row r="54" spans="1:12" x14ac:dyDescent="0.2">
      <c r="A54" s="115">
        <v>8.3000000000000007</v>
      </c>
      <c r="B54" s="447" t="s">
        <v>24</v>
      </c>
      <c r="C54" s="447"/>
      <c r="D54" s="447"/>
      <c r="E54" s="294">
        <v>6949586</v>
      </c>
      <c r="F54" s="294">
        <v>4897088</v>
      </c>
      <c r="G54" s="364">
        <v>9268965</v>
      </c>
      <c r="H54" s="371">
        <f>'ESTIMACIÓN DE INGRESOS'!C101</f>
        <v>14429310</v>
      </c>
      <c r="I54" s="116">
        <f t="shared" si="0"/>
        <v>0.55673368062129924</v>
      </c>
      <c r="J54" s="294">
        <v>15150775.5</v>
      </c>
      <c r="K54" s="294">
        <v>15908314.275</v>
      </c>
      <c r="L54" s="354">
        <v>16703729.98875</v>
      </c>
    </row>
    <row r="55" spans="1:12" x14ac:dyDescent="0.2">
      <c r="A55" s="115">
        <v>8.4</v>
      </c>
      <c r="B55" s="447" t="s">
        <v>1035</v>
      </c>
      <c r="C55" s="447"/>
      <c r="D55" s="447"/>
      <c r="E55" s="294"/>
      <c r="F55" s="294"/>
      <c r="G55" s="364"/>
      <c r="H55" s="371">
        <f>'ESTIMACIÓN DE INGRESOS'!C102</f>
        <v>0</v>
      </c>
      <c r="I55" s="116" t="e">
        <f t="shared" si="0"/>
        <v>#DIV/0!</v>
      </c>
      <c r="J55" s="294"/>
      <c r="K55" s="294"/>
      <c r="L55" s="354"/>
    </row>
    <row r="56" spans="1:12" x14ac:dyDescent="0.2">
      <c r="A56" s="115">
        <v>8.5</v>
      </c>
      <c r="B56" s="447" t="s">
        <v>1036</v>
      </c>
      <c r="C56" s="447"/>
      <c r="D56" s="447"/>
      <c r="E56" s="294"/>
      <c r="F56" s="294"/>
      <c r="G56" s="364"/>
      <c r="H56" s="371">
        <f>'ESTIMACIÓN DE INGRESOS'!C103</f>
        <v>0</v>
      </c>
      <c r="I56" s="116" t="e">
        <f t="shared" si="0"/>
        <v>#DIV/0!</v>
      </c>
      <c r="J56" s="294"/>
      <c r="K56" s="294"/>
      <c r="L56" s="354"/>
    </row>
    <row r="57" spans="1:12" ht="24.75" customHeight="1" x14ac:dyDescent="0.2">
      <c r="A57" s="216">
        <v>9</v>
      </c>
      <c r="B57" s="442" t="s">
        <v>1037</v>
      </c>
      <c r="C57" s="442"/>
      <c r="D57" s="442"/>
      <c r="E57" s="296">
        <f>SUM(E58:E64)</f>
        <v>11854</v>
      </c>
      <c r="F57" s="296">
        <f>SUM(F58:F64)</f>
        <v>16445</v>
      </c>
      <c r="G57" s="366">
        <f>SUM(G58:G64)</f>
        <v>12500</v>
      </c>
      <c r="H57" s="372">
        <f>SUM(H58:H64)</f>
        <v>0</v>
      </c>
      <c r="I57" s="218">
        <f t="shared" si="0"/>
        <v>-1</v>
      </c>
      <c r="J57" s="296">
        <f>SUM(J58:J64)</f>
        <v>0</v>
      </c>
      <c r="K57" s="296">
        <f>SUM(K58:K64)</f>
        <v>0</v>
      </c>
      <c r="L57" s="356">
        <f>SUM(L58:L64)</f>
        <v>0</v>
      </c>
    </row>
    <row r="58" spans="1:12" x14ac:dyDescent="0.2">
      <c r="A58" s="115">
        <v>9.1</v>
      </c>
      <c r="B58" s="447" t="s">
        <v>1038</v>
      </c>
      <c r="C58" s="447"/>
      <c r="D58" s="447"/>
      <c r="E58" s="294"/>
      <c r="F58" s="294"/>
      <c r="G58" s="364"/>
      <c r="H58" s="371">
        <f>'ESTIMACIÓN DE INGRESOS'!C105</f>
        <v>0</v>
      </c>
      <c r="I58" s="116" t="e">
        <f t="shared" si="0"/>
        <v>#DIV/0!</v>
      </c>
      <c r="J58" s="294"/>
      <c r="K58" s="294"/>
      <c r="L58" s="354"/>
    </row>
    <row r="59" spans="1:12" x14ac:dyDescent="0.2">
      <c r="A59" s="115">
        <v>9.1999999999999993</v>
      </c>
      <c r="B59" s="447" t="s">
        <v>1039</v>
      </c>
      <c r="C59" s="447"/>
      <c r="D59" s="447"/>
      <c r="E59" s="295"/>
      <c r="F59" s="295"/>
      <c r="G59" s="365"/>
      <c r="H59" s="373">
        <f>'ESTIMACIÓN DE INGRESOS'!C106</f>
        <v>0</v>
      </c>
      <c r="I59" s="291" t="e">
        <f t="shared" si="0"/>
        <v>#DIV/0!</v>
      </c>
      <c r="J59" s="295"/>
      <c r="K59" s="295"/>
      <c r="L59" s="355"/>
    </row>
    <row r="60" spans="1:12" x14ac:dyDescent="0.2">
      <c r="A60" s="115">
        <v>9.3000000000000007</v>
      </c>
      <c r="B60" s="447" t="s">
        <v>1040</v>
      </c>
      <c r="C60" s="447"/>
      <c r="D60" s="447"/>
      <c r="E60" s="295"/>
      <c r="F60" s="295"/>
      <c r="G60" s="365"/>
      <c r="H60" s="371">
        <f>'ESTIMACIÓN DE INGRESOS'!C107</f>
        <v>0</v>
      </c>
      <c r="I60" s="116" t="e">
        <f t="shared" si="0"/>
        <v>#DIV/0!</v>
      </c>
      <c r="J60" s="295"/>
      <c r="K60" s="295"/>
      <c r="L60" s="355"/>
    </row>
    <row r="61" spans="1:12" x14ac:dyDescent="0.2">
      <c r="A61" s="115">
        <v>9.4</v>
      </c>
      <c r="B61" s="447" t="s">
        <v>1041</v>
      </c>
      <c r="C61" s="447"/>
      <c r="D61" s="447"/>
      <c r="E61" s="295">
        <v>11854</v>
      </c>
      <c r="F61" s="295">
        <v>16445</v>
      </c>
      <c r="G61" s="365">
        <v>12500</v>
      </c>
      <c r="H61" s="373">
        <f>'ESTIMACIÓN DE INGRESOS'!C108</f>
        <v>0</v>
      </c>
      <c r="I61" s="291">
        <f t="shared" si="0"/>
        <v>-1</v>
      </c>
      <c r="J61" s="295"/>
      <c r="K61" s="295"/>
      <c r="L61" s="355"/>
    </row>
    <row r="62" spans="1:12" x14ac:dyDescent="0.2">
      <c r="A62" s="115">
        <v>9.5</v>
      </c>
      <c r="B62" s="447" t="s">
        <v>66</v>
      </c>
      <c r="C62" s="447"/>
      <c r="D62" s="447"/>
      <c r="E62" s="295"/>
      <c r="F62" s="295"/>
      <c r="G62" s="365"/>
      <c r="H62" s="371">
        <f>'ESTIMACIÓN DE INGRESOS'!C109</f>
        <v>0</v>
      </c>
      <c r="I62" s="116" t="e">
        <f t="shared" si="0"/>
        <v>#DIV/0!</v>
      </c>
      <c r="J62" s="295"/>
      <c r="K62" s="295"/>
      <c r="L62" s="355"/>
    </row>
    <row r="63" spans="1:12" x14ac:dyDescent="0.2">
      <c r="A63" s="115">
        <v>9.6</v>
      </c>
      <c r="B63" s="447" t="s">
        <v>1042</v>
      </c>
      <c r="C63" s="447"/>
      <c r="D63" s="447"/>
      <c r="E63" s="295"/>
      <c r="F63" s="295"/>
      <c r="G63" s="365"/>
      <c r="H63" s="373">
        <f>'ESTIMACIÓN DE INGRESOS'!C110</f>
        <v>0</v>
      </c>
      <c r="I63" s="291" t="e">
        <f t="shared" si="0"/>
        <v>#DIV/0!</v>
      </c>
      <c r="J63" s="295"/>
      <c r="K63" s="295"/>
      <c r="L63" s="355"/>
    </row>
    <row r="64" spans="1:12" x14ac:dyDescent="0.2">
      <c r="A64" s="115">
        <v>9.6999999999999993</v>
      </c>
      <c r="B64" s="447" t="s">
        <v>1043</v>
      </c>
      <c r="C64" s="447"/>
      <c r="D64" s="447"/>
      <c r="E64" s="295"/>
      <c r="F64" s="295"/>
      <c r="G64" s="365"/>
      <c r="H64" s="371">
        <f>'ESTIMACIÓN DE INGRESOS'!C111</f>
        <v>0</v>
      </c>
      <c r="I64" s="118" t="e">
        <f t="shared" si="0"/>
        <v>#DIV/0!</v>
      </c>
      <c r="J64" s="295"/>
      <c r="K64" s="295"/>
      <c r="L64" s="355"/>
    </row>
    <row r="65" spans="1:12" ht="13.9" customHeight="1" x14ac:dyDescent="0.2">
      <c r="A65" s="216">
        <v>0</v>
      </c>
      <c r="B65" s="442" t="s">
        <v>25</v>
      </c>
      <c r="C65" s="442"/>
      <c r="D65" s="442"/>
      <c r="E65" s="296">
        <f>SUM(E66:E68)</f>
        <v>9979000</v>
      </c>
      <c r="F65" s="296">
        <f>SUM(F66:F68)</f>
        <v>5478094</v>
      </c>
      <c r="G65" s="366">
        <f>SUM(G66:G68)</f>
        <v>0</v>
      </c>
      <c r="H65" s="372">
        <f>SUM(H66:H68)</f>
        <v>0</v>
      </c>
      <c r="I65" s="218" t="e">
        <f t="shared" si="0"/>
        <v>#DIV/0!</v>
      </c>
      <c r="J65" s="296">
        <f>SUM(J66:J68)</f>
        <v>0</v>
      </c>
      <c r="K65" s="296">
        <f>SUM(K66:K68)</f>
        <v>0</v>
      </c>
      <c r="L65" s="356">
        <f>SUM(L66:L68)</f>
        <v>0</v>
      </c>
    </row>
    <row r="66" spans="1:12" ht="12.75" customHeight="1" x14ac:dyDescent="0.2">
      <c r="A66" s="115">
        <v>0.1</v>
      </c>
      <c r="B66" s="449" t="s">
        <v>860</v>
      </c>
      <c r="C66" s="450"/>
      <c r="D66" s="451"/>
      <c r="E66" s="299">
        <v>9979000</v>
      </c>
      <c r="F66" s="299">
        <v>5478094</v>
      </c>
      <c r="G66" s="368"/>
      <c r="H66" s="374">
        <f>'ESTIMACIÓN DE INGRESOS'!C113</f>
        <v>0</v>
      </c>
      <c r="I66" s="118" t="e">
        <f t="shared" si="0"/>
        <v>#DIV/0!</v>
      </c>
      <c r="J66" s="299"/>
      <c r="K66" s="299"/>
      <c r="L66" s="358"/>
    </row>
    <row r="67" spans="1:12" x14ac:dyDescent="0.2">
      <c r="A67" s="115">
        <v>0.2</v>
      </c>
      <c r="B67" s="449" t="s">
        <v>1044</v>
      </c>
      <c r="C67" s="450"/>
      <c r="D67" s="451"/>
      <c r="E67" s="299"/>
      <c r="F67" s="299"/>
      <c r="G67" s="368"/>
      <c r="H67" s="375">
        <f>'ESTIMACIÓN DE INGRESOS'!C114</f>
        <v>0</v>
      </c>
      <c r="I67" s="292" t="e">
        <f t="shared" si="0"/>
        <v>#DIV/0!</v>
      </c>
      <c r="J67" s="299"/>
      <c r="K67" s="299"/>
      <c r="L67" s="358"/>
    </row>
    <row r="68" spans="1:12" x14ac:dyDescent="0.2">
      <c r="A68" s="115">
        <v>0.3</v>
      </c>
      <c r="B68" s="332" t="s">
        <v>1045</v>
      </c>
      <c r="C68" s="333"/>
      <c r="D68" s="334"/>
      <c r="E68" s="299"/>
      <c r="F68" s="299"/>
      <c r="G68" s="368"/>
      <c r="H68" s="374">
        <f>'ESTIMACIÓN DE INGRESOS'!C115</f>
        <v>0</v>
      </c>
      <c r="I68" s="118" t="e">
        <f t="shared" si="0"/>
        <v>#DIV/0!</v>
      </c>
      <c r="J68" s="299"/>
      <c r="K68" s="299"/>
      <c r="L68" s="358"/>
    </row>
    <row r="69" spans="1:12" ht="22.9" customHeight="1" x14ac:dyDescent="0.2">
      <c r="A69" s="456" t="s">
        <v>139</v>
      </c>
      <c r="B69" s="457"/>
      <c r="C69" s="457"/>
      <c r="D69" s="457"/>
      <c r="E69" s="297">
        <f>SUM(E6+E16+E22+E25+E32+E36+E41+E51+E57+E65)</f>
        <v>93574108</v>
      </c>
      <c r="F69" s="297">
        <f>SUM(F6+F16+F22+F25+F32+F36+F41+F51+F57+F65)</f>
        <v>98811865</v>
      </c>
      <c r="G69" s="369">
        <f>SUM(G6+G16+G22+G25+G32+G36+G41+G51+G57+G65)</f>
        <v>82017409</v>
      </c>
      <c r="H69" s="376">
        <f>SUM(H6+H16+H22+H25+H32+H36+H41+H51+H57+H65)</f>
        <v>97749187</v>
      </c>
      <c r="I69" s="219">
        <f t="shared" si="0"/>
        <v>0.19181022897224165</v>
      </c>
      <c r="J69" s="297">
        <f>SUM(J6+J16+J22+J25+J32+J36+J41+J51+J57+J65)</f>
        <v>93412239.900000006</v>
      </c>
      <c r="K69" s="297">
        <f>SUM(K6+K16+K22+K25+K32+K36+K41+K51+K57+K65)</f>
        <v>98082851.894999996</v>
      </c>
      <c r="L69" s="359">
        <f>SUM(L6+L16+L22+L25+L32+L36+L41+L51+L57+L65)</f>
        <v>102986994.48975</v>
      </c>
    </row>
    <row r="70" spans="1:12" ht="12" customHeight="1" x14ac:dyDescent="0.2">
      <c r="A70" s="455"/>
      <c r="B70" s="455"/>
      <c r="C70" s="455"/>
      <c r="D70" s="455"/>
      <c r="E70" s="455"/>
      <c r="F70" s="455"/>
      <c r="G70" s="455"/>
      <c r="H70" s="455"/>
      <c r="I70" s="455"/>
      <c r="J70" s="40"/>
      <c r="K70" s="40"/>
      <c r="L70" s="40"/>
    </row>
    <row r="71" spans="1:12" ht="12" customHeight="1" x14ac:dyDescent="0.2">
      <c r="A71" s="58"/>
      <c r="B71" s="58"/>
      <c r="C71" s="58"/>
      <c r="D71" s="58"/>
      <c r="E71" s="58"/>
      <c r="F71" s="58"/>
      <c r="G71" s="58"/>
      <c r="H71" s="58"/>
      <c r="I71" s="58"/>
      <c r="J71" s="58"/>
      <c r="K71" s="58"/>
      <c r="L71" s="58"/>
    </row>
    <row r="72" spans="1:12" ht="28.15" customHeight="1" x14ac:dyDescent="0.2">
      <c r="A72" s="58"/>
      <c r="B72" s="58"/>
      <c r="C72" s="58"/>
      <c r="D72" s="58"/>
      <c r="E72" s="58"/>
      <c r="F72" s="58"/>
      <c r="G72" s="58"/>
      <c r="H72" s="58"/>
      <c r="I72" s="58"/>
      <c r="J72" s="58"/>
      <c r="K72" s="58"/>
      <c r="L72" s="58"/>
    </row>
    <row r="73" spans="1:12" ht="16.899999999999999" customHeight="1" x14ac:dyDescent="0.2">
      <c r="A73" s="454" t="s">
        <v>1046</v>
      </c>
      <c r="B73" s="454"/>
      <c r="C73" s="454"/>
      <c r="D73" s="454"/>
      <c r="E73" s="45"/>
      <c r="F73" s="45"/>
      <c r="G73" s="45"/>
      <c r="H73" s="45"/>
      <c r="I73" s="45"/>
      <c r="J73" s="45"/>
      <c r="K73" s="45"/>
      <c r="L73" s="45"/>
    </row>
    <row r="74" spans="1:12" x14ac:dyDescent="0.2">
      <c r="A74" s="222" t="s">
        <v>26</v>
      </c>
      <c r="B74" s="223" t="s">
        <v>3</v>
      </c>
      <c r="C74" s="224" t="s">
        <v>851</v>
      </c>
      <c r="D74" s="225" t="s">
        <v>28</v>
      </c>
      <c r="E74" s="3"/>
      <c r="F74" s="3"/>
      <c r="G74" s="3"/>
      <c r="H74" s="3"/>
      <c r="I74" s="3"/>
      <c r="J74" s="3"/>
      <c r="K74" s="3"/>
      <c r="L74" s="3"/>
    </row>
    <row r="75" spans="1:12" ht="18.75" customHeight="1" x14ac:dyDescent="0.2">
      <c r="A75" s="4">
        <v>1</v>
      </c>
      <c r="B75" s="5" t="s">
        <v>1047</v>
      </c>
      <c r="C75" s="6">
        <f>H6+H16+H22+H25+H32+H36+H41</f>
        <v>20649000</v>
      </c>
      <c r="D75" s="7">
        <f>C75/$C$78</f>
        <v>0.21124472370291938</v>
      </c>
    </row>
    <row r="76" spans="1:12" ht="102" x14ac:dyDescent="0.2">
      <c r="A76" s="4">
        <v>2</v>
      </c>
      <c r="B76" s="5" t="s">
        <v>1107</v>
      </c>
      <c r="C76" s="6">
        <f>H51+H57</f>
        <v>77100187</v>
      </c>
      <c r="D76" s="7">
        <f t="shared" ref="D76:D77" si="2">C76/$C$78</f>
        <v>0.78875527629708064</v>
      </c>
    </row>
    <row r="77" spans="1:12" ht="25.5" x14ac:dyDescent="0.2">
      <c r="A77" s="4">
        <v>3</v>
      </c>
      <c r="B77" s="5" t="s">
        <v>1048</v>
      </c>
      <c r="C77" s="6">
        <f>H65</f>
        <v>0</v>
      </c>
      <c r="D77" s="7">
        <f t="shared" si="2"/>
        <v>0</v>
      </c>
    </row>
    <row r="78" spans="1:12" x14ac:dyDescent="0.2">
      <c r="A78" s="111"/>
      <c r="B78" s="226" t="s">
        <v>850</v>
      </c>
      <c r="C78" s="227">
        <f>SUM(C75:C77)</f>
        <v>97749187</v>
      </c>
      <c r="D78" s="228">
        <f>SUM(D75:D77)</f>
        <v>1</v>
      </c>
    </row>
    <row r="79" spans="1:12" ht="55.15" customHeight="1" x14ac:dyDescent="0.2">
      <c r="A79" s="448" t="s">
        <v>1051</v>
      </c>
      <c r="B79" s="448"/>
      <c r="C79" s="448"/>
      <c r="D79" s="448"/>
      <c r="E79" s="45"/>
      <c r="F79" s="45"/>
      <c r="G79" s="45"/>
      <c r="H79" s="45"/>
      <c r="I79" s="45"/>
      <c r="J79" s="45"/>
      <c r="K79" s="45"/>
      <c r="L79" s="45"/>
    </row>
    <row r="80" spans="1:12" x14ac:dyDescent="0.2">
      <c r="A80" s="229" t="s">
        <v>30</v>
      </c>
      <c r="B80" s="229" t="s">
        <v>3</v>
      </c>
      <c r="C80" s="230" t="s">
        <v>851</v>
      </c>
      <c r="D80" s="231" t="s">
        <v>28</v>
      </c>
      <c r="E80" s="3"/>
      <c r="F80" s="3"/>
      <c r="G80" s="3"/>
      <c r="H80" s="3"/>
      <c r="I80" s="3"/>
      <c r="J80" s="3"/>
      <c r="K80" s="3"/>
      <c r="L80" s="3"/>
    </row>
    <row r="81" spans="1:4" x14ac:dyDescent="0.2">
      <c r="A81" s="4">
        <v>1.1000000000000001</v>
      </c>
      <c r="B81" s="52" t="s">
        <v>846</v>
      </c>
      <c r="C81" s="9">
        <f>'PRESUP.EGRESOS FUENTE FINANCIAM'!C433</f>
        <v>62634149</v>
      </c>
      <c r="D81" s="7">
        <f>C81/$C$88</f>
        <v>0.85936585470731086</v>
      </c>
    </row>
    <row r="82" spans="1:4" x14ac:dyDescent="0.2">
      <c r="A82" s="4">
        <v>1.2</v>
      </c>
      <c r="B82" s="8" t="s">
        <v>31</v>
      </c>
      <c r="C82" s="9">
        <f>'PRESUP.EGRESOS FUENTE FINANCIAM'!D433</f>
        <v>0</v>
      </c>
      <c r="D82" s="7">
        <f t="shared" ref="D82:D87" si="3">C82/$C$88</f>
        <v>0</v>
      </c>
    </row>
    <row r="83" spans="1:4" x14ac:dyDescent="0.2">
      <c r="A83" s="4">
        <v>1.3</v>
      </c>
      <c r="B83" s="8" t="s">
        <v>1049</v>
      </c>
      <c r="C83" s="9">
        <f>'PRESUP.EGRESOS FUENTE FINANCIAM'!E433</f>
        <v>0</v>
      </c>
      <c r="D83" s="7">
        <f t="shared" si="3"/>
        <v>0</v>
      </c>
    </row>
    <row r="84" spans="1:4" x14ac:dyDescent="0.2">
      <c r="A84" s="4">
        <v>1.4</v>
      </c>
      <c r="B84" s="8" t="s">
        <v>32</v>
      </c>
      <c r="C84" s="9">
        <f>'PRESUP.EGRESOS FUENTE FINANCIAM'!F433</f>
        <v>0</v>
      </c>
      <c r="D84" s="7">
        <f t="shared" si="3"/>
        <v>0</v>
      </c>
    </row>
    <row r="85" spans="1:4" x14ac:dyDescent="0.2">
      <c r="A85" s="4">
        <v>1.5</v>
      </c>
      <c r="B85" s="8" t="s">
        <v>33</v>
      </c>
      <c r="C85" s="9">
        <f>'PRESUP.EGRESOS FUENTE FINANCIAM'!G433</f>
        <v>0</v>
      </c>
      <c r="D85" s="7">
        <f t="shared" si="3"/>
        <v>0</v>
      </c>
    </row>
    <row r="86" spans="1:4" x14ac:dyDescent="0.2">
      <c r="A86" s="4">
        <v>1.6</v>
      </c>
      <c r="B86" s="8" t="s">
        <v>1106</v>
      </c>
      <c r="C86" s="9">
        <f>'PRESUP.EGRESOS FUENTE FINANCIAM'!H433</f>
        <v>10250000</v>
      </c>
      <c r="D86" s="7">
        <f t="shared" si="3"/>
        <v>0.14063414529268908</v>
      </c>
    </row>
    <row r="87" spans="1:4" x14ac:dyDescent="0.2">
      <c r="A87" s="4">
        <v>1.7</v>
      </c>
      <c r="B87" s="8" t="s">
        <v>1050</v>
      </c>
      <c r="C87" s="9">
        <f>'PRESUP.EGRESOS FUENTE FINANCIAM'!I433</f>
        <v>0</v>
      </c>
      <c r="D87" s="7">
        <f t="shared" si="3"/>
        <v>0</v>
      </c>
    </row>
    <row r="88" spans="1:4" x14ac:dyDescent="0.2">
      <c r="A88" s="232"/>
      <c r="B88" s="226" t="s">
        <v>850</v>
      </c>
      <c r="C88" s="227">
        <f>SUM(C81:C87)</f>
        <v>72884149</v>
      </c>
      <c r="D88" s="233">
        <f>SUM(D81:D87)</f>
        <v>1</v>
      </c>
    </row>
    <row r="91" spans="1:4" ht="36.6" customHeight="1" x14ac:dyDescent="0.2">
      <c r="A91" s="448" t="s">
        <v>1052</v>
      </c>
      <c r="B91" s="448"/>
      <c r="C91" s="448"/>
      <c r="D91" s="448"/>
    </row>
    <row r="92" spans="1:4" ht="12.75" customHeight="1" x14ac:dyDescent="0.2">
      <c r="A92" s="112"/>
      <c r="B92" s="112"/>
      <c r="C92" s="113"/>
      <c r="D92" s="114"/>
    </row>
    <row r="93" spans="1:4" ht="19.149999999999999" customHeight="1" x14ac:dyDescent="0.2">
      <c r="A93" s="4">
        <v>2.5</v>
      </c>
      <c r="B93" s="8" t="s">
        <v>33</v>
      </c>
      <c r="C93" s="9">
        <f>'PRESUP.EGRESOS FUENTE FINANCIAM'!J433</f>
        <v>20685728</v>
      </c>
      <c r="D93" s="7">
        <f>C93/$C$96</f>
        <v>0.83192022469460936</v>
      </c>
    </row>
    <row r="94" spans="1:4" ht="19.149999999999999" customHeight="1" x14ac:dyDescent="0.2">
      <c r="A94" s="4">
        <v>2.6</v>
      </c>
      <c r="B94" s="8" t="s">
        <v>1106</v>
      </c>
      <c r="C94" s="9">
        <f>'PRESUP.EGRESOS FUENTE FINANCIAM'!K433</f>
        <v>4179310</v>
      </c>
      <c r="D94" s="7">
        <f t="shared" ref="D94:D95" si="4">C94/$C$96</f>
        <v>0.16807977530539064</v>
      </c>
    </row>
    <row r="95" spans="1:4" ht="24" customHeight="1" x14ac:dyDescent="0.2">
      <c r="A95" s="4">
        <v>2.7</v>
      </c>
      <c r="B95" s="260" t="s">
        <v>1066</v>
      </c>
      <c r="C95" s="9">
        <f>'PRESUP.EGRESOS FUENTE FINANCIAM'!L433</f>
        <v>0</v>
      </c>
      <c r="D95" s="7">
        <f t="shared" si="4"/>
        <v>0</v>
      </c>
    </row>
    <row r="96" spans="1:4" x14ac:dyDescent="0.2">
      <c r="A96" s="232"/>
      <c r="B96" s="226" t="s">
        <v>850</v>
      </c>
      <c r="C96" s="227">
        <f>SUM(C93:C95)</f>
        <v>24865038</v>
      </c>
      <c r="D96" s="233">
        <f>SUM(D93:D95)</f>
        <v>1</v>
      </c>
    </row>
  </sheetData>
  <sheetProtection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scale="59" fitToHeight="8" orientation="landscape" horizontalDpi="4294967295" verticalDpi="4294967295" r:id="rId1"/>
  <headerFooter>
    <oddFooter xml:space="preserve">&amp;L&amp;"-,Cursiva"&amp;10       Ejercicio Fiscal 2019&amp;R&amp;"-,Cursiva"&amp;10Página &amp;P de &amp;N&amp;K00+000--&amp;11---&amp;"-,Normal"------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36F"/>
    <pageSetUpPr fitToPage="1"/>
  </sheetPr>
  <dimension ref="A1:IZ222"/>
  <sheetViews>
    <sheetView showGridLines="0" topLeftCell="F1" zoomScale="70" zoomScaleNormal="70" workbookViewId="0">
      <selection activeCell="H10" sqref="H10"/>
    </sheetView>
  </sheetViews>
  <sheetFormatPr baseColWidth="10" defaultColWidth="0" defaultRowHeight="15" customHeight="1" zeroHeight="1" x14ac:dyDescent="0.25"/>
  <cols>
    <col min="1" max="1" width="8.42578125" style="19" customWidth="1"/>
    <col min="2" max="2" width="32.85546875" style="17" customWidth="1"/>
    <col min="3" max="3" width="17.140625" style="21" customWidth="1"/>
    <col min="4" max="4" width="15.42578125" style="22" customWidth="1"/>
    <col min="5" max="5" width="18.7109375" style="17" customWidth="1"/>
    <col min="6" max="6" width="20" style="17" customWidth="1"/>
    <col min="7" max="7" width="18.85546875" style="17" customWidth="1"/>
    <col min="8" max="8" width="18.7109375" style="17" customWidth="1"/>
    <col min="9" max="9" width="23.7109375" style="17" customWidth="1"/>
    <col min="10" max="11" width="21.42578125" style="17" customWidth="1"/>
    <col min="12" max="12" width="20.42578125" style="17" customWidth="1"/>
    <col min="13" max="14" width="0" style="17" hidden="1" customWidth="1"/>
    <col min="15" max="22" width="11.42578125" style="17" hidden="1" customWidth="1"/>
    <col min="23" max="88" width="0" style="17" hidden="1" customWidth="1"/>
    <col min="89" max="16384" width="11.42578125" style="17" hidden="1"/>
  </cols>
  <sheetData>
    <row r="1" spans="1:12" ht="27" customHeight="1" x14ac:dyDescent="0.25">
      <c r="A1" s="459" t="s">
        <v>1144</v>
      </c>
      <c r="B1" s="459"/>
      <c r="C1" s="459"/>
      <c r="D1" s="459"/>
      <c r="E1" s="459"/>
      <c r="F1" s="459"/>
      <c r="G1" s="459"/>
      <c r="H1" s="459"/>
      <c r="I1" s="459"/>
      <c r="J1" s="459"/>
      <c r="K1" s="459"/>
      <c r="L1" s="459"/>
    </row>
    <row r="2" spans="1:12" ht="21" customHeight="1" x14ac:dyDescent="0.25">
      <c r="A2" s="461" t="str">
        <f>'ESTIMACIÓN DE INGRESOS'!A2:C2</f>
        <v>Nombre del Municipio: Municipio de Ixtlahuacán del Río, Jalisco.</v>
      </c>
      <c r="B2" s="461"/>
      <c r="C2" s="461"/>
      <c r="D2" s="461"/>
      <c r="E2" s="461"/>
      <c r="F2" s="461"/>
      <c r="G2" s="461"/>
      <c r="H2" s="461"/>
      <c r="I2" s="461"/>
      <c r="J2" s="461"/>
      <c r="K2" s="461"/>
      <c r="L2" s="461"/>
    </row>
    <row r="3" spans="1:12" s="12" customFormat="1" ht="9.75" customHeight="1" x14ac:dyDescent="0.25">
      <c r="A3" s="475" t="s">
        <v>5</v>
      </c>
      <c r="B3" s="475"/>
      <c r="C3" s="475"/>
      <c r="D3" s="475"/>
      <c r="E3" s="466" t="s">
        <v>1093</v>
      </c>
      <c r="F3" s="466" t="s">
        <v>1094</v>
      </c>
      <c r="G3" s="474" t="s">
        <v>908</v>
      </c>
      <c r="H3" s="466" t="s">
        <v>909</v>
      </c>
      <c r="I3" s="472" t="s">
        <v>910</v>
      </c>
      <c r="J3" s="466" t="s">
        <v>1095</v>
      </c>
      <c r="K3" s="466" t="s">
        <v>1096</v>
      </c>
      <c r="L3" s="466" t="s">
        <v>1097</v>
      </c>
    </row>
    <row r="4" spans="1:12" s="12" customFormat="1" ht="11.25" customHeight="1" x14ac:dyDescent="0.25">
      <c r="A4" s="475"/>
      <c r="B4" s="475"/>
      <c r="C4" s="475"/>
      <c r="D4" s="475"/>
      <c r="E4" s="466"/>
      <c r="F4" s="466"/>
      <c r="G4" s="474"/>
      <c r="H4" s="466"/>
      <c r="I4" s="472"/>
      <c r="J4" s="466"/>
      <c r="K4" s="466"/>
      <c r="L4" s="466"/>
    </row>
    <row r="5" spans="1:12" s="12" customFormat="1" ht="15.75" x14ac:dyDescent="0.25">
      <c r="A5" s="377" t="s">
        <v>34</v>
      </c>
      <c r="B5" s="378"/>
      <c r="C5" s="378"/>
      <c r="D5" s="378"/>
      <c r="E5" s="378"/>
      <c r="F5" s="378"/>
      <c r="G5" s="378"/>
      <c r="H5" s="377"/>
      <c r="I5" s="379"/>
      <c r="J5" s="384"/>
      <c r="K5" s="384"/>
      <c r="L5" s="385"/>
    </row>
    <row r="6" spans="1:12" s="12" customFormat="1" ht="15" customHeight="1" x14ac:dyDescent="0.25">
      <c r="A6" s="234">
        <v>1000</v>
      </c>
      <c r="B6" s="473" t="s">
        <v>35</v>
      </c>
      <c r="C6" s="473"/>
      <c r="D6" s="473"/>
      <c r="E6" s="300">
        <f>SUM(E7:E13)</f>
        <v>40141650</v>
      </c>
      <c r="F6" s="300">
        <f>SUM(F7:F13)</f>
        <v>38998283</v>
      </c>
      <c r="G6" s="300">
        <f>SUM(G7:G13)</f>
        <v>35656304</v>
      </c>
      <c r="H6" s="380">
        <f>SUM(H7:H13)</f>
        <v>39135139</v>
      </c>
      <c r="I6" s="235">
        <f>H6/G6-1</f>
        <v>9.7565776867955867E-2</v>
      </c>
      <c r="J6" s="300">
        <f>SUM(J7:J13)</f>
        <v>39118998</v>
      </c>
      <c r="K6" s="300">
        <f>SUM(K7:K13)</f>
        <v>39118998</v>
      </c>
      <c r="L6" s="300">
        <f>SUM(L7:L13)</f>
        <v>39118998</v>
      </c>
    </row>
    <row r="7" spans="1:12" s="12" customFormat="1" ht="15" customHeight="1" x14ac:dyDescent="0.25">
      <c r="A7" s="41">
        <v>1100</v>
      </c>
      <c r="B7" s="470" t="s">
        <v>36</v>
      </c>
      <c r="C7" s="470"/>
      <c r="D7" s="470"/>
      <c r="E7" s="301">
        <v>27499178</v>
      </c>
      <c r="F7" s="301">
        <v>26268870</v>
      </c>
      <c r="G7" s="301">
        <v>26744268</v>
      </c>
      <c r="H7" s="381">
        <f>'PRESUP.EGRESOS FUENTE FINANCIAM'!M7</f>
        <v>31580605</v>
      </c>
      <c r="I7" s="48">
        <f t="shared" ref="I7:I70" si="0">H7/G7-1</f>
        <v>0.18083639455003975</v>
      </c>
      <c r="J7" s="301">
        <v>31580605</v>
      </c>
      <c r="K7" s="301">
        <v>31580605</v>
      </c>
      <c r="L7" s="301">
        <v>31580605</v>
      </c>
    </row>
    <row r="8" spans="1:12" s="12" customFormat="1" ht="15" customHeight="1" x14ac:dyDescent="0.25">
      <c r="A8" s="41">
        <v>1200</v>
      </c>
      <c r="B8" s="470" t="s">
        <v>37</v>
      </c>
      <c r="C8" s="470"/>
      <c r="D8" s="470"/>
      <c r="E8" s="301">
        <v>5438627</v>
      </c>
      <c r="F8" s="301">
        <v>5493812</v>
      </c>
      <c r="G8" s="301">
        <v>2000000</v>
      </c>
      <c r="H8" s="381">
        <f>'PRESUP.EGRESOS FUENTE FINANCIAM'!M12</f>
        <v>0</v>
      </c>
      <c r="I8" s="48">
        <f t="shared" si="0"/>
        <v>-1</v>
      </c>
      <c r="J8" s="301">
        <v>0</v>
      </c>
      <c r="K8" s="301">
        <v>0</v>
      </c>
      <c r="L8" s="301">
        <v>0</v>
      </c>
    </row>
    <row r="9" spans="1:12" s="12" customFormat="1" ht="15" customHeight="1" x14ac:dyDescent="0.25">
      <c r="A9" s="41">
        <v>1300</v>
      </c>
      <c r="B9" s="470" t="s">
        <v>38</v>
      </c>
      <c r="C9" s="470"/>
      <c r="D9" s="470"/>
      <c r="E9" s="302">
        <v>4815353</v>
      </c>
      <c r="F9" s="302">
        <v>4914815</v>
      </c>
      <c r="G9" s="302">
        <v>4412036</v>
      </c>
      <c r="H9" s="381">
        <f>'PRESUP.EGRESOS FUENTE FINANCIAM'!M17</f>
        <v>5334534</v>
      </c>
      <c r="I9" s="48">
        <f t="shared" si="0"/>
        <v>0.20908668922919027</v>
      </c>
      <c r="J9" s="302">
        <v>5318393</v>
      </c>
      <c r="K9" s="302">
        <v>5318393</v>
      </c>
      <c r="L9" s="302">
        <v>5318393</v>
      </c>
    </row>
    <row r="10" spans="1:12" s="12" customFormat="1" ht="15" customHeight="1" x14ac:dyDescent="0.25">
      <c r="A10" s="41">
        <v>1400</v>
      </c>
      <c r="B10" s="470" t="s">
        <v>39</v>
      </c>
      <c r="C10" s="470"/>
      <c r="D10" s="470"/>
      <c r="E10" s="302">
        <v>1604262</v>
      </c>
      <c r="F10" s="302">
        <v>1349938</v>
      </c>
      <c r="G10" s="302">
        <v>1500000</v>
      </c>
      <c r="H10" s="381">
        <f>'PRESUP.EGRESOS FUENTE FINANCIAM'!M26</f>
        <v>2220000</v>
      </c>
      <c r="I10" s="48">
        <f t="shared" si="0"/>
        <v>0.48</v>
      </c>
      <c r="J10" s="302">
        <v>2220000</v>
      </c>
      <c r="K10" s="302">
        <v>2220000</v>
      </c>
      <c r="L10" s="302">
        <v>2220000</v>
      </c>
    </row>
    <row r="11" spans="1:12" s="12" customFormat="1" ht="15" customHeight="1" x14ac:dyDescent="0.25">
      <c r="A11" s="41">
        <v>1500</v>
      </c>
      <c r="B11" s="470" t="s">
        <v>40</v>
      </c>
      <c r="C11" s="470"/>
      <c r="D11" s="470"/>
      <c r="E11" s="302">
        <v>784230</v>
      </c>
      <c r="F11" s="302">
        <v>970848</v>
      </c>
      <c r="G11" s="302">
        <v>1000000</v>
      </c>
      <c r="H11" s="381">
        <f>'PRESUP.EGRESOS FUENTE FINANCIAM'!M31</f>
        <v>0</v>
      </c>
      <c r="I11" s="48">
        <f t="shared" si="0"/>
        <v>-1</v>
      </c>
      <c r="J11" s="302"/>
      <c r="K11" s="302"/>
      <c r="L11" s="302"/>
    </row>
    <row r="12" spans="1:12" s="12" customFormat="1" ht="15" customHeight="1" x14ac:dyDescent="0.25">
      <c r="A12" s="41">
        <v>1600</v>
      </c>
      <c r="B12" s="470" t="s">
        <v>41</v>
      </c>
      <c r="C12" s="470"/>
      <c r="D12" s="470"/>
      <c r="E12" s="302"/>
      <c r="F12" s="302"/>
      <c r="G12" s="302"/>
      <c r="H12" s="381">
        <f>'PRESUP.EGRESOS FUENTE FINANCIAM'!M38</f>
        <v>0</v>
      </c>
      <c r="I12" s="48" t="e">
        <f t="shared" si="0"/>
        <v>#DIV/0!</v>
      </c>
      <c r="J12" s="302"/>
      <c r="K12" s="302"/>
      <c r="L12" s="302"/>
    </row>
    <row r="13" spans="1:12" s="12" customFormat="1" ht="15" customHeight="1" x14ac:dyDescent="0.25">
      <c r="A13" s="41">
        <v>1700</v>
      </c>
      <c r="B13" s="467" t="s">
        <v>42</v>
      </c>
      <c r="C13" s="468"/>
      <c r="D13" s="469"/>
      <c r="E13" s="301"/>
      <c r="F13" s="301"/>
      <c r="G13" s="301"/>
      <c r="H13" s="381">
        <f>'PRESUP.EGRESOS FUENTE FINANCIAM'!M40</f>
        <v>0</v>
      </c>
      <c r="I13" s="48" t="e">
        <f t="shared" si="0"/>
        <v>#DIV/0!</v>
      </c>
      <c r="J13" s="301"/>
      <c r="K13" s="301"/>
      <c r="L13" s="301"/>
    </row>
    <row r="14" spans="1:12" s="12" customFormat="1" ht="15" customHeight="1" x14ac:dyDescent="0.25">
      <c r="A14" s="236">
        <v>2000</v>
      </c>
      <c r="B14" s="471" t="s">
        <v>43</v>
      </c>
      <c r="C14" s="471"/>
      <c r="D14" s="471"/>
      <c r="E14" s="303">
        <f>SUM(E15:E23)</f>
        <v>10345052</v>
      </c>
      <c r="F14" s="303">
        <f>SUM(F15:F23)</f>
        <v>13595607</v>
      </c>
      <c r="G14" s="303">
        <f>SUM(G15:G23)</f>
        <v>11984500</v>
      </c>
      <c r="H14" s="382">
        <f>SUM(H15:H23)</f>
        <v>14698700</v>
      </c>
      <c r="I14" s="237">
        <f t="shared" si="0"/>
        <v>0.22647586465851721</v>
      </c>
      <c r="J14" s="303">
        <f>SUM(J15:J23)</f>
        <v>15433635</v>
      </c>
      <c r="K14" s="303">
        <f>SUM(K15:K23)</f>
        <v>16205316.75</v>
      </c>
      <c r="L14" s="303">
        <f>SUM(L15:L23)</f>
        <v>17015582.587499999</v>
      </c>
    </row>
    <row r="15" spans="1:12" s="12" customFormat="1" ht="15" customHeight="1" x14ac:dyDescent="0.25">
      <c r="A15" s="41">
        <v>2100</v>
      </c>
      <c r="B15" s="470" t="s">
        <v>44</v>
      </c>
      <c r="C15" s="470"/>
      <c r="D15" s="470"/>
      <c r="E15" s="301">
        <v>357652</v>
      </c>
      <c r="F15" s="301">
        <v>241128</v>
      </c>
      <c r="G15" s="301">
        <v>241000</v>
      </c>
      <c r="H15" s="381">
        <f>'PRESUP.EGRESOS FUENTE FINANCIAM'!M44</f>
        <v>437000</v>
      </c>
      <c r="I15" s="48">
        <f t="shared" si="0"/>
        <v>0.81327800829875518</v>
      </c>
      <c r="J15" s="301">
        <v>458850</v>
      </c>
      <c r="K15" s="301">
        <v>481792.5</v>
      </c>
      <c r="L15" s="301">
        <v>505882.125</v>
      </c>
    </row>
    <row r="16" spans="1:12" s="12" customFormat="1" ht="15" customHeight="1" x14ac:dyDescent="0.25">
      <c r="A16" s="41">
        <v>2200</v>
      </c>
      <c r="B16" s="470" t="s">
        <v>1108</v>
      </c>
      <c r="C16" s="470"/>
      <c r="D16" s="470"/>
      <c r="E16" s="301">
        <v>138087</v>
      </c>
      <c r="F16" s="301">
        <v>109668</v>
      </c>
      <c r="G16" s="301">
        <v>100000</v>
      </c>
      <c r="H16" s="381">
        <f>'PRESUP.EGRESOS FUENTE FINANCIAM'!M53</f>
        <v>80000</v>
      </c>
      <c r="I16" s="48">
        <f t="shared" si="0"/>
        <v>-0.19999999999999996</v>
      </c>
      <c r="J16" s="301">
        <v>84000</v>
      </c>
      <c r="K16" s="301">
        <v>88200</v>
      </c>
      <c r="L16" s="301">
        <v>92610</v>
      </c>
    </row>
    <row r="17" spans="1:12" s="12" customFormat="1" ht="15" customHeight="1" x14ac:dyDescent="0.25">
      <c r="A17" s="41">
        <v>2300</v>
      </c>
      <c r="B17" s="470" t="s">
        <v>45</v>
      </c>
      <c r="C17" s="470"/>
      <c r="D17" s="470"/>
      <c r="E17" s="302"/>
      <c r="F17" s="302"/>
      <c r="G17" s="302"/>
      <c r="H17" s="381">
        <f>'PRESUP.EGRESOS FUENTE FINANCIAM'!M57</f>
        <v>0</v>
      </c>
      <c r="I17" s="48" t="e">
        <f t="shared" si="0"/>
        <v>#DIV/0!</v>
      </c>
      <c r="J17" s="302">
        <v>0</v>
      </c>
      <c r="K17" s="302">
        <v>0</v>
      </c>
      <c r="L17" s="302">
        <v>0</v>
      </c>
    </row>
    <row r="18" spans="1:12" s="12" customFormat="1" ht="15" customHeight="1" x14ac:dyDescent="0.25">
      <c r="A18" s="41">
        <v>2400</v>
      </c>
      <c r="B18" s="470" t="s">
        <v>46</v>
      </c>
      <c r="C18" s="470"/>
      <c r="D18" s="470"/>
      <c r="E18" s="302">
        <v>805425</v>
      </c>
      <c r="F18" s="302">
        <v>1068533</v>
      </c>
      <c r="G18" s="302">
        <v>893000</v>
      </c>
      <c r="H18" s="381">
        <f>'PRESUP.EGRESOS FUENTE FINANCIAM'!M67</f>
        <v>1300000</v>
      </c>
      <c r="I18" s="48">
        <f t="shared" si="0"/>
        <v>0.45576707726763721</v>
      </c>
      <c r="J18" s="302">
        <v>1365000</v>
      </c>
      <c r="K18" s="302">
        <v>1433250</v>
      </c>
      <c r="L18" s="302">
        <v>1504912.5</v>
      </c>
    </row>
    <row r="19" spans="1:12" s="12" customFormat="1" ht="15" customHeight="1" x14ac:dyDescent="0.25">
      <c r="A19" s="41">
        <v>2500</v>
      </c>
      <c r="B19" s="470" t="s">
        <v>47</v>
      </c>
      <c r="C19" s="470"/>
      <c r="D19" s="470"/>
      <c r="E19" s="302">
        <v>3490292</v>
      </c>
      <c r="F19" s="302">
        <v>3987228</v>
      </c>
      <c r="G19" s="302">
        <v>4072500</v>
      </c>
      <c r="H19" s="381">
        <f>'PRESUP.EGRESOS FUENTE FINANCIAM'!M77</f>
        <v>5470000</v>
      </c>
      <c r="I19" s="48">
        <f t="shared" si="0"/>
        <v>0.34315531000613864</v>
      </c>
      <c r="J19" s="302">
        <v>5743500</v>
      </c>
      <c r="K19" s="302">
        <v>6030675</v>
      </c>
      <c r="L19" s="302">
        <v>6332208.75</v>
      </c>
    </row>
    <row r="20" spans="1:12" s="12" customFormat="1" ht="15" customHeight="1" x14ac:dyDescent="0.25">
      <c r="A20" s="41">
        <v>2600</v>
      </c>
      <c r="B20" s="470" t="s">
        <v>48</v>
      </c>
      <c r="C20" s="470"/>
      <c r="D20" s="470"/>
      <c r="E20" s="302">
        <v>4599296</v>
      </c>
      <c r="F20" s="302">
        <v>7097064</v>
      </c>
      <c r="G20" s="302">
        <v>6000000</v>
      </c>
      <c r="H20" s="381">
        <f>'PRESUP.EGRESOS FUENTE FINANCIAM'!M85</f>
        <v>6000000</v>
      </c>
      <c r="I20" s="48">
        <f t="shared" si="0"/>
        <v>0</v>
      </c>
      <c r="J20" s="302">
        <v>6300000</v>
      </c>
      <c r="K20" s="302">
        <v>6615000</v>
      </c>
      <c r="L20" s="302">
        <v>6945750</v>
      </c>
    </row>
    <row r="21" spans="1:12" s="12" customFormat="1" ht="15" customHeight="1" x14ac:dyDescent="0.25">
      <c r="A21" s="41">
        <v>2700</v>
      </c>
      <c r="B21" s="467" t="s">
        <v>49</v>
      </c>
      <c r="C21" s="468"/>
      <c r="D21" s="469"/>
      <c r="E21" s="302">
        <v>81056</v>
      </c>
      <c r="F21" s="302">
        <v>41792</v>
      </c>
      <c r="G21" s="302"/>
      <c r="H21" s="381">
        <f>'PRESUP.EGRESOS FUENTE FINANCIAM'!M88</f>
        <v>51700</v>
      </c>
      <c r="I21" s="48" t="e">
        <f t="shared" si="0"/>
        <v>#DIV/0!</v>
      </c>
      <c r="J21" s="302">
        <v>54285</v>
      </c>
      <c r="K21" s="302">
        <v>56999.25</v>
      </c>
      <c r="L21" s="302">
        <v>59849.212500000001</v>
      </c>
    </row>
    <row r="22" spans="1:12" s="12" customFormat="1" ht="15" customHeight="1" x14ac:dyDescent="0.25">
      <c r="A22" s="41">
        <v>2800</v>
      </c>
      <c r="B22" s="467" t="s">
        <v>50</v>
      </c>
      <c r="C22" s="468"/>
      <c r="D22" s="469"/>
      <c r="E22" s="302"/>
      <c r="F22" s="302"/>
      <c r="G22" s="302"/>
      <c r="H22" s="381">
        <f>'PRESUP.EGRESOS FUENTE FINANCIAM'!M94</f>
        <v>65000</v>
      </c>
      <c r="I22" s="48" t="e">
        <f t="shared" si="0"/>
        <v>#DIV/0!</v>
      </c>
      <c r="J22" s="302">
        <v>68250</v>
      </c>
      <c r="K22" s="302">
        <v>71662.5</v>
      </c>
      <c r="L22" s="302">
        <v>75245.625</v>
      </c>
    </row>
    <row r="23" spans="1:12" s="12" customFormat="1" ht="15" customHeight="1" x14ac:dyDescent="0.25">
      <c r="A23" s="41">
        <v>2900</v>
      </c>
      <c r="B23" s="470" t="s">
        <v>51</v>
      </c>
      <c r="C23" s="470"/>
      <c r="D23" s="470"/>
      <c r="E23" s="302">
        <v>873244</v>
      </c>
      <c r="F23" s="302">
        <v>1050194</v>
      </c>
      <c r="G23" s="302">
        <v>678000</v>
      </c>
      <c r="H23" s="381">
        <f>'PRESUP.EGRESOS FUENTE FINANCIAM'!M98</f>
        <v>1295000</v>
      </c>
      <c r="I23" s="48">
        <f t="shared" si="0"/>
        <v>0.91002949852507364</v>
      </c>
      <c r="J23" s="302">
        <v>1359750</v>
      </c>
      <c r="K23" s="302">
        <v>1427737.5</v>
      </c>
      <c r="L23" s="302">
        <v>1499124.375</v>
      </c>
    </row>
    <row r="24" spans="1:12" s="12" customFormat="1" ht="15" customHeight="1" x14ac:dyDescent="0.25">
      <c r="A24" s="236">
        <v>3000</v>
      </c>
      <c r="B24" s="471" t="s">
        <v>52</v>
      </c>
      <c r="C24" s="471"/>
      <c r="D24" s="471"/>
      <c r="E24" s="303">
        <f>SUM(E25:E33)</f>
        <v>9421161</v>
      </c>
      <c r="F24" s="303">
        <f>SUM(F25:F33)</f>
        <v>12848328</v>
      </c>
      <c r="G24" s="303">
        <f>SUM(G25:G33)</f>
        <v>10336200</v>
      </c>
      <c r="H24" s="382">
        <f>SUM(H25:H33)</f>
        <v>16191000</v>
      </c>
      <c r="I24" s="237">
        <f t="shared" si="0"/>
        <v>0.56643640796424211</v>
      </c>
      <c r="J24" s="303">
        <f>SUM(J25:J33)</f>
        <v>14403050</v>
      </c>
      <c r="K24" s="303">
        <f>SUM(K25:K33)</f>
        <v>15098202.5</v>
      </c>
      <c r="L24" s="303">
        <f>SUM(L25:L33)</f>
        <v>18743106.375</v>
      </c>
    </row>
    <row r="25" spans="1:12" s="12" customFormat="1" ht="15" customHeight="1" x14ac:dyDescent="0.25">
      <c r="A25" s="41">
        <v>3100</v>
      </c>
      <c r="B25" s="470" t="s">
        <v>53</v>
      </c>
      <c r="C25" s="470"/>
      <c r="D25" s="470"/>
      <c r="E25" s="301">
        <v>6236606</v>
      </c>
      <c r="F25" s="301">
        <v>6753814</v>
      </c>
      <c r="G25" s="301">
        <v>6170200</v>
      </c>
      <c r="H25" s="381">
        <f>'PRESUP.EGRESOS FUENTE FINANCIAM'!M109</f>
        <v>9995000</v>
      </c>
      <c r="I25" s="48">
        <f t="shared" si="0"/>
        <v>0.61988266182619678</v>
      </c>
      <c r="J25" s="301">
        <v>10494750</v>
      </c>
      <c r="K25" s="301">
        <v>11019487.5</v>
      </c>
      <c r="L25" s="301">
        <v>11570461.875</v>
      </c>
    </row>
    <row r="26" spans="1:12" s="12" customFormat="1" ht="15" customHeight="1" x14ac:dyDescent="0.25">
      <c r="A26" s="41">
        <v>3200</v>
      </c>
      <c r="B26" s="470" t="s">
        <v>54</v>
      </c>
      <c r="C26" s="470"/>
      <c r="D26" s="470"/>
      <c r="E26" s="301">
        <v>144280</v>
      </c>
      <c r="F26" s="301">
        <v>83229</v>
      </c>
      <c r="G26" s="301">
        <v>60500</v>
      </c>
      <c r="H26" s="381">
        <f>'PRESUP.EGRESOS FUENTE FINANCIAM'!M119</f>
        <v>96000</v>
      </c>
      <c r="I26" s="48">
        <f t="shared" si="0"/>
        <v>0.58677685950413228</v>
      </c>
      <c r="J26" s="301">
        <v>100800</v>
      </c>
      <c r="K26" s="301">
        <v>105840</v>
      </c>
      <c r="L26" s="301">
        <v>111132</v>
      </c>
    </row>
    <row r="27" spans="1:12" s="12" customFormat="1" ht="15" customHeight="1" x14ac:dyDescent="0.25">
      <c r="A27" s="41">
        <v>3300</v>
      </c>
      <c r="B27" s="470" t="s">
        <v>55</v>
      </c>
      <c r="C27" s="470"/>
      <c r="D27" s="470"/>
      <c r="E27" s="302">
        <v>871288</v>
      </c>
      <c r="F27" s="302">
        <v>2667977</v>
      </c>
      <c r="G27" s="302">
        <v>1520000</v>
      </c>
      <c r="H27" s="381">
        <f>'PRESUP.EGRESOS FUENTE FINANCIAM'!M129</f>
        <v>110000</v>
      </c>
      <c r="I27" s="48">
        <f t="shared" si="0"/>
        <v>-0.92763157894736836</v>
      </c>
      <c r="J27" s="302">
        <v>115500</v>
      </c>
      <c r="K27" s="302">
        <v>121275</v>
      </c>
      <c r="L27" s="302">
        <v>127338.75</v>
      </c>
    </row>
    <row r="28" spans="1:12" s="12" customFormat="1" ht="15" customHeight="1" x14ac:dyDescent="0.25">
      <c r="A28" s="41">
        <v>3400</v>
      </c>
      <c r="B28" s="470" t="s">
        <v>56</v>
      </c>
      <c r="C28" s="470"/>
      <c r="D28" s="470"/>
      <c r="E28" s="302">
        <v>296017</v>
      </c>
      <c r="F28" s="302">
        <v>255164</v>
      </c>
      <c r="G28" s="302">
        <v>251000</v>
      </c>
      <c r="H28" s="381">
        <f>'PRESUP.EGRESOS FUENTE FINANCIAM'!M139</f>
        <v>260000</v>
      </c>
      <c r="I28" s="48">
        <f t="shared" si="0"/>
        <v>3.5856573705179251E-2</v>
      </c>
      <c r="J28" s="302">
        <v>273000</v>
      </c>
      <c r="K28" s="302">
        <v>286650</v>
      </c>
      <c r="L28" s="302">
        <v>300982.5</v>
      </c>
    </row>
    <row r="29" spans="1:12" s="12" customFormat="1" ht="15" customHeight="1" x14ac:dyDescent="0.25">
      <c r="A29" s="41">
        <v>3500</v>
      </c>
      <c r="B29" s="470" t="s">
        <v>57</v>
      </c>
      <c r="C29" s="470"/>
      <c r="D29" s="470"/>
      <c r="E29" s="302">
        <v>318001</v>
      </c>
      <c r="F29" s="302">
        <v>262687</v>
      </c>
      <c r="G29" s="302">
        <v>204000</v>
      </c>
      <c r="H29" s="381">
        <f>'PRESUP.EGRESOS FUENTE FINANCIAM'!M149</f>
        <v>730000</v>
      </c>
      <c r="I29" s="48">
        <f t="shared" si="0"/>
        <v>2.5784313725490198</v>
      </c>
      <c r="J29" s="302">
        <v>766500</v>
      </c>
      <c r="K29" s="302">
        <v>804825</v>
      </c>
      <c r="L29" s="302">
        <v>845066.25</v>
      </c>
    </row>
    <row r="30" spans="1:12" s="12" customFormat="1" ht="15" customHeight="1" x14ac:dyDescent="0.25">
      <c r="A30" s="41">
        <v>3600</v>
      </c>
      <c r="B30" s="470" t="s">
        <v>58</v>
      </c>
      <c r="C30" s="470"/>
      <c r="D30" s="470"/>
      <c r="E30" s="302">
        <v>83292</v>
      </c>
      <c r="F30" s="302"/>
      <c r="G30" s="302"/>
      <c r="H30" s="381">
        <f>'PRESUP.EGRESOS FUENTE FINANCIAM'!M159</f>
        <v>0</v>
      </c>
      <c r="I30" s="48" t="e">
        <f t="shared" si="0"/>
        <v>#DIV/0!</v>
      </c>
      <c r="J30" s="302">
        <v>0</v>
      </c>
      <c r="K30" s="302">
        <v>0</v>
      </c>
      <c r="L30" s="302">
        <v>0</v>
      </c>
    </row>
    <row r="31" spans="1:12" s="12" customFormat="1" ht="15" customHeight="1" x14ac:dyDescent="0.25">
      <c r="A31" s="41">
        <v>3700</v>
      </c>
      <c r="B31" s="467" t="s">
        <v>59</v>
      </c>
      <c r="C31" s="468"/>
      <c r="D31" s="469"/>
      <c r="E31" s="302">
        <v>50912</v>
      </c>
      <c r="F31" s="302">
        <v>45279</v>
      </c>
      <c r="G31" s="302">
        <v>30500</v>
      </c>
      <c r="H31" s="381">
        <f>'PRESUP.EGRESOS FUENTE FINANCIAM'!M167</f>
        <v>50000</v>
      </c>
      <c r="I31" s="48">
        <f t="shared" si="0"/>
        <v>0.63934426229508201</v>
      </c>
      <c r="J31" s="302">
        <v>52500</v>
      </c>
      <c r="K31" s="302">
        <v>55125</v>
      </c>
      <c r="L31" s="302">
        <v>57881.25</v>
      </c>
    </row>
    <row r="32" spans="1:12" s="12" customFormat="1" ht="15" customHeight="1" x14ac:dyDescent="0.25">
      <c r="A32" s="41">
        <v>3800</v>
      </c>
      <c r="B32" s="467" t="s">
        <v>60</v>
      </c>
      <c r="C32" s="468"/>
      <c r="D32" s="469"/>
      <c r="E32" s="302">
        <v>1025917</v>
      </c>
      <c r="F32" s="302">
        <v>1514031</v>
      </c>
      <c r="G32" s="302">
        <v>1000000</v>
      </c>
      <c r="H32" s="381">
        <f>'PRESUP.EGRESOS FUENTE FINANCIAM'!M177</f>
        <v>2000000</v>
      </c>
      <c r="I32" s="48">
        <f t="shared" si="0"/>
        <v>1</v>
      </c>
      <c r="J32" s="302">
        <v>2100000</v>
      </c>
      <c r="K32" s="302">
        <v>2205000</v>
      </c>
      <c r="L32" s="302">
        <v>2315250</v>
      </c>
    </row>
    <row r="33" spans="1:12" s="12" customFormat="1" ht="15" customHeight="1" x14ac:dyDescent="0.25">
      <c r="A33" s="41">
        <v>3900</v>
      </c>
      <c r="B33" s="470" t="s">
        <v>61</v>
      </c>
      <c r="C33" s="470"/>
      <c r="D33" s="470"/>
      <c r="E33" s="302">
        <v>394848</v>
      </c>
      <c r="F33" s="302">
        <v>1266147</v>
      </c>
      <c r="G33" s="302">
        <v>1100000</v>
      </c>
      <c r="H33" s="381">
        <f>'PRESUP.EGRESOS FUENTE FINANCIAM'!M183</f>
        <v>2950000</v>
      </c>
      <c r="I33" s="48">
        <f t="shared" si="0"/>
        <v>1.6818181818181817</v>
      </c>
      <c r="J33" s="302">
        <v>500000</v>
      </c>
      <c r="K33" s="302">
        <v>500000</v>
      </c>
      <c r="L33" s="302">
        <v>3414993.75</v>
      </c>
    </row>
    <row r="34" spans="1:12" s="12" customFormat="1" ht="15" customHeight="1" x14ac:dyDescent="0.25">
      <c r="A34" s="236">
        <v>4000</v>
      </c>
      <c r="B34" s="471" t="s">
        <v>62</v>
      </c>
      <c r="C34" s="471"/>
      <c r="D34" s="471"/>
      <c r="E34" s="303">
        <f>SUM(E35:E43)</f>
        <v>4068369</v>
      </c>
      <c r="F34" s="303">
        <f>SUM(F35:F43)</f>
        <v>4850197</v>
      </c>
      <c r="G34" s="303">
        <f>SUM(G35:G43)</f>
        <v>2960000</v>
      </c>
      <c r="H34" s="382">
        <f>SUM(H35:H43)</f>
        <v>8661000</v>
      </c>
      <c r="I34" s="237">
        <f t="shared" si="0"/>
        <v>1.9260135135135137</v>
      </c>
      <c r="J34" s="303">
        <f>SUM(J35:J43)</f>
        <v>9094050</v>
      </c>
      <c r="K34" s="303">
        <f>SUM(K35:K43)</f>
        <v>9548752.5</v>
      </c>
      <c r="L34" s="303">
        <f>SUM(L35:L43)</f>
        <v>10026190.125</v>
      </c>
    </row>
    <row r="35" spans="1:12" s="12" customFormat="1" ht="15.75" x14ac:dyDescent="0.25">
      <c r="A35" s="36">
        <v>4100</v>
      </c>
      <c r="B35" s="478" t="s">
        <v>1109</v>
      </c>
      <c r="C35" s="478"/>
      <c r="D35" s="478"/>
      <c r="E35" s="301"/>
      <c r="F35" s="301"/>
      <c r="G35" s="301"/>
      <c r="H35" s="381">
        <f>'PRESUP.EGRESOS FUENTE FINANCIAM'!M194</f>
        <v>0</v>
      </c>
      <c r="I35" s="48" t="e">
        <f t="shared" si="0"/>
        <v>#DIV/0!</v>
      </c>
      <c r="J35" s="301"/>
      <c r="K35" s="301"/>
      <c r="L35" s="301"/>
    </row>
    <row r="36" spans="1:12" s="12" customFormat="1" ht="15" customHeight="1" x14ac:dyDescent="0.25">
      <c r="A36" s="36">
        <v>4200</v>
      </c>
      <c r="B36" s="478" t="s">
        <v>63</v>
      </c>
      <c r="C36" s="478"/>
      <c r="D36" s="478"/>
      <c r="E36" s="302">
        <v>1920000</v>
      </c>
      <c r="F36" s="302">
        <v>1920000</v>
      </c>
      <c r="G36" s="302">
        <v>1920000</v>
      </c>
      <c r="H36" s="381">
        <f>'PRESUP.EGRESOS FUENTE FINANCIAM'!M204</f>
        <v>2400000</v>
      </c>
      <c r="I36" s="48">
        <f t="shared" si="0"/>
        <v>0.25</v>
      </c>
      <c r="J36" s="302">
        <v>2520000</v>
      </c>
      <c r="K36" s="302">
        <v>2646000</v>
      </c>
      <c r="L36" s="302">
        <v>2778300</v>
      </c>
    </row>
    <row r="37" spans="1:12" s="12" customFormat="1" ht="15" customHeight="1" x14ac:dyDescent="0.25">
      <c r="A37" s="36">
        <v>4300</v>
      </c>
      <c r="B37" s="480" t="s">
        <v>64</v>
      </c>
      <c r="C37" s="481"/>
      <c r="D37" s="482"/>
      <c r="E37" s="302"/>
      <c r="F37" s="302"/>
      <c r="G37" s="302"/>
      <c r="H37" s="381">
        <f>'PRESUP.EGRESOS FUENTE FINANCIAM'!M210</f>
        <v>0</v>
      </c>
      <c r="I37" s="48" t="e">
        <f t="shared" si="0"/>
        <v>#DIV/0!</v>
      </c>
      <c r="J37" s="302">
        <v>0</v>
      </c>
      <c r="K37" s="302">
        <v>0</v>
      </c>
      <c r="L37" s="302">
        <v>0</v>
      </c>
    </row>
    <row r="38" spans="1:12" s="12" customFormat="1" ht="15" customHeight="1" x14ac:dyDescent="0.25">
      <c r="A38" s="36">
        <v>4400</v>
      </c>
      <c r="B38" s="478" t="s">
        <v>65</v>
      </c>
      <c r="C38" s="478"/>
      <c r="D38" s="478"/>
      <c r="E38" s="301">
        <v>2148369</v>
      </c>
      <c r="F38" s="301">
        <v>2930197</v>
      </c>
      <c r="G38" s="301">
        <v>1040000</v>
      </c>
      <c r="H38" s="381">
        <f>'PRESUP.EGRESOS FUENTE FINANCIAM'!M220</f>
        <v>5250000</v>
      </c>
      <c r="I38" s="48">
        <f t="shared" si="0"/>
        <v>4.0480769230769234</v>
      </c>
      <c r="J38" s="301">
        <v>5512500</v>
      </c>
      <c r="K38" s="301">
        <v>5788125</v>
      </c>
      <c r="L38" s="301">
        <v>6077531.25</v>
      </c>
    </row>
    <row r="39" spans="1:12" s="12" customFormat="1" ht="15" customHeight="1" x14ac:dyDescent="0.25">
      <c r="A39" s="36">
        <v>4500</v>
      </c>
      <c r="B39" s="470" t="s">
        <v>66</v>
      </c>
      <c r="C39" s="470"/>
      <c r="D39" s="470"/>
      <c r="E39" s="302"/>
      <c r="F39" s="302"/>
      <c r="G39" s="302"/>
      <c r="H39" s="381">
        <f>'PRESUP.EGRESOS FUENTE FINANCIAM'!M229</f>
        <v>1011000</v>
      </c>
      <c r="I39" s="48" t="e">
        <f t="shared" si="0"/>
        <v>#DIV/0!</v>
      </c>
      <c r="J39" s="302">
        <v>1061550</v>
      </c>
      <c r="K39" s="302">
        <v>1114627.5</v>
      </c>
      <c r="L39" s="302">
        <v>1170358.875</v>
      </c>
    </row>
    <row r="40" spans="1:12" s="12" customFormat="1" ht="15" customHeight="1" x14ac:dyDescent="0.25">
      <c r="A40" s="36">
        <v>4600</v>
      </c>
      <c r="B40" s="467" t="s">
        <v>67</v>
      </c>
      <c r="C40" s="468"/>
      <c r="D40" s="469"/>
      <c r="E40" s="302"/>
      <c r="F40" s="302"/>
      <c r="G40" s="302"/>
      <c r="H40" s="381">
        <f>'PRESUP.EGRESOS FUENTE FINANCIAM'!M233</f>
        <v>0</v>
      </c>
      <c r="I40" s="48" t="e">
        <f t="shared" si="0"/>
        <v>#DIV/0!</v>
      </c>
      <c r="J40" s="302"/>
      <c r="K40" s="302"/>
      <c r="L40" s="302"/>
    </row>
    <row r="41" spans="1:12" s="12" customFormat="1" ht="15" customHeight="1" x14ac:dyDescent="0.25">
      <c r="A41" s="36">
        <v>4700</v>
      </c>
      <c r="B41" s="467" t="s">
        <v>68</v>
      </c>
      <c r="C41" s="468"/>
      <c r="D41" s="469"/>
      <c r="E41" s="302"/>
      <c r="F41" s="302"/>
      <c r="G41" s="302"/>
      <c r="H41" s="381">
        <f>'PRESUP.EGRESOS FUENTE FINANCIAM'!M241</f>
        <v>0</v>
      </c>
      <c r="I41" s="48" t="e">
        <f t="shared" si="0"/>
        <v>#DIV/0!</v>
      </c>
      <c r="J41" s="302"/>
      <c r="K41" s="302"/>
      <c r="L41" s="302"/>
    </row>
    <row r="42" spans="1:12" s="12" customFormat="1" ht="15" customHeight="1" x14ac:dyDescent="0.25">
      <c r="A42" s="36">
        <v>4800</v>
      </c>
      <c r="B42" s="470" t="s">
        <v>69</v>
      </c>
      <c r="C42" s="470"/>
      <c r="D42" s="470"/>
      <c r="E42" s="302"/>
      <c r="F42" s="302"/>
      <c r="G42" s="302"/>
      <c r="H42" s="381">
        <f>'PRESUP.EGRESOS FUENTE FINANCIAM'!M243</f>
        <v>0</v>
      </c>
      <c r="I42" s="48" t="e">
        <f t="shared" si="0"/>
        <v>#DIV/0!</v>
      </c>
      <c r="J42" s="302"/>
      <c r="K42" s="302"/>
      <c r="L42" s="302"/>
    </row>
    <row r="43" spans="1:12" s="12" customFormat="1" ht="15" customHeight="1" x14ac:dyDescent="0.25">
      <c r="A43" s="36">
        <v>4900</v>
      </c>
      <c r="B43" s="478" t="s">
        <v>70</v>
      </c>
      <c r="C43" s="478"/>
      <c r="D43" s="478"/>
      <c r="E43" s="301"/>
      <c r="F43" s="301"/>
      <c r="G43" s="301"/>
      <c r="H43" s="381">
        <f>'PRESUP.EGRESOS FUENTE FINANCIAM'!M249</f>
        <v>0</v>
      </c>
      <c r="I43" s="48" t="e">
        <f t="shared" si="0"/>
        <v>#DIV/0!</v>
      </c>
      <c r="J43" s="301"/>
      <c r="K43" s="301"/>
      <c r="L43" s="301"/>
    </row>
    <row r="44" spans="1:12" s="12" customFormat="1" ht="15" customHeight="1" x14ac:dyDescent="0.25">
      <c r="A44" s="236">
        <v>5000</v>
      </c>
      <c r="B44" s="471" t="s">
        <v>71</v>
      </c>
      <c r="C44" s="471"/>
      <c r="D44" s="471"/>
      <c r="E44" s="303">
        <f>SUM(E45:E53)</f>
        <v>604745</v>
      </c>
      <c r="F44" s="303">
        <f>SUM(F45:F53)</f>
        <v>1140453</v>
      </c>
      <c r="G44" s="303">
        <f>SUM(G45:G53)</f>
        <v>0</v>
      </c>
      <c r="H44" s="382">
        <f>SUM(H45:H53)</f>
        <v>2139454</v>
      </c>
      <c r="I44" s="237" t="e">
        <f t="shared" si="0"/>
        <v>#DIV/0!</v>
      </c>
      <c r="J44" s="303">
        <f>SUM(J45:J53)</f>
        <v>146426.70000000001</v>
      </c>
      <c r="K44" s="303">
        <f>SUM(K45:K53)</f>
        <v>153748.035</v>
      </c>
      <c r="L44" s="303">
        <f>SUM(L45:L53)</f>
        <v>161435.43674999999</v>
      </c>
    </row>
    <row r="45" spans="1:12" s="12" customFormat="1" ht="15" customHeight="1" x14ac:dyDescent="0.25">
      <c r="A45" s="36">
        <v>5100</v>
      </c>
      <c r="B45" s="478" t="s">
        <v>72</v>
      </c>
      <c r="C45" s="478"/>
      <c r="D45" s="478"/>
      <c r="E45" s="301">
        <v>97703</v>
      </c>
      <c r="F45" s="301">
        <v>79716</v>
      </c>
      <c r="G45" s="301"/>
      <c r="H45" s="381">
        <f>'PRESUP.EGRESOS FUENTE FINANCIAM'!M254</f>
        <v>0</v>
      </c>
      <c r="I45" s="48" t="e">
        <f t="shared" si="0"/>
        <v>#DIV/0!</v>
      </c>
      <c r="J45" s="301"/>
      <c r="K45" s="301"/>
      <c r="L45" s="301"/>
    </row>
    <row r="46" spans="1:12" s="12" customFormat="1" ht="15" customHeight="1" x14ac:dyDescent="0.25">
      <c r="A46" s="36">
        <v>5200</v>
      </c>
      <c r="B46" s="478" t="s">
        <v>73</v>
      </c>
      <c r="C46" s="478"/>
      <c r="D46" s="478"/>
      <c r="E46" s="301">
        <v>35065</v>
      </c>
      <c r="F46" s="301">
        <v>18464</v>
      </c>
      <c r="G46" s="301"/>
      <c r="H46" s="381">
        <f>'PRESUP.EGRESOS FUENTE FINANCIAM'!M261</f>
        <v>0</v>
      </c>
      <c r="I46" s="48" t="e">
        <f t="shared" si="0"/>
        <v>#DIV/0!</v>
      </c>
      <c r="J46" s="301"/>
      <c r="K46" s="301"/>
      <c r="L46" s="301"/>
    </row>
    <row r="47" spans="1:12" s="12" customFormat="1" ht="15" customHeight="1" x14ac:dyDescent="0.25">
      <c r="A47" s="36">
        <v>5300</v>
      </c>
      <c r="B47" s="478" t="s">
        <v>74</v>
      </c>
      <c r="C47" s="478"/>
      <c r="D47" s="478"/>
      <c r="E47" s="301"/>
      <c r="F47" s="301"/>
      <c r="G47" s="301"/>
      <c r="H47" s="381">
        <f>'PRESUP.EGRESOS FUENTE FINANCIAM'!M266</f>
        <v>0</v>
      </c>
      <c r="I47" s="48" t="e">
        <f t="shared" si="0"/>
        <v>#DIV/0!</v>
      </c>
      <c r="J47" s="301"/>
      <c r="K47" s="301"/>
      <c r="L47" s="301"/>
    </row>
    <row r="48" spans="1:12" s="12" customFormat="1" ht="15" customHeight="1" x14ac:dyDescent="0.25">
      <c r="A48" s="36">
        <v>5400</v>
      </c>
      <c r="B48" s="478" t="s">
        <v>75</v>
      </c>
      <c r="C48" s="478"/>
      <c r="D48" s="478"/>
      <c r="E48" s="301">
        <v>305800</v>
      </c>
      <c r="F48" s="301">
        <v>415000</v>
      </c>
      <c r="G48" s="301"/>
      <c r="H48" s="381">
        <f>'PRESUP.EGRESOS FUENTE FINANCIAM'!M269</f>
        <v>2000000</v>
      </c>
      <c r="I48" s="48" t="e">
        <f t="shared" si="0"/>
        <v>#DIV/0!</v>
      </c>
      <c r="J48" s="301"/>
      <c r="K48" s="301"/>
      <c r="L48" s="301"/>
    </row>
    <row r="49" spans="1:260" s="12" customFormat="1" ht="15" customHeight="1" x14ac:dyDescent="0.25">
      <c r="A49" s="36">
        <v>5500</v>
      </c>
      <c r="B49" s="470" t="s">
        <v>76</v>
      </c>
      <c r="C49" s="470"/>
      <c r="D49" s="470"/>
      <c r="E49" s="302"/>
      <c r="F49" s="302"/>
      <c r="G49" s="302"/>
      <c r="H49" s="381">
        <f>'PRESUP.EGRESOS FUENTE FINANCIAM'!M276</f>
        <v>0</v>
      </c>
      <c r="I49" s="48" t="e">
        <f t="shared" si="0"/>
        <v>#DIV/0!</v>
      </c>
      <c r="J49" s="302"/>
      <c r="K49" s="302"/>
      <c r="L49" s="302"/>
    </row>
    <row r="50" spans="1:260" s="12" customFormat="1" ht="15" customHeight="1" x14ac:dyDescent="0.25">
      <c r="A50" s="36">
        <v>5600</v>
      </c>
      <c r="B50" s="467" t="s">
        <v>77</v>
      </c>
      <c r="C50" s="468"/>
      <c r="D50" s="469"/>
      <c r="E50" s="302">
        <v>116177</v>
      </c>
      <c r="F50" s="302">
        <v>481867</v>
      </c>
      <c r="G50" s="302"/>
      <c r="H50" s="381">
        <f>'PRESUP.EGRESOS FUENTE FINANCIAM'!M278</f>
        <v>139454</v>
      </c>
      <c r="I50" s="48" t="e">
        <f t="shared" si="0"/>
        <v>#DIV/0!</v>
      </c>
      <c r="J50" s="302">
        <v>146426.70000000001</v>
      </c>
      <c r="K50" s="302">
        <v>153748.035</v>
      </c>
      <c r="L50" s="302">
        <v>161435.43674999999</v>
      </c>
    </row>
    <row r="51" spans="1:260" s="12" customFormat="1" ht="15" customHeight="1" x14ac:dyDescent="0.25">
      <c r="A51" s="36">
        <v>5700</v>
      </c>
      <c r="B51" s="467" t="s">
        <v>78</v>
      </c>
      <c r="C51" s="468"/>
      <c r="D51" s="469"/>
      <c r="E51" s="302">
        <v>50000</v>
      </c>
      <c r="F51" s="302"/>
      <c r="G51" s="302"/>
      <c r="H51" s="381">
        <f>'PRESUP.EGRESOS FUENTE FINANCIAM'!M287</f>
        <v>0</v>
      </c>
      <c r="I51" s="48" t="e">
        <f t="shared" si="0"/>
        <v>#DIV/0!</v>
      </c>
      <c r="J51" s="302"/>
      <c r="K51" s="302"/>
      <c r="L51" s="302"/>
    </row>
    <row r="52" spans="1:260" s="12" customFormat="1" ht="15" customHeight="1" x14ac:dyDescent="0.25">
      <c r="A52" s="36">
        <v>5800</v>
      </c>
      <c r="B52" s="470" t="s">
        <v>79</v>
      </c>
      <c r="C52" s="470"/>
      <c r="D52" s="470"/>
      <c r="E52" s="302"/>
      <c r="F52" s="302"/>
      <c r="G52" s="302"/>
      <c r="H52" s="381">
        <f>'PRESUP.EGRESOS FUENTE FINANCIAM'!M297</f>
        <v>0</v>
      </c>
      <c r="I52" s="48" t="e">
        <f t="shared" si="0"/>
        <v>#DIV/0!</v>
      </c>
      <c r="J52" s="302"/>
      <c r="K52" s="302"/>
      <c r="L52" s="302"/>
    </row>
    <row r="53" spans="1:260" s="12" customFormat="1" ht="15" customHeight="1" x14ac:dyDescent="0.25">
      <c r="A53" s="36">
        <v>5900</v>
      </c>
      <c r="B53" s="478" t="s">
        <v>80</v>
      </c>
      <c r="C53" s="478"/>
      <c r="D53" s="478"/>
      <c r="E53" s="301"/>
      <c r="F53" s="301">
        <v>145406</v>
      </c>
      <c r="G53" s="301"/>
      <c r="H53" s="381">
        <f>'PRESUP.EGRESOS FUENTE FINANCIAM'!M302</f>
        <v>0</v>
      </c>
      <c r="I53" s="48" t="e">
        <f t="shared" si="0"/>
        <v>#DIV/0!</v>
      </c>
      <c r="J53" s="301"/>
      <c r="K53" s="301"/>
      <c r="L53" s="301"/>
    </row>
    <row r="54" spans="1:260" s="12" customFormat="1" ht="15" customHeight="1" x14ac:dyDescent="0.25">
      <c r="A54" s="236">
        <v>6000</v>
      </c>
      <c r="B54" s="471" t="s">
        <v>81</v>
      </c>
      <c r="C54" s="471"/>
      <c r="D54" s="471"/>
      <c r="E54" s="303">
        <f>SUM(E55:E57)</f>
        <v>22949508</v>
      </c>
      <c r="F54" s="303">
        <f>SUM(F55:F57)</f>
        <v>20358977</v>
      </c>
      <c r="G54" s="303">
        <f>SUM(G55:G57)</f>
        <v>16620405</v>
      </c>
      <c r="H54" s="382">
        <f>SUM(H55:H57)</f>
        <v>13337060</v>
      </c>
      <c r="I54" s="237">
        <f t="shared" si="0"/>
        <v>-0.19754903686161684</v>
      </c>
      <c r="J54" s="303">
        <f>SUM(J55:J57)</f>
        <v>11449905</v>
      </c>
      <c r="K54" s="303">
        <f>SUM(K55:K57)</f>
        <v>14003350</v>
      </c>
      <c r="L54" s="303">
        <f>SUM(L55:L57)</f>
        <v>13769473</v>
      </c>
    </row>
    <row r="55" spans="1:260" s="12" customFormat="1" ht="15" customHeight="1" x14ac:dyDescent="0.25">
      <c r="A55" s="42">
        <v>6100</v>
      </c>
      <c r="B55" s="479" t="s">
        <v>82</v>
      </c>
      <c r="C55" s="479"/>
      <c r="D55" s="479"/>
      <c r="E55" s="304">
        <v>22949508</v>
      </c>
      <c r="F55" s="304">
        <v>20358977</v>
      </c>
      <c r="G55" s="304">
        <v>16620405</v>
      </c>
      <c r="H55" s="381">
        <f>'PRESUP.EGRESOS FUENTE FINANCIAM'!M313</f>
        <v>13337060</v>
      </c>
      <c r="I55" s="48">
        <f t="shared" si="0"/>
        <v>-0.19754903686161684</v>
      </c>
      <c r="J55" s="304">
        <v>11449905</v>
      </c>
      <c r="K55" s="304">
        <v>14003350</v>
      </c>
      <c r="L55" s="304">
        <v>13769473</v>
      </c>
    </row>
    <row r="56" spans="1:260" s="12" customFormat="1" ht="15" customHeight="1" x14ac:dyDescent="0.25">
      <c r="A56" s="36">
        <v>6200</v>
      </c>
      <c r="B56" s="478" t="s">
        <v>83</v>
      </c>
      <c r="C56" s="478"/>
      <c r="D56" s="478"/>
      <c r="E56" s="301"/>
      <c r="F56" s="301"/>
      <c r="G56" s="301"/>
      <c r="H56" s="381">
        <f>'PRESUP.EGRESOS FUENTE FINANCIAM'!M322</f>
        <v>0</v>
      </c>
      <c r="I56" s="48" t="e">
        <f t="shared" si="0"/>
        <v>#DIV/0!</v>
      </c>
      <c r="J56" s="301"/>
      <c r="K56" s="301"/>
      <c r="L56" s="301"/>
    </row>
    <row r="57" spans="1:260" s="12" customFormat="1" ht="15" customHeight="1" x14ac:dyDescent="0.25">
      <c r="A57" s="36">
        <v>6300</v>
      </c>
      <c r="B57" s="478" t="s">
        <v>84</v>
      </c>
      <c r="C57" s="478"/>
      <c r="D57" s="478"/>
      <c r="E57" s="301"/>
      <c r="F57" s="301"/>
      <c r="G57" s="301"/>
      <c r="H57" s="381">
        <f>'PRESUP.EGRESOS FUENTE FINANCIAM'!M331</f>
        <v>0</v>
      </c>
      <c r="I57" s="48" t="e">
        <f t="shared" si="0"/>
        <v>#DIV/0!</v>
      </c>
      <c r="J57" s="301"/>
      <c r="K57" s="301"/>
      <c r="L57" s="301"/>
    </row>
    <row r="58" spans="1:260" s="12" customFormat="1" ht="15.75" customHeight="1" x14ac:dyDescent="0.25">
      <c r="A58" s="236">
        <v>7000</v>
      </c>
      <c r="B58" s="471" t="s">
        <v>85</v>
      </c>
      <c r="C58" s="471"/>
      <c r="D58" s="471"/>
      <c r="E58" s="303">
        <f>SUM(E59:E65)</f>
        <v>0</v>
      </c>
      <c r="F58" s="303">
        <f>SUM(F59:F65)</f>
        <v>0</v>
      </c>
      <c r="G58" s="303">
        <f>SUM(G59:G65)</f>
        <v>0</v>
      </c>
      <c r="H58" s="382">
        <f>SUM(H59:H65)</f>
        <v>0</v>
      </c>
      <c r="I58" s="237" t="e">
        <f t="shared" si="0"/>
        <v>#DIV/0!</v>
      </c>
      <c r="J58" s="303">
        <f>SUM(J59:J65)</f>
        <v>0</v>
      </c>
      <c r="K58" s="303">
        <f>SUM(K59:K65)</f>
        <v>0</v>
      </c>
      <c r="L58" s="303">
        <f>SUM(L59:L65)</f>
        <v>0</v>
      </c>
    </row>
    <row r="59" spans="1:260" s="12" customFormat="1" ht="15.75" x14ac:dyDescent="0.25">
      <c r="A59" s="36">
        <v>7100</v>
      </c>
      <c r="B59" s="478" t="s">
        <v>86</v>
      </c>
      <c r="C59" s="478"/>
      <c r="D59" s="478"/>
      <c r="E59" s="308"/>
      <c r="F59" s="308"/>
      <c r="G59" s="308"/>
      <c r="H59" s="381">
        <f>'PRESUP.EGRESOS FUENTE FINANCIAM'!M335</f>
        <v>0</v>
      </c>
      <c r="I59" s="48" t="e">
        <f t="shared" si="0"/>
        <v>#DIV/0!</v>
      </c>
      <c r="J59" s="308"/>
      <c r="K59" s="308"/>
      <c r="L59" s="308"/>
      <c r="M59" s="13">
        <v>61</v>
      </c>
      <c r="N59" s="476"/>
      <c r="O59" s="476"/>
      <c r="P59" s="477"/>
      <c r="Q59" s="14">
        <v>61</v>
      </c>
      <c r="R59" s="476"/>
      <c r="S59" s="476"/>
      <c r="T59" s="477"/>
      <c r="U59" s="14">
        <v>61</v>
      </c>
      <c r="V59" s="476"/>
      <c r="W59" s="476"/>
      <c r="X59" s="477"/>
      <c r="Y59" s="14">
        <v>61</v>
      </c>
      <c r="Z59" s="476"/>
      <c r="AA59" s="476"/>
      <c r="AB59" s="477"/>
      <c r="AC59" s="14">
        <v>61</v>
      </c>
      <c r="AD59" s="476"/>
      <c r="AE59" s="476"/>
      <c r="AF59" s="477"/>
      <c r="AG59" s="14">
        <v>61</v>
      </c>
      <c r="AH59" s="476"/>
      <c r="AI59" s="476"/>
      <c r="AJ59" s="477"/>
      <c r="AK59" s="14">
        <v>61</v>
      </c>
      <c r="AL59" s="476"/>
      <c r="AM59" s="476"/>
      <c r="AN59" s="477"/>
      <c r="AO59" s="14">
        <v>61</v>
      </c>
      <c r="AP59" s="476"/>
      <c r="AQ59" s="476"/>
      <c r="AR59" s="477"/>
      <c r="AS59" s="14">
        <v>61</v>
      </c>
      <c r="AT59" s="476"/>
      <c r="AU59" s="476"/>
      <c r="AV59" s="477"/>
      <c r="AW59" s="14">
        <v>61</v>
      </c>
      <c r="AX59" s="476"/>
      <c r="AY59" s="476"/>
      <c r="AZ59" s="477"/>
      <c r="BA59" s="14">
        <v>61</v>
      </c>
      <c r="BB59" s="476"/>
      <c r="BC59" s="476"/>
      <c r="BD59" s="477"/>
      <c r="BE59" s="14">
        <v>61</v>
      </c>
      <c r="BF59" s="476"/>
      <c r="BG59" s="476"/>
      <c r="BH59" s="477"/>
      <c r="BI59" s="14">
        <v>61</v>
      </c>
      <c r="BJ59" s="476"/>
      <c r="BK59" s="476"/>
      <c r="BL59" s="477"/>
      <c r="BM59" s="14">
        <v>61</v>
      </c>
      <c r="BN59" s="476"/>
      <c r="BO59" s="476"/>
      <c r="BP59" s="477"/>
      <c r="BQ59" s="14">
        <v>61</v>
      </c>
      <c r="BR59" s="476"/>
      <c r="BS59" s="476"/>
      <c r="BT59" s="477"/>
      <c r="BU59" s="14">
        <v>61</v>
      </c>
      <c r="BV59" s="476"/>
      <c r="BW59" s="476"/>
      <c r="BX59" s="477"/>
      <c r="BY59" s="14">
        <v>61</v>
      </c>
      <c r="BZ59" s="476"/>
      <c r="CA59" s="476"/>
      <c r="CB59" s="477"/>
      <c r="CC59" s="14">
        <v>61</v>
      </c>
      <c r="CD59" s="476"/>
      <c r="CE59" s="476"/>
      <c r="CF59" s="477"/>
      <c r="CG59" s="14">
        <v>61</v>
      </c>
      <c r="CH59" s="476"/>
      <c r="CI59" s="476"/>
      <c r="CJ59" s="477"/>
      <c r="CK59" s="14">
        <v>61</v>
      </c>
      <c r="CL59" s="476"/>
      <c r="CM59" s="476"/>
      <c r="CN59" s="477"/>
      <c r="CO59" s="14">
        <v>61</v>
      </c>
      <c r="CP59" s="476"/>
      <c r="CQ59" s="476"/>
      <c r="CR59" s="477"/>
      <c r="CS59" s="14">
        <v>61</v>
      </c>
      <c r="CT59" s="476"/>
      <c r="CU59" s="476"/>
      <c r="CV59" s="477"/>
      <c r="CW59" s="14">
        <v>61</v>
      </c>
      <c r="CX59" s="476"/>
      <c r="CY59" s="476"/>
      <c r="CZ59" s="477"/>
      <c r="DA59" s="14">
        <v>61</v>
      </c>
      <c r="DB59" s="476"/>
      <c r="DC59" s="476"/>
      <c r="DD59" s="477"/>
      <c r="DE59" s="14">
        <v>61</v>
      </c>
      <c r="DF59" s="476"/>
      <c r="DG59" s="476"/>
      <c r="DH59" s="477"/>
      <c r="DI59" s="14">
        <v>61</v>
      </c>
      <c r="DJ59" s="476"/>
      <c r="DK59" s="476"/>
      <c r="DL59" s="477"/>
      <c r="DM59" s="14">
        <v>61</v>
      </c>
      <c r="DN59" s="476"/>
      <c r="DO59" s="476"/>
      <c r="DP59" s="477"/>
      <c r="DQ59" s="14">
        <v>61</v>
      </c>
      <c r="DR59" s="476"/>
      <c r="DS59" s="476"/>
      <c r="DT59" s="477"/>
      <c r="DU59" s="14">
        <v>61</v>
      </c>
      <c r="DV59" s="476"/>
      <c r="DW59" s="476"/>
      <c r="DX59" s="477"/>
      <c r="DY59" s="14">
        <v>61</v>
      </c>
      <c r="DZ59" s="476"/>
      <c r="EA59" s="476"/>
      <c r="EB59" s="477"/>
      <c r="EC59" s="14">
        <v>61</v>
      </c>
      <c r="ED59" s="476"/>
      <c r="EE59" s="476"/>
      <c r="EF59" s="477"/>
      <c r="EG59" s="14">
        <v>61</v>
      </c>
      <c r="EH59" s="476"/>
      <c r="EI59" s="476"/>
      <c r="EJ59" s="477"/>
      <c r="EK59" s="14">
        <v>61</v>
      </c>
      <c r="EL59" s="476"/>
      <c r="EM59" s="476"/>
      <c r="EN59" s="477"/>
      <c r="EO59" s="14">
        <v>61</v>
      </c>
      <c r="EP59" s="476"/>
      <c r="EQ59" s="476"/>
      <c r="ER59" s="477"/>
      <c r="ES59" s="14">
        <v>61</v>
      </c>
      <c r="ET59" s="476"/>
      <c r="EU59" s="476"/>
      <c r="EV59" s="477"/>
      <c r="EW59" s="14">
        <v>61</v>
      </c>
      <c r="EX59" s="476"/>
      <c r="EY59" s="476"/>
      <c r="EZ59" s="477"/>
      <c r="FA59" s="14">
        <v>61</v>
      </c>
      <c r="FB59" s="476"/>
      <c r="FC59" s="476"/>
      <c r="FD59" s="477"/>
      <c r="FE59" s="14">
        <v>61</v>
      </c>
      <c r="FF59" s="476"/>
      <c r="FG59" s="476"/>
      <c r="FH59" s="477"/>
      <c r="FI59" s="14">
        <v>61</v>
      </c>
      <c r="FJ59" s="476"/>
      <c r="FK59" s="476"/>
      <c r="FL59" s="477"/>
      <c r="FM59" s="14">
        <v>61</v>
      </c>
      <c r="FN59" s="476"/>
      <c r="FO59" s="476"/>
      <c r="FP59" s="477"/>
      <c r="FQ59" s="14">
        <v>61</v>
      </c>
      <c r="FR59" s="476"/>
      <c r="FS59" s="476"/>
      <c r="FT59" s="477"/>
      <c r="FU59" s="14">
        <v>61</v>
      </c>
      <c r="FV59" s="476"/>
      <c r="FW59" s="476"/>
      <c r="FX59" s="477"/>
      <c r="FY59" s="14">
        <v>61</v>
      </c>
      <c r="FZ59" s="476"/>
      <c r="GA59" s="476"/>
      <c r="GB59" s="477"/>
      <c r="GC59" s="14">
        <v>61</v>
      </c>
      <c r="GD59" s="476"/>
      <c r="GE59" s="476"/>
      <c r="GF59" s="477"/>
      <c r="GG59" s="14">
        <v>61</v>
      </c>
      <c r="GH59" s="476"/>
      <c r="GI59" s="476"/>
      <c r="GJ59" s="477"/>
      <c r="GK59" s="14">
        <v>61</v>
      </c>
      <c r="GL59" s="476"/>
      <c r="GM59" s="476"/>
      <c r="GN59" s="477"/>
      <c r="GO59" s="14">
        <v>61</v>
      </c>
      <c r="GP59" s="476"/>
      <c r="GQ59" s="476"/>
      <c r="GR59" s="477"/>
      <c r="GS59" s="14">
        <v>61</v>
      </c>
      <c r="GT59" s="476"/>
      <c r="GU59" s="476"/>
      <c r="GV59" s="477"/>
      <c r="GW59" s="14">
        <v>61</v>
      </c>
      <c r="GX59" s="476"/>
      <c r="GY59" s="476"/>
      <c r="GZ59" s="477"/>
      <c r="HA59" s="14">
        <v>61</v>
      </c>
      <c r="HB59" s="476"/>
      <c r="HC59" s="476"/>
      <c r="HD59" s="477"/>
      <c r="HE59" s="14">
        <v>61</v>
      </c>
      <c r="HF59" s="476"/>
      <c r="HG59" s="476"/>
      <c r="HH59" s="477"/>
      <c r="HI59" s="14">
        <v>61</v>
      </c>
      <c r="HJ59" s="476"/>
      <c r="HK59" s="476"/>
      <c r="HL59" s="477"/>
      <c r="HM59" s="14">
        <v>61</v>
      </c>
      <c r="HN59" s="476"/>
      <c r="HO59" s="476"/>
      <c r="HP59" s="477"/>
      <c r="HQ59" s="14">
        <v>61</v>
      </c>
      <c r="HR59" s="476"/>
      <c r="HS59" s="476"/>
      <c r="HT59" s="477"/>
      <c r="HU59" s="14">
        <v>61</v>
      </c>
      <c r="HV59" s="476"/>
      <c r="HW59" s="476"/>
      <c r="HX59" s="477"/>
      <c r="HY59" s="14">
        <v>61</v>
      </c>
      <c r="HZ59" s="476"/>
      <c r="IA59" s="476"/>
      <c r="IB59" s="477"/>
      <c r="IC59" s="14">
        <v>61</v>
      </c>
      <c r="ID59" s="476"/>
      <c r="IE59" s="476"/>
      <c r="IF59" s="477"/>
      <c r="IG59" s="14">
        <v>61</v>
      </c>
      <c r="IH59" s="476"/>
      <c r="II59" s="476"/>
      <c r="IJ59" s="477"/>
      <c r="IK59" s="14">
        <v>61</v>
      </c>
      <c r="IL59" s="476"/>
      <c r="IM59" s="476"/>
      <c r="IN59" s="477"/>
      <c r="IO59" s="14">
        <v>61</v>
      </c>
      <c r="IP59" s="476"/>
      <c r="IQ59" s="476"/>
      <c r="IR59" s="477"/>
      <c r="IS59" s="14">
        <v>61</v>
      </c>
      <c r="IT59" s="476"/>
      <c r="IU59" s="476"/>
      <c r="IV59" s="477"/>
      <c r="IW59" s="14">
        <v>61</v>
      </c>
      <c r="IX59" s="476"/>
      <c r="IY59" s="476"/>
      <c r="IZ59" s="477"/>
    </row>
    <row r="60" spans="1:260" s="12" customFormat="1" ht="15.75" x14ac:dyDescent="0.25">
      <c r="A60" s="36">
        <v>7200</v>
      </c>
      <c r="B60" s="478" t="s">
        <v>87</v>
      </c>
      <c r="C60" s="478"/>
      <c r="D60" s="478"/>
      <c r="E60" s="308"/>
      <c r="F60" s="308"/>
      <c r="G60" s="308"/>
      <c r="H60" s="381">
        <f>'PRESUP.EGRESOS FUENTE FINANCIAM'!M338</f>
        <v>0</v>
      </c>
      <c r="I60" s="48" t="e">
        <f t="shared" si="0"/>
        <v>#DIV/0!</v>
      </c>
      <c r="J60" s="308"/>
      <c r="K60" s="308"/>
      <c r="L60" s="308"/>
      <c r="M60" s="13"/>
      <c r="N60" s="15"/>
      <c r="O60" s="15"/>
      <c r="P60" s="16"/>
      <c r="Q60" s="14"/>
      <c r="R60" s="15"/>
      <c r="S60" s="15"/>
      <c r="T60" s="16"/>
      <c r="U60" s="14"/>
      <c r="V60" s="15"/>
      <c r="W60" s="15"/>
      <c r="X60" s="16"/>
      <c r="Y60" s="14"/>
      <c r="Z60" s="15"/>
      <c r="AA60" s="15"/>
      <c r="AB60" s="16"/>
      <c r="AC60" s="14"/>
      <c r="AD60" s="15"/>
      <c r="AE60" s="15"/>
      <c r="AF60" s="16"/>
      <c r="AG60" s="14"/>
      <c r="AH60" s="15"/>
      <c r="AI60" s="15"/>
      <c r="AJ60" s="16"/>
      <c r="AK60" s="14"/>
      <c r="AL60" s="15"/>
      <c r="AM60" s="15"/>
      <c r="AN60" s="16"/>
      <c r="AO60" s="14"/>
      <c r="AP60" s="15"/>
      <c r="AQ60" s="15"/>
      <c r="AR60" s="16"/>
      <c r="AS60" s="14"/>
      <c r="AT60" s="15"/>
      <c r="AU60" s="15"/>
      <c r="AV60" s="16"/>
      <c r="AW60" s="14"/>
      <c r="AX60" s="15"/>
      <c r="AY60" s="15"/>
      <c r="AZ60" s="16"/>
      <c r="BA60" s="14"/>
      <c r="BB60" s="15"/>
      <c r="BC60" s="15"/>
      <c r="BD60" s="16"/>
      <c r="BE60" s="14"/>
      <c r="BF60" s="15"/>
      <c r="BG60" s="15"/>
      <c r="BH60" s="16"/>
      <c r="BI60" s="14"/>
      <c r="BJ60" s="15"/>
      <c r="BK60" s="15"/>
      <c r="BL60" s="16"/>
      <c r="BM60" s="14"/>
      <c r="BN60" s="15"/>
      <c r="BO60" s="15"/>
      <c r="BP60" s="16"/>
      <c r="BQ60" s="14"/>
      <c r="BR60" s="15"/>
      <c r="BS60" s="15"/>
      <c r="BT60" s="16"/>
      <c r="BU60" s="14"/>
      <c r="BV60" s="15"/>
      <c r="BW60" s="15"/>
      <c r="BX60" s="16"/>
      <c r="BY60" s="14"/>
      <c r="BZ60" s="15"/>
      <c r="CA60" s="15"/>
      <c r="CB60" s="16"/>
      <c r="CC60" s="14"/>
      <c r="CD60" s="15"/>
      <c r="CE60" s="15"/>
      <c r="CF60" s="16"/>
      <c r="CG60" s="14"/>
      <c r="CH60" s="15"/>
      <c r="CI60" s="15"/>
      <c r="CJ60" s="16"/>
      <c r="CK60" s="14"/>
      <c r="CL60" s="15"/>
      <c r="CM60" s="15"/>
      <c r="CN60" s="16"/>
      <c r="CO60" s="14"/>
      <c r="CP60" s="15"/>
      <c r="CQ60" s="15"/>
      <c r="CR60" s="16"/>
      <c r="CS60" s="14"/>
      <c r="CT60" s="15"/>
      <c r="CU60" s="15"/>
      <c r="CV60" s="16"/>
      <c r="CW60" s="14"/>
      <c r="CX60" s="15"/>
      <c r="CY60" s="15"/>
      <c r="CZ60" s="16"/>
      <c r="DA60" s="14"/>
      <c r="DB60" s="15"/>
      <c r="DC60" s="15"/>
      <c r="DD60" s="16"/>
      <c r="DE60" s="14"/>
      <c r="DF60" s="15"/>
      <c r="DG60" s="15"/>
      <c r="DH60" s="16"/>
      <c r="DI60" s="14"/>
      <c r="DJ60" s="15"/>
      <c r="DK60" s="15"/>
      <c r="DL60" s="16"/>
      <c r="DM60" s="14"/>
      <c r="DN60" s="15"/>
      <c r="DO60" s="15"/>
      <c r="DP60" s="16"/>
      <c r="DQ60" s="14"/>
      <c r="DR60" s="15"/>
      <c r="DS60" s="15"/>
      <c r="DT60" s="16"/>
      <c r="DU60" s="14"/>
      <c r="DV60" s="15"/>
      <c r="DW60" s="15"/>
      <c r="DX60" s="16"/>
      <c r="DY60" s="14"/>
      <c r="DZ60" s="15"/>
      <c r="EA60" s="15"/>
      <c r="EB60" s="16"/>
      <c r="EC60" s="14"/>
      <c r="ED60" s="15"/>
      <c r="EE60" s="15"/>
      <c r="EF60" s="16"/>
      <c r="EG60" s="14"/>
      <c r="EH60" s="15"/>
      <c r="EI60" s="15"/>
      <c r="EJ60" s="16"/>
      <c r="EK60" s="14"/>
      <c r="EL60" s="15"/>
      <c r="EM60" s="15"/>
      <c r="EN60" s="16"/>
      <c r="EO60" s="14"/>
      <c r="EP60" s="15"/>
      <c r="EQ60" s="15"/>
      <c r="ER60" s="16"/>
      <c r="ES60" s="14"/>
      <c r="ET60" s="15"/>
      <c r="EU60" s="15"/>
      <c r="EV60" s="16"/>
      <c r="EW60" s="14"/>
      <c r="EX60" s="15"/>
      <c r="EY60" s="15"/>
      <c r="EZ60" s="16"/>
      <c r="FA60" s="14"/>
      <c r="FB60" s="15"/>
      <c r="FC60" s="15"/>
      <c r="FD60" s="16"/>
      <c r="FE60" s="14"/>
      <c r="FF60" s="15"/>
      <c r="FG60" s="15"/>
      <c r="FH60" s="16"/>
      <c r="FI60" s="14"/>
      <c r="FJ60" s="15"/>
      <c r="FK60" s="15"/>
      <c r="FL60" s="16"/>
      <c r="FM60" s="14"/>
      <c r="FN60" s="15"/>
      <c r="FO60" s="15"/>
      <c r="FP60" s="16"/>
      <c r="FQ60" s="14"/>
      <c r="FR60" s="15"/>
      <c r="FS60" s="15"/>
      <c r="FT60" s="16"/>
      <c r="FU60" s="14"/>
      <c r="FV60" s="15"/>
      <c r="FW60" s="15"/>
      <c r="FX60" s="16"/>
      <c r="FY60" s="14"/>
      <c r="FZ60" s="15"/>
      <c r="GA60" s="15"/>
      <c r="GB60" s="16"/>
      <c r="GC60" s="14"/>
      <c r="GD60" s="15"/>
      <c r="GE60" s="15"/>
      <c r="GF60" s="16"/>
      <c r="GG60" s="14"/>
      <c r="GH60" s="15"/>
      <c r="GI60" s="15"/>
      <c r="GJ60" s="16"/>
      <c r="GK60" s="14"/>
      <c r="GL60" s="15"/>
      <c r="GM60" s="15"/>
      <c r="GN60" s="16"/>
      <c r="GO60" s="14"/>
      <c r="GP60" s="15"/>
      <c r="GQ60" s="15"/>
      <c r="GR60" s="16"/>
      <c r="GS60" s="14"/>
      <c r="GT60" s="15"/>
      <c r="GU60" s="15"/>
      <c r="GV60" s="16"/>
      <c r="GW60" s="14"/>
      <c r="GX60" s="15"/>
      <c r="GY60" s="15"/>
      <c r="GZ60" s="16"/>
      <c r="HA60" s="14"/>
      <c r="HB60" s="15"/>
      <c r="HC60" s="15"/>
      <c r="HD60" s="16"/>
      <c r="HE60" s="14"/>
      <c r="HF60" s="15"/>
      <c r="HG60" s="15"/>
      <c r="HH60" s="16"/>
      <c r="HI60" s="14"/>
      <c r="HJ60" s="15"/>
      <c r="HK60" s="15"/>
      <c r="HL60" s="16"/>
      <c r="HM60" s="14"/>
      <c r="HN60" s="15"/>
      <c r="HO60" s="15"/>
      <c r="HP60" s="16"/>
      <c r="HQ60" s="14"/>
      <c r="HR60" s="15"/>
      <c r="HS60" s="15"/>
      <c r="HT60" s="16"/>
      <c r="HU60" s="14"/>
      <c r="HV60" s="15"/>
      <c r="HW60" s="15"/>
      <c r="HX60" s="16"/>
      <c r="HY60" s="14"/>
      <c r="HZ60" s="15"/>
      <c r="IA60" s="15"/>
      <c r="IB60" s="16"/>
      <c r="IC60" s="14"/>
      <c r="ID60" s="15"/>
      <c r="IE60" s="15"/>
      <c r="IF60" s="16"/>
      <c r="IG60" s="14"/>
      <c r="IH60" s="15"/>
      <c r="II60" s="15"/>
      <c r="IJ60" s="16"/>
      <c r="IK60" s="14"/>
      <c r="IL60" s="15"/>
      <c r="IM60" s="15"/>
      <c r="IN60" s="16"/>
      <c r="IO60" s="14"/>
      <c r="IP60" s="15"/>
      <c r="IQ60" s="15"/>
      <c r="IR60" s="16"/>
      <c r="IS60" s="14"/>
      <c r="IT60" s="15"/>
      <c r="IU60" s="15"/>
      <c r="IV60" s="16"/>
      <c r="IW60" s="14"/>
      <c r="IX60" s="15"/>
      <c r="IY60" s="15"/>
      <c r="IZ60" s="16"/>
    </row>
    <row r="61" spans="1:260" s="12" customFormat="1" ht="15.75" x14ac:dyDescent="0.25">
      <c r="A61" s="36">
        <v>7300</v>
      </c>
      <c r="B61" s="478" t="s">
        <v>88</v>
      </c>
      <c r="C61" s="478"/>
      <c r="D61" s="478"/>
      <c r="E61" s="308"/>
      <c r="F61" s="308"/>
      <c r="G61" s="308"/>
      <c r="H61" s="381">
        <f>'PRESUP.EGRESOS FUENTE FINANCIAM'!M348</f>
        <v>0</v>
      </c>
      <c r="I61" s="48" t="e">
        <f t="shared" si="0"/>
        <v>#DIV/0!</v>
      </c>
      <c r="J61" s="308"/>
      <c r="K61" s="308"/>
      <c r="L61" s="308"/>
      <c r="M61" s="13"/>
      <c r="N61" s="15"/>
      <c r="O61" s="15"/>
      <c r="P61" s="16"/>
      <c r="Q61" s="14"/>
      <c r="R61" s="15"/>
      <c r="S61" s="15"/>
      <c r="T61" s="16"/>
      <c r="U61" s="14"/>
      <c r="V61" s="15"/>
      <c r="W61" s="15"/>
      <c r="X61" s="16"/>
      <c r="Y61" s="14"/>
      <c r="Z61" s="15"/>
      <c r="AA61" s="15"/>
      <c r="AB61" s="16"/>
      <c r="AC61" s="14"/>
      <c r="AD61" s="15"/>
      <c r="AE61" s="15"/>
      <c r="AF61" s="16"/>
      <c r="AG61" s="14"/>
      <c r="AH61" s="15"/>
      <c r="AI61" s="15"/>
      <c r="AJ61" s="16"/>
      <c r="AK61" s="14"/>
      <c r="AL61" s="15"/>
      <c r="AM61" s="15"/>
      <c r="AN61" s="16"/>
      <c r="AO61" s="14"/>
      <c r="AP61" s="15"/>
      <c r="AQ61" s="15"/>
      <c r="AR61" s="16"/>
      <c r="AS61" s="14"/>
      <c r="AT61" s="15"/>
      <c r="AU61" s="15"/>
      <c r="AV61" s="16"/>
      <c r="AW61" s="14"/>
      <c r="AX61" s="15"/>
      <c r="AY61" s="15"/>
      <c r="AZ61" s="16"/>
      <c r="BA61" s="14"/>
      <c r="BB61" s="15"/>
      <c r="BC61" s="15"/>
      <c r="BD61" s="16"/>
      <c r="BE61" s="14"/>
      <c r="BF61" s="15"/>
      <c r="BG61" s="15"/>
      <c r="BH61" s="16"/>
      <c r="BI61" s="14"/>
      <c r="BJ61" s="15"/>
      <c r="BK61" s="15"/>
      <c r="BL61" s="16"/>
      <c r="BM61" s="14"/>
      <c r="BN61" s="15"/>
      <c r="BO61" s="15"/>
      <c r="BP61" s="16"/>
      <c r="BQ61" s="14"/>
      <c r="BR61" s="15"/>
      <c r="BS61" s="15"/>
      <c r="BT61" s="16"/>
      <c r="BU61" s="14"/>
      <c r="BV61" s="15"/>
      <c r="BW61" s="15"/>
      <c r="BX61" s="16"/>
      <c r="BY61" s="14"/>
      <c r="BZ61" s="15"/>
      <c r="CA61" s="15"/>
      <c r="CB61" s="16"/>
      <c r="CC61" s="14"/>
      <c r="CD61" s="15"/>
      <c r="CE61" s="15"/>
      <c r="CF61" s="16"/>
      <c r="CG61" s="14"/>
      <c r="CH61" s="15"/>
      <c r="CI61" s="15"/>
      <c r="CJ61" s="16"/>
      <c r="CK61" s="14"/>
      <c r="CL61" s="15"/>
      <c r="CM61" s="15"/>
      <c r="CN61" s="16"/>
      <c r="CO61" s="14"/>
      <c r="CP61" s="15"/>
      <c r="CQ61" s="15"/>
      <c r="CR61" s="16"/>
      <c r="CS61" s="14"/>
      <c r="CT61" s="15"/>
      <c r="CU61" s="15"/>
      <c r="CV61" s="16"/>
      <c r="CW61" s="14"/>
      <c r="CX61" s="15"/>
      <c r="CY61" s="15"/>
      <c r="CZ61" s="16"/>
      <c r="DA61" s="14"/>
      <c r="DB61" s="15"/>
      <c r="DC61" s="15"/>
      <c r="DD61" s="16"/>
      <c r="DE61" s="14"/>
      <c r="DF61" s="15"/>
      <c r="DG61" s="15"/>
      <c r="DH61" s="16"/>
      <c r="DI61" s="14"/>
      <c r="DJ61" s="15"/>
      <c r="DK61" s="15"/>
      <c r="DL61" s="16"/>
      <c r="DM61" s="14"/>
      <c r="DN61" s="15"/>
      <c r="DO61" s="15"/>
      <c r="DP61" s="16"/>
      <c r="DQ61" s="14"/>
      <c r="DR61" s="15"/>
      <c r="DS61" s="15"/>
      <c r="DT61" s="16"/>
      <c r="DU61" s="14"/>
      <c r="DV61" s="15"/>
      <c r="DW61" s="15"/>
      <c r="DX61" s="16"/>
      <c r="DY61" s="14"/>
      <c r="DZ61" s="15"/>
      <c r="EA61" s="15"/>
      <c r="EB61" s="16"/>
      <c r="EC61" s="14"/>
      <c r="ED61" s="15"/>
      <c r="EE61" s="15"/>
      <c r="EF61" s="16"/>
      <c r="EG61" s="14"/>
      <c r="EH61" s="15"/>
      <c r="EI61" s="15"/>
      <c r="EJ61" s="16"/>
      <c r="EK61" s="14"/>
      <c r="EL61" s="15"/>
      <c r="EM61" s="15"/>
      <c r="EN61" s="16"/>
      <c r="EO61" s="14"/>
      <c r="EP61" s="15"/>
      <c r="EQ61" s="15"/>
      <c r="ER61" s="16"/>
      <c r="ES61" s="14"/>
      <c r="ET61" s="15"/>
      <c r="EU61" s="15"/>
      <c r="EV61" s="16"/>
      <c r="EW61" s="14"/>
      <c r="EX61" s="15"/>
      <c r="EY61" s="15"/>
      <c r="EZ61" s="16"/>
      <c r="FA61" s="14"/>
      <c r="FB61" s="15"/>
      <c r="FC61" s="15"/>
      <c r="FD61" s="16"/>
      <c r="FE61" s="14"/>
      <c r="FF61" s="15"/>
      <c r="FG61" s="15"/>
      <c r="FH61" s="16"/>
      <c r="FI61" s="14"/>
      <c r="FJ61" s="15"/>
      <c r="FK61" s="15"/>
      <c r="FL61" s="16"/>
      <c r="FM61" s="14"/>
      <c r="FN61" s="15"/>
      <c r="FO61" s="15"/>
      <c r="FP61" s="16"/>
      <c r="FQ61" s="14"/>
      <c r="FR61" s="15"/>
      <c r="FS61" s="15"/>
      <c r="FT61" s="16"/>
      <c r="FU61" s="14"/>
      <c r="FV61" s="15"/>
      <c r="FW61" s="15"/>
      <c r="FX61" s="16"/>
      <c r="FY61" s="14"/>
      <c r="FZ61" s="15"/>
      <c r="GA61" s="15"/>
      <c r="GB61" s="16"/>
      <c r="GC61" s="14"/>
      <c r="GD61" s="15"/>
      <c r="GE61" s="15"/>
      <c r="GF61" s="16"/>
      <c r="GG61" s="14"/>
      <c r="GH61" s="15"/>
      <c r="GI61" s="15"/>
      <c r="GJ61" s="16"/>
      <c r="GK61" s="14"/>
      <c r="GL61" s="15"/>
      <c r="GM61" s="15"/>
      <c r="GN61" s="16"/>
      <c r="GO61" s="14"/>
      <c r="GP61" s="15"/>
      <c r="GQ61" s="15"/>
      <c r="GR61" s="16"/>
      <c r="GS61" s="14"/>
      <c r="GT61" s="15"/>
      <c r="GU61" s="15"/>
      <c r="GV61" s="16"/>
      <c r="GW61" s="14"/>
      <c r="GX61" s="15"/>
      <c r="GY61" s="15"/>
      <c r="GZ61" s="16"/>
      <c r="HA61" s="14"/>
      <c r="HB61" s="15"/>
      <c r="HC61" s="15"/>
      <c r="HD61" s="16"/>
      <c r="HE61" s="14"/>
      <c r="HF61" s="15"/>
      <c r="HG61" s="15"/>
      <c r="HH61" s="16"/>
      <c r="HI61" s="14"/>
      <c r="HJ61" s="15"/>
      <c r="HK61" s="15"/>
      <c r="HL61" s="16"/>
      <c r="HM61" s="14"/>
      <c r="HN61" s="15"/>
      <c r="HO61" s="15"/>
      <c r="HP61" s="16"/>
      <c r="HQ61" s="14"/>
      <c r="HR61" s="15"/>
      <c r="HS61" s="15"/>
      <c r="HT61" s="16"/>
      <c r="HU61" s="14"/>
      <c r="HV61" s="15"/>
      <c r="HW61" s="15"/>
      <c r="HX61" s="16"/>
      <c r="HY61" s="14"/>
      <c r="HZ61" s="15"/>
      <c r="IA61" s="15"/>
      <c r="IB61" s="16"/>
      <c r="IC61" s="14"/>
      <c r="ID61" s="15"/>
      <c r="IE61" s="15"/>
      <c r="IF61" s="16"/>
      <c r="IG61" s="14"/>
      <c r="IH61" s="15"/>
      <c r="II61" s="15"/>
      <c r="IJ61" s="16"/>
      <c r="IK61" s="14"/>
      <c r="IL61" s="15"/>
      <c r="IM61" s="15"/>
      <c r="IN61" s="16"/>
      <c r="IO61" s="14"/>
      <c r="IP61" s="15"/>
      <c r="IQ61" s="15"/>
      <c r="IR61" s="16"/>
      <c r="IS61" s="14"/>
      <c r="IT61" s="15"/>
      <c r="IU61" s="15"/>
      <c r="IV61" s="16"/>
      <c r="IW61" s="14"/>
      <c r="IX61" s="15"/>
      <c r="IY61" s="15"/>
      <c r="IZ61" s="16"/>
    </row>
    <row r="62" spans="1:260" s="12" customFormat="1" ht="15.75" x14ac:dyDescent="0.25">
      <c r="A62" s="36">
        <v>7400</v>
      </c>
      <c r="B62" s="478" t="s">
        <v>89</v>
      </c>
      <c r="C62" s="478"/>
      <c r="D62" s="478"/>
      <c r="E62" s="308"/>
      <c r="F62" s="308"/>
      <c r="G62" s="308"/>
      <c r="H62" s="381">
        <f>'PRESUP.EGRESOS FUENTE FINANCIAM'!M355</f>
        <v>0</v>
      </c>
      <c r="I62" s="48" t="e">
        <f t="shared" si="0"/>
        <v>#DIV/0!</v>
      </c>
      <c r="J62" s="308"/>
      <c r="K62" s="308"/>
      <c r="L62" s="308"/>
      <c r="M62" s="13">
        <v>62</v>
      </c>
      <c r="N62" s="476"/>
      <c r="O62" s="476"/>
      <c r="P62" s="477"/>
      <c r="Q62" s="14">
        <v>62</v>
      </c>
      <c r="R62" s="476"/>
      <c r="S62" s="476"/>
      <c r="T62" s="477"/>
      <c r="U62" s="14">
        <v>62</v>
      </c>
      <c r="V62" s="476"/>
      <c r="W62" s="476"/>
      <c r="X62" s="477"/>
      <c r="Y62" s="14">
        <v>62</v>
      </c>
      <c r="Z62" s="476"/>
      <c r="AA62" s="476"/>
      <c r="AB62" s="477"/>
      <c r="AC62" s="14">
        <v>62</v>
      </c>
      <c r="AD62" s="476"/>
      <c r="AE62" s="476"/>
      <c r="AF62" s="477"/>
      <c r="AG62" s="14">
        <v>62</v>
      </c>
      <c r="AH62" s="476"/>
      <c r="AI62" s="476"/>
      <c r="AJ62" s="477"/>
      <c r="AK62" s="14">
        <v>62</v>
      </c>
      <c r="AL62" s="476"/>
      <c r="AM62" s="476"/>
      <c r="AN62" s="477"/>
      <c r="AO62" s="14">
        <v>62</v>
      </c>
      <c r="AP62" s="476"/>
      <c r="AQ62" s="476"/>
      <c r="AR62" s="477"/>
      <c r="AS62" s="14">
        <v>62</v>
      </c>
      <c r="AT62" s="476"/>
      <c r="AU62" s="476"/>
      <c r="AV62" s="477"/>
      <c r="AW62" s="14">
        <v>62</v>
      </c>
      <c r="AX62" s="476"/>
      <c r="AY62" s="476"/>
      <c r="AZ62" s="477"/>
      <c r="BA62" s="14">
        <v>62</v>
      </c>
      <c r="BB62" s="476"/>
      <c r="BC62" s="476"/>
      <c r="BD62" s="477"/>
      <c r="BE62" s="14">
        <v>62</v>
      </c>
      <c r="BF62" s="476"/>
      <c r="BG62" s="476"/>
      <c r="BH62" s="477"/>
      <c r="BI62" s="14">
        <v>62</v>
      </c>
      <c r="BJ62" s="476"/>
      <c r="BK62" s="476"/>
      <c r="BL62" s="477"/>
      <c r="BM62" s="14">
        <v>62</v>
      </c>
      <c r="BN62" s="476"/>
      <c r="BO62" s="476"/>
      <c r="BP62" s="477"/>
      <c r="BQ62" s="14">
        <v>62</v>
      </c>
      <c r="BR62" s="476"/>
      <c r="BS62" s="476"/>
      <c r="BT62" s="477"/>
      <c r="BU62" s="14">
        <v>62</v>
      </c>
      <c r="BV62" s="476"/>
      <c r="BW62" s="476"/>
      <c r="BX62" s="477"/>
      <c r="BY62" s="14">
        <v>62</v>
      </c>
      <c r="BZ62" s="476"/>
      <c r="CA62" s="476"/>
      <c r="CB62" s="477"/>
      <c r="CC62" s="14">
        <v>62</v>
      </c>
      <c r="CD62" s="476"/>
      <c r="CE62" s="476"/>
      <c r="CF62" s="477"/>
      <c r="CG62" s="14">
        <v>62</v>
      </c>
      <c r="CH62" s="476"/>
      <c r="CI62" s="476"/>
      <c r="CJ62" s="477"/>
      <c r="CK62" s="14">
        <v>62</v>
      </c>
      <c r="CL62" s="476"/>
      <c r="CM62" s="476"/>
      <c r="CN62" s="477"/>
      <c r="CO62" s="14">
        <v>62</v>
      </c>
      <c r="CP62" s="476"/>
      <c r="CQ62" s="476"/>
      <c r="CR62" s="477"/>
      <c r="CS62" s="14">
        <v>62</v>
      </c>
      <c r="CT62" s="476"/>
      <c r="CU62" s="476"/>
      <c r="CV62" s="477"/>
      <c r="CW62" s="14">
        <v>62</v>
      </c>
      <c r="CX62" s="476"/>
      <c r="CY62" s="476"/>
      <c r="CZ62" s="477"/>
      <c r="DA62" s="14">
        <v>62</v>
      </c>
      <c r="DB62" s="476"/>
      <c r="DC62" s="476"/>
      <c r="DD62" s="477"/>
      <c r="DE62" s="14">
        <v>62</v>
      </c>
      <c r="DF62" s="476"/>
      <c r="DG62" s="476"/>
      <c r="DH62" s="477"/>
      <c r="DI62" s="14">
        <v>62</v>
      </c>
      <c r="DJ62" s="476"/>
      <c r="DK62" s="476"/>
      <c r="DL62" s="477"/>
      <c r="DM62" s="14">
        <v>62</v>
      </c>
      <c r="DN62" s="476"/>
      <c r="DO62" s="476"/>
      <c r="DP62" s="477"/>
      <c r="DQ62" s="14">
        <v>62</v>
      </c>
      <c r="DR62" s="476"/>
      <c r="DS62" s="476"/>
      <c r="DT62" s="477"/>
      <c r="DU62" s="14">
        <v>62</v>
      </c>
      <c r="DV62" s="476"/>
      <c r="DW62" s="476"/>
      <c r="DX62" s="477"/>
      <c r="DY62" s="14">
        <v>62</v>
      </c>
      <c r="DZ62" s="476"/>
      <c r="EA62" s="476"/>
      <c r="EB62" s="477"/>
      <c r="EC62" s="14">
        <v>62</v>
      </c>
      <c r="ED62" s="476"/>
      <c r="EE62" s="476"/>
      <c r="EF62" s="477"/>
      <c r="EG62" s="14">
        <v>62</v>
      </c>
      <c r="EH62" s="476"/>
      <c r="EI62" s="476"/>
      <c r="EJ62" s="477"/>
      <c r="EK62" s="14">
        <v>62</v>
      </c>
      <c r="EL62" s="476"/>
      <c r="EM62" s="476"/>
      <c r="EN62" s="477"/>
      <c r="EO62" s="14">
        <v>62</v>
      </c>
      <c r="EP62" s="476"/>
      <c r="EQ62" s="476"/>
      <c r="ER62" s="477"/>
      <c r="ES62" s="14">
        <v>62</v>
      </c>
      <c r="ET62" s="476"/>
      <c r="EU62" s="476"/>
      <c r="EV62" s="477"/>
      <c r="EW62" s="14">
        <v>62</v>
      </c>
      <c r="EX62" s="476"/>
      <c r="EY62" s="476"/>
      <c r="EZ62" s="477"/>
      <c r="FA62" s="14">
        <v>62</v>
      </c>
      <c r="FB62" s="476"/>
      <c r="FC62" s="476"/>
      <c r="FD62" s="477"/>
      <c r="FE62" s="14">
        <v>62</v>
      </c>
      <c r="FF62" s="476"/>
      <c r="FG62" s="476"/>
      <c r="FH62" s="477"/>
      <c r="FI62" s="14">
        <v>62</v>
      </c>
      <c r="FJ62" s="476"/>
      <c r="FK62" s="476"/>
      <c r="FL62" s="477"/>
      <c r="FM62" s="14">
        <v>62</v>
      </c>
      <c r="FN62" s="476"/>
      <c r="FO62" s="476"/>
      <c r="FP62" s="477"/>
      <c r="FQ62" s="14">
        <v>62</v>
      </c>
      <c r="FR62" s="476"/>
      <c r="FS62" s="476"/>
      <c r="FT62" s="477"/>
      <c r="FU62" s="14">
        <v>62</v>
      </c>
      <c r="FV62" s="476"/>
      <c r="FW62" s="476"/>
      <c r="FX62" s="477"/>
      <c r="FY62" s="14">
        <v>62</v>
      </c>
      <c r="FZ62" s="476"/>
      <c r="GA62" s="476"/>
      <c r="GB62" s="477"/>
      <c r="GC62" s="14">
        <v>62</v>
      </c>
      <c r="GD62" s="476"/>
      <c r="GE62" s="476"/>
      <c r="GF62" s="477"/>
      <c r="GG62" s="14">
        <v>62</v>
      </c>
      <c r="GH62" s="476"/>
      <c r="GI62" s="476"/>
      <c r="GJ62" s="477"/>
      <c r="GK62" s="14">
        <v>62</v>
      </c>
      <c r="GL62" s="476"/>
      <c r="GM62" s="476"/>
      <c r="GN62" s="477"/>
      <c r="GO62" s="14">
        <v>62</v>
      </c>
      <c r="GP62" s="476"/>
      <c r="GQ62" s="476"/>
      <c r="GR62" s="477"/>
      <c r="GS62" s="14">
        <v>62</v>
      </c>
      <c r="GT62" s="476"/>
      <c r="GU62" s="476"/>
      <c r="GV62" s="477"/>
      <c r="GW62" s="14">
        <v>62</v>
      </c>
      <c r="GX62" s="476"/>
      <c r="GY62" s="476"/>
      <c r="GZ62" s="477"/>
      <c r="HA62" s="14">
        <v>62</v>
      </c>
      <c r="HB62" s="476"/>
      <c r="HC62" s="476"/>
      <c r="HD62" s="477"/>
      <c r="HE62" s="14">
        <v>62</v>
      </c>
      <c r="HF62" s="476"/>
      <c r="HG62" s="476"/>
      <c r="HH62" s="477"/>
      <c r="HI62" s="14">
        <v>62</v>
      </c>
      <c r="HJ62" s="476"/>
      <c r="HK62" s="476"/>
      <c r="HL62" s="477"/>
      <c r="HM62" s="14">
        <v>62</v>
      </c>
      <c r="HN62" s="476"/>
      <c r="HO62" s="476"/>
      <c r="HP62" s="477"/>
      <c r="HQ62" s="14">
        <v>62</v>
      </c>
      <c r="HR62" s="476"/>
      <c r="HS62" s="476"/>
      <c r="HT62" s="477"/>
      <c r="HU62" s="14">
        <v>62</v>
      </c>
      <c r="HV62" s="476"/>
      <c r="HW62" s="476"/>
      <c r="HX62" s="477"/>
      <c r="HY62" s="14">
        <v>62</v>
      </c>
      <c r="HZ62" s="476"/>
      <c r="IA62" s="476"/>
      <c r="IB62" s="477"/>
      <c r="IC62" s="14">
        <v>62</v>
      </c>
      <c r="ID62" s="476"/>
      <c r="IE62" s="476"/>
      <c r="IF62" s="477"/>
      <c r="IG62" s="14">
        <v>62</v>
      </c>
      <c r="IH62" s="476"/>
      <c r="II62" s="476"/>
      <c r="IJ62" s="477"/>
      <c r="IK62" s="14">
        <v>62</v>
      </c>
      <c r="IL62" s="476"/>
      <c r="IM62" s="476"/>
      <c r="IN62" s="477"/>
      <c r="IO62" s="14">
        <v>62</v>
      </c>
      <c r="IP62" s="476"/>
      <c r="IQ62" s="476"/>
      <c r="IR62" s="477"/>
      <c r="IS62" s="14">
        <v>62</v>
      </c>
      <c r="IT62" s="476"/>
      <c r="IU62" s="476"/>
      <c r="IV62" s="477"/>
      <c r="IW62" s="14">
        <v>62</v>
      </c>
      <c r="IX62" s="476"/>
      <c r="IY62" s="476"/>
      <c r="IZ62" s="477"/>
    </row>
    <row r="63" spans="1:260" s="12" customFormat="1" ht="15" customHeight="1" x14ac:dyDescent="0.25">
      <c r="A63" s="36">
        <v>7500</v>
      </c>
      <c r="B63" s="478" t="s">
        <v>90</v>
      </c>
      <c r="C63" s="478"/>
      <c r="D63" s="478"/>
      <c r="E63" s="309"/>
      <c r="F63" s="309"/>
      <c r="G63" s="309"/>
      <c r="H63" s="381">
        <f>'PRESUP.EGRESOS FUENTE FINANCIAM'!M365</f>
        <v>0</v>
      </c>
      <c r="I63" s="48" t="e">
        <f t="shared" si="0"/>
        <v>#DIV/0!</v>
      </c>
      <c r="J63" s="309"/>
      <c r="K63" s="309"/>
      <c r="L63" s="309"/>
    </row>
    <row r="64" spans="1:260" s="12" customFormat="1" ht="15" customHeight="1" x14ac:dyDescent="0.25">
      <c r="A64" s="36">
        <v>7600</v>
      </c>
      <c r="B64" s="478" t="s">
        <v>91</v>
      </c>
      <c r="C64" s="478"/>
      <c r="D64" s="478"/>
      <c r="E64" s="309"/>
      <c r="F64" s="309"/>
      <c r="G64" s="309"/>
      <c r="H64" s="381">
        <f>'PRESUP.EGRESOS FUENTE FINANCIAM'!M375</f>
        <v>0</v>
      </c>
      <c r="I64" s="48" t="e">
        <f t="shared" si="0"/>
        <v>#DIV/0!</v>
      </c>
      <c r="J64" s="309"/>
      <c r="K64" s="309"/>
      <c r="L64" s="309"/>
    </row>
    <row r="65" spans="1:12" s="12" customFormat="1" ht="15" customHeight="1" x14ac:dyDescent="0.25">
      <c r="A65" s="36">
        <v>7900</v>
      </c>
      <c r="B65" s="478" t="s">
        <v>92</v>
      </c>
      <c r="C65" s="478"/>
      <c r="D65" s="478"/>
      <c r="E65" s="309"/>
      <c r="F65" s="309"/>
      <c r="G65" s="309"/>
      <c r="H65" s="381">
        <f>'PRESUP.EGRESOS FUENTE FINANCIAM'!M378</f>
        <v>0</v>
      </c>
      <c r="I65" s="48" t="e">
        <f t="shared" si="0"/>
        <v>#DIV/0!</v>
      </c>
      <c r="J65" s="309"/>
      <c r="K65" s="309"/>
      <c r="L65" s="309"/>
    </row>
    <row r="66" spans="1:12" s="12" customFormat="1" ht="15.75" customHeight="1" x14ac:dyDescent="0.25">
      <c r="A66" s="236">
        <v>8000</v>
      </c>
      <c r="B66" s="471" t="s">
        <v>21</v>
      </c>
      <c r="C66" s="471"/>
      <c r="D66" s="471"/>
      <c r="E66" s="305">
        <f>SUM(E67:E69)</f>
        <v>0</v>
      </c>
      <c r="F66" s="305">
        <f>SUM(F67:F69)</f>
        <v>0</v>
      </c>
      <c r="G66" s="305">
        <f>SUM(G67:G69)</f>
        <v>0</v>
      </c>
      <c r="H66" s="382">
        <f>SUM(H67:H69)</f>
        <v>0</v>
      </c>
      <c r="I66" s="237" t="e">
        <f t="shared" si="0"/>
        <v>#DIV/0!</v>
      </c>
      <c r="J66" s="305">
        <f>SUM(J67:J69)</f>
        <v>0</v>
      </c>
      <c r="K66" s="305">
        <f>SUM(K67:K69)</f>
        <v>0</v>
      </c>
      <c r="L66" s="305">
        <f>SUM(L67:L69)</f>
        <v>0</v>
      </c>
    </row>
    <row r="67" spans="1:12" s="12" customFormat="1" ht="15.75" x14ac:dyDescent="0.25">
      <c r="A67" s="36">
        <v>8100</v>
      </c>
      <c r="B67" s="478" t="s">
        <v>22</v>
      </c>
      <c r="C67" s="478"/>
      <c r="D67" s="478"/>
      <c r="E67" s="301"/>
      <c r="F67" s="301"/>
      <c r="G67" s="301"/>
      <c r="H67" s="381">
        <f>'PRESUP.EGRESOS FUENTE FINANCIAM'!M383</f>
        <v>0</v>
      </c>
      <c r="I67" s="48" t="e">
        <f t="shared" si="0"/>
        <v>#DIV/0!</v>
      </c>
      <c r="J67" s="301"/>
      <c r="K67" s="301"/>
      <c r="L67" s="301"/>
    </row>
    <row r="68" spans="1:12" s="12" customFormat="1" ht="15.75" x14ac:dyDescent="0.25">
      <c r="A68" s="36">
        <v>8300</v>
      </c>
      <c r="B68" s="478" t="s">
        <v>23</v>
      </c>
      <c r="C68" s="478"/>
      <c r="D68" s="478"/>
      <c r="E68" s="302"/>
      <c r="F68" s="302"/>
      <c r="G68" s="302"/>
      <c r="H68" s="381">
        <f>'PRESUP.EGRESOS FUENTE FINANCIAM'!M390</f>
        <v>0</v>
      </c>
      <c r="I68" s="48" t="e">
        <f t="shared" si="0"/>
        <v>#DIV/0!</v>
      </c>
      <c r="J68" s="302"/>
      <c r="K68" s="302"/>
      <c r="L68" s="302"/>
    </row>
    <row r="69" spans="1:12" s="12" customFormat="1" ht="15.75" x14ac:dyDescent="0.25">
      <c r="A69" s="36">
        <v>8500</v>
      </c>
      <c r="B69" s="478" t="s">
        <v>24</v>
      </c>
      <c r="C69" s="478"/>
      <c r="D69" s="478"/>
      <c r="E69" s="302"/>
      <c r="F69" s="302"/>
      <c r="G69" s="302"/>
      <c r="H69" s="381">
        <f>'PRESUP.EGRESOS FUENTE FINANCIAM'!M396</f>
        <v>0</v>
      </c>
      <c r="I69" s="48" t="e">
        <f t="shared" si="0"/>
        <v>#DIV/0!</v>
      </c>
      <c r="J69" s="302"/>
      <c r="K69" s="302"/>
      <c r="L69" s="302"/>
    </row>
    <row r="70" spans="1:12" s="12" customFormat="1" ht="15.75" x14ac:dyDescent="0.25">
      <c r="A70" s="236">
        <v>9000</v>
      </c>
      <c r="B70" s="471" t="s">
        <v>93</v>
      </c>
      <c r="C70" s="471"/>
      <c r="D70" s="471"/>
      <c r="E70" s="303">
        <f>SUM(E71:E77)</f>
        <v>6043623</v>
      </c>
      <c r="F70" s="303">
        <f>SUM(F71:F77)</f>
        <v>7020020</v>
      </c>
      <c r="G70" s="303">
        <f>SUM(G71:G77)</f>
        <v>4460000</v>
      </c>
      <c r="H70" s="382">
        <f>SUM(H71:H77)</f>
        <v>3586834</v>
      </c>
      <c r="I70" s="237">
        <f t="shared" si="0"/>
        <v>-0.1957771300448431</v>
      </c>
      <c r="J70" s="303">
        <f>SUM(J71:J77)</f>
        <v>3766175.7</v>
      </c>
      <c r="K70" s="303">
        <f>SUM(K71:K77)</f>
        <v>3954484.4849999999</v>
      </c>
      <c r="L70" s="303">
        <f>SUM(L71:L77)</f>
        <v>4152208.7092499998</v>
      </c>
    </row>
    <row r="71" spans="1:12" s="12" customFormat="1" ht="15.75" x14ac:dyDescent="0.25">
      <c r="A71" s="36">
        <v>9100</v>
      </c>
      <c r="B71" s="478" t="s">
        <v>94</v>
      </c>
      <c r="C71" s="478"/>
      <c r="D71" s="478"/>
      <c r="E71" s="301">
        <v>2681283</v>
      </c>
      <c r="F71" s="301">
        <v>2079301</v>
      </c>
      <c r="G71" s="301">
        <v>550000</v>
      </c>
      <c r="H71" s="381">
        <f>'PRESUP.EGRESOS FUENTE FINANCIAM'!M401</f>
        <v>1226834</v>
      </c>
      <c r="I71" s="48">
        <f t="shared" ref="I71:I78" si="1">H71/G71-1</f>
        <v>1.2306072727272728</v>
      </c>
      <c r="J71" s="301">
        <v>1288175.7</v>
      </c>
      <c r="K71" s="301">
        <v>1352584.4849999999</v>
      </c>
      <c r="L71" s="301">
        <v>1420213.7092499998</v>
      </c>
    </row>
    <row r="72" spans="1:12" s="12" customFormat="1" ht="15.75" x14ac:dyDescent="0.25">
      <c r="A72" s="36">
        <v>9200</v>
      </c>
      <c r="B72" s="478" t="s">
        <v>95</v>
      </c>
      <c r="C72" s="478"/>
      <c r="D72" s="478"/>
      <c r="E72" s="302">
        <v>880687</v>
      </c>
      <c r="F72" s="302">
        <v>1102066</v>
      </c>
      <c r="G72" s="302">
        <v>910000</v>
      </c>
      <c r="H72" s="381">
        <f>'PRESUP.EGRESOS FUENTE FINANCIAM'!M410</f>
        <v>1560000</v>
      </c>
      <c r="I72" s="48">
        <f t="shared" si="1"/>
        <v>0.71428571428571419</v>
      </c>
      <c r="J72" s="302">
        <v>1638000</v>
      </c>
      <c r="K72" s="302">
        <v>1719900</v>
      </c>
      <c r="L72" s="302">
        <v>1805895</v>
      </c>
    </row>
    <row r="73" spans="1:12" s="12" customFormat="1" ht="15.75" x14ac:dyDescent="0.25">
      <c r="A73" s="36">
        <v>9300</v>
      </c>
      <c r="B73" s="478" t="s">
        <v>96</v>
      </c>
      <c r="C73" s="478"/>
      <c r="D73" s="478"/>
      <c r="E73" s="302"/>
      <c r="F73" s="302"/>
      <c r="G73" s="302"/>
      <c r="H73" s="381">
        <f>'PRESUP.EGRESOS FUENTE FINANCIAM'!M419</f>
        <v>0</v>
      </c>
      <c r="I73" s="48" t="e">
        <f t="shared" si="1"/>
        <v>#DIV/0!</v>
      </c>
      <c r="J73" s="302">
        <v>0</v>
      </c>
      <c r="K73" s="302">
        <v>0</v>
      </c>
      <c r="L73" s="302">
        <v>0</v>
      </c>
    </row>
    <row r="74" spans="1:12" s="12" customFormat="1" ht="15.75" x14ac:dyDescent="0.25">
      <c r="A74" s="36">
        <v>9400</v>
      </c>
      <c r="B74" s="478" t="s">
        <v>97</v>
      </c>
      <c r="C74" s="478"/>
      <c r="D74" s="478"/>
      <c r="E74" s="302"/>
      <c r="F74" s="302"/>
      <c r="G74" s="302"/>
      <c r="H74" s="381">
        <f>'PRESUP.EGRESOS FUENTE FINANCIAM'!M422</f>
        <v>0</v>
      </c>
      <c r="I74" s="48" t="e">
        <f t="shared" si="1"/>
        <v>#DIV/0!</v>
      </c>
      <c r="J74" s="302">
        <v>0</v>
      </c>
      <c r="K74" s="302">
        <v>0</v>
      </c>
      <c r="L74" s="302">
        <v>0</v>
      </c>
    </row>
    <row r="75" spans="1:12" s="12" customFormat="1" ht="15.75" x14ac:dyDescent="0.25">
      <c r="A75" s="36">
        <v>9500</v>
      </c>
      <c r="B75" s="478" t="s">
        <v>98</v>
      </c>
      <c r="C75" s="478"/>
      <c r="D75" s="478"/>
      <c r="E75" s="302"/>
      <c r="F75" s="302"/>
      <c r="G75" s="302"/>
      <c r="H75" s="381">
        <f>'PRESUP.EGRESOS FUENTE FINANCIAM'!M425</f>
        <v>0</v>
      </c>
      <c r="I75" s="48" t="e">
        <f t="shared" si="1"/>
        <v>#DIV/0!</v>
      </c>
      <c r="J75" s="302">
        <v>0</v>
      </c>
      <c r="K75" s="302">
        <v>0</v>
      </c>
      <c r="L75" s="302">
        <v>0</v>
      </c>
    </row>
    <row r="76" spans="1:12" s="12" customFormat="1" ht="15.75" x14ac:dyDescent="0.25">
      <c r="A76" s="36">
        <v>9600</v>
      </c>
      <c r="B76" s="478" t="s">
        <v>861</v>
      </c>
      <c r="C76" s="478"/>
      <c r="D76" s="478"/>
      <c r="E76" s="302"/>
      <c r="F76" s="302"/>
      <c r="G76" s="302"/>
      <c r="H76" s="381">
        <f>'PRESUP.EGRESOS FUENTE FINANCIAM'!M427</f>
        <v>0</v>
      </c>
      <c r="I76" s="48" t="e">
        <f t="shared" si="1"/>
        <v>#DIV/0!</v>
      </c>
      <c r="J76" s="302">
        <v>0</v>
      </c>
      <c r="K76" s="302">
        <v>0</v>
      </c>
      <c r="L76" s="302">
        <v>0</v>
      </c>
    </row>
    <row r="77" spans="1:12" s="12" customFormat="1" ht="15.75" x14ac:dyDescent="0.25">
      <c r="A77" s="43">
        <v>9900</v>
      </c>
      <c r="B77" s="483" t="s">
        <v>99</v>
      </c>
      <c r="C77" s="483"/>
      <c r="D77" s="483"/>
      <c r="E77" s="306">
        <v>2481653</v>
      </c>
      <c r="F77" s="306">
        <v>3838653</v>
      </c>
      <c r="G77" s="306">
        <v>3000000</v>
      </c>
      <c r="H77" s="381">
        <f>'PRESUP.EGRESOS FUENTE FINANCIAM'!M430</f>
        <v>800000</v>
      </c>
      <c r="I77" s="48">
        <f t="shared" si="1"/>
        <v>-0.73333333333333339</v>
      </c>
      <c r="J77" s="306">
        <v>840000</v>
      </c>
      <c r="K77" s="306">
        <v>882000</v>
      </c>
      <c r="L77" s="306">
        <v>926100</v>
      </c>
    </row>
    <row r="78" spans="1:12" s="12" customFormat="1" ht="15.75" x14ac:dyDescent="0.25">
      <c r="A78" s="484" t="s">
        <v>548</v>
      </c>
      <c r="B78" s="485"/>
      <c r="C78" s="485"/>
      <c r="D78" s="485"/>
      <c r="E78" s="307">
        <f>E6+E14+E24+E34+E44+E54+E58+E66+E70</f>
        <v>93574108</v>
      </c>
      <c r="F78" s="307">
        <f>F6+F14+F24+F34+F44+F54+F58+F66+F70</f>
        <v>98811865</v>
      </c>
      <c r="G78" s="307">
        <f>G6+G14+G24+G34+G44+G54+G58+G66+G70</f>
        <v>82017409</v>
      </c>
      <c r="H78" s="383">
        <f>H6+H14+H24+H34+H44+H54+H58+H66+H70</f>
        <v>97749187</v>
      </c>
      <c r="I78" s="238">
        <f t="shared" si="1"/>
        <v>0.19181022897224165</v>
      </c>
      <c r="J78" s="307">
        <f>J6+J14+J24+J34+J44+J54+J58+J66+J70</f>
        <v>93412240.400000006</v>
      </c>
      <c r="K78" s="307">
        <f>K6+K14+K24+K34+K44+K54+K58+K66+K70</f>
        <v>98082852.269999996</v>
      </c>
      <c r="L78" s="307">
        <f>L6+L14+L24+L34+L44+L54+L58+L66+L70</f>
        <v>102986994.2335</v>
      </c>
    </row>
    <row r="79" spans="1:12" ht="16.899999999999999" customHeight="1" x14ac:dyDescent="0.25">
      <c r="B79" s="261"/>
      <c r="C79" s="261"/>
      <c r="D79" s="261"/>
    </row>
    <row r="80" spans="1:12" ht="32.450000000000003" customHeight="1" x14ac:dyDescent="0.25">
      <c r="A80" s="486" t="s">
        <v>866</v>
      </c>
      <c r="B80" s="486"/>
      <c r="C80" s="486"/>
      <c r="D80" s="486"/>
      <c r="E80" s="18"/>
      <c r="F80" s="18"/>
      <c r="G80" s="18"/>
      <c r="H80" s="18"/>
      <c r="I80" s="18"/>
      <c r="J80" s="18"/>
      <c r="K80" s="18"/>
      <c r="L80" s="18"/>
    </row>
    <row r="81" spans="1:260" ht="32.1" customHeight="1" x14ac:dyDescent="0.25">
      <c r="A81" s="239" t="s">
        <v>100</v>
      </c>
      <c r="B81" s="240" t="s">
        <v>3</v>
      </c>
      <c r="C81" s="241" t="s">
        <v>851</v>
      </c>
      <c r="D81" s="242" t="s">
        <v>28</v>
      </c>
      <c r="E81" s="19"/>
      <c r="F81" s="19"/>
      <c r="G81" s="19"/>
      <c r="H81" s="19"/>
      <c r="I81" s="19"/>
      <c r="J81" s="19"/>
      <c r="K81" s="19"/>
      <c r="L81" s="19"/>
    </row>
    <row r="82" spans="1:260" ht="32.1" customHeight="1" x14ac:dyDescent="0.25">
      <c r="A82" s="4">
        <v>1</v>
      </c>
      <c r="B82" s="5" t="s">
        <v>101</v>
      </c>
      <c r="C82" s="20">
        <f>(H6+H14+H24+H34)-H39</f>
        <v>77674839</v>
      </c>
      <c r="D82" s="101">
        <f>C82/$C$87</f>
        <v>0.79463411803107886</v>
      </c>
    </row>
    <row r="83" spans="1:260" ht="32.1" customHeight="1" x14ac:dyDescent="0.25">
      <c r="A83" s="4">
        <v>2</v>
      </c>
      <c r="B83" s="5" t="s">
        <v>102</v>
      </c>
      <c r="C83" s="20">
        <f>H44+H54+H58</f>
        <v>15476514</v>
      </c>
      <c r="D83" s="101">
        <f t="shared" ref="D83:D86" si="2">C83/$C$87</f>
        <v>0.15832882579371224</v>
      </c>
    </row>
    <row r="84" spans="1:260" ht="32.1" customHeight="1" x14ac:dyDescent="0.25">
      <c r="A84" s="4">
        <v>3</v>
      </c>
      <c r="B84" s="5" t="s">
        <v>103</v>
      </c>
      <c r="C84" s="20">
        <f>H70</f>
        <v>3586834</v>
      </c>
      <c r="D84" s="101">
        <f t="shared" si="2"/>
        <v>3.6694259155321672E-2</v>
      </c>
    </row>
    <row r="85" spans="1:260" ht="32.1" customHeight="1" x14ac:dyDescent="0.25">
      <c r="A85" s="4">
        <v>4</v>
      </c>
      <c r="B85" s="5" t="s">
        <v>136</v>
      </c>
      <c r="C85" s="20">
        <f>H39</f>
        <v>1011000</v>
      </c>
      <c r="D85" s="101">
        <f t="shared" si="2"/>
        <v>1.0342797019887235E-2</v>
      </c>
    </row>
    <row r="86" spans="1:260" ht="32.1" customHeight="1" x14ac:dyDescent="0.25">
      <c r="A86" s="4">
        <v>5</v>
      </c>
      <c r="B86" s="5" t="s">
        <v>124</v>
      </c>
      <c r="C86" s="20">
        <f>H66</f>
        <v>0</v>
      </c>
      <c r="D86" s="101">
        <f t="shared" si="2"/>
        <v>0</v>
      </c>
    </row>
    <row r="87" spans="1:260" ht="19.899999999999999" customHeight="1" x14ac:dyDescent="0.25">
      <c r="A87" s="243"/>
      <c r="B87" s="244" t="s">
        <v>850</v>
      </c>
      <c r="C87" s="245">
        <f>SUM(C82:C86)</f>
        <v>97749187</v>
      </c>
      <c r="D87" s="246">
        <f>SUM(D82:D86)</f>
        <v>1</v>
      </c>
    </row>
    <row r="88" spans="1:260" s="19" customFormat="1" x14ac:dyDescent="0.25">
      <c r="B88" s="17"/>
      <c r="C88" s="21"/>
      <c r="D88" s="22"/>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row>
    <row r="89" spans="1:260" s="19" customFormat="1" x14ac:dyDescent="0.25">
      <c r="B89" s="17"/>
      <c r="C89" s="21"/>
      <c r="D89" s="22"/>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row>
    <row r="90" spans="1:260" s="19" customFormat="1" x14ac:dyDescent="0.25">
      <c r="B90" s="17"/>
      <c r="C90" s="21"/>
      <c r="D90" s="22"/>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row>
    <row r="91" spans="1:260" s="19" customFormat="1" x14ac:dyDescent="0.25">
      <c r="B91" s="17"/>
      <c r="C91" s="21"/>
      <c r="D91" s="22"/>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c r="IW91" s="17"/>
      <c r="IX91" s="17"/>
      <c r="IY91" s="17"/>
      <c r="IZ91" s="17"/>
    </row>
    <row r="92" spans="1:260" s="19" customFormat="1" x14ac:dyDescent="0.25">
      <c r="B92" s="17"/>
      <c r="C92" s="21"/>
      <c r="D92" s="22"/>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c r="IW92" s="17"/>
      <c r="IX92" s="17"/>
      <c r="IY92" s="17"/>
      <c r="IZ92" s="17"/>
    </row>
    <row r="93" spans="1:260" s="19" customFormat="1" x14ac:dyDescent="0.25">
      <c r="B93" s="17"/>
      <c r="C93" s="21"/>
      <c r="D93" s="22"/>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c r="IW93" s="17"/>
      <c r="IX93" s="17"/>
      <c r="IY93" s="17"/>
      <c r="IZ93" s="17"/>
    </row>
    <row r="94" spans="1:260" s="19" customFormat="1" x14ac:dyDescent="0.25">
      <c r="B94" s="17"/>
      <c r="C94" s="21"/>
      <c r="D94" s="22"/>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c r="IW94" s="17"/>
      <c r="IX94" s="17"/>
      <c r="IY94" s="17"/>
      <c r="IZ94" s="17"/>
    </row>
    <row r="95" spans="1:260" s="19" customFormat="1" x14ac:dyDescent="0.25">
      <c r="B95" s="17"/>
      <c r="C95" s="21"/>
      <c r="D95" s="22"/>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c r="IW95" s="17"/>
      <c r="IX95" s="17"/>
      <c r="IY95" s="17"/>
      <c r="IZ95" s="17"/>
    </row>
    <row r="96" spans="1:260" s="19" customFormat="1" x14ac:dyDescent="0.25">
      <c r="B96" s="17"/>
      <c r="C96" s="21"/>
      <c r="D96" s="22"/>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row>
    <row r="97" spans="2:260" s="19" customFormat="1" x14ac:dyDescent="0.25">
      <c r="B97" s="17"/>
      <c r="C97" s="21"/>
      <c r="D97" s="22"/>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c r="IW97" s="17"/>
      <c r="IX97" s="17"/>
      <c r="IY97" s="17"/>
      <c r="IZ97" s="17"/>
    </row>
    <row r="98" spans="2:260" s="19" customFormat="1" x14ac:dyDescent="0.25">
      <c r="B98" s="17"/>
      <c r="C98" s="21"/>
      <c r="D98" s="22"/>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c r="IW98" s="17"/>
      <c r="IX98" s="17"/>
      <c r="IY98" s="17"/>
      <c r="IZ98" s="17"/>
    </row>
    <row r="99" spans="2:260" s="19" customFormat="1" x14ac:dyDescent="0.25">
      <c r="B99" s="17"/>
      <c r="C99" s="21"/>
      <c r="D99" s="22"/>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c r="IV99" s="17"/>
      <c r="IW99" s="17"/>
      <c r="IX99" s="17"/>
      <c r="IY99" s="17"/>
      <c r="IZ99" s="17"/>
    </row>
    <row r="100" spans="2:260" s="19" customFormat="1" x14ac:dyDescent="0.25">
      <c r="B100" s="17"/>
      <c r="C100" s="21"/>
      <c r="D100" s="22"/>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c r="IV100" s="17"/>
      <c r="IW100" s="17"/>
      <c r="IX100" s="17"/>
      <c r="IY100" s="17"/>
      <c r="IZ100" s="17"/>
    </row>
    <row r="101" spans="2:260" s="19" customFormat="1" x14ac:dyDescent="0.25">
      <c r="B101" s="17"/>
      <c r="C101" s="21"/>
      <c r="D101" s="22"/>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c r="IV101" s="17"/>
      <c r="IW101" s="17"/>
      <c r="IX101" s="17"/>
      <c r="IY101" s="17"/>
      <c r="IZ101" s="17"/>
    </row>
    <row r="102" spans="2:260" s="19" customFormat="1" x14ac:dyDescent="0.25">
      <c r="B102" s="17"/>
      <c r="C102" s="21"/>
      <c r="D102" s="22"/>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row>
    <row r="103" spans="2:260" s="19" customFormat="1" x14ac:dyDescent="0.25">
      <c r="B103" s="17"/>
      <c r="C103" s="21"/>
      <c r="D103" s="22"/>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row>
    <row r="104" spans="2:260" s="19" customFormat="1" x14ac:dyDescent="0.25">
      <c r="B104" s="17"/>
      <c r="C104" s="21"/>
      <c r="D104" s="22"/>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row>
    <row r="105" spans="2:260" s="19" customFormat="1" x14ac:dyDescent="0.25">
      <c r="B105" s="17"/>
      <c r="C105" s="21"/>
      <c r="D105" s="22"/>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c r="IW105" s="17"/>
      <c r="IX105" s="17"/>
      <c r="IY105" s="17"/>
      <c r="IZ105" s="17"/>
    </row>
    <row r="106" spans="2:260" s="19" customFormat="1" x14ac:dyDescent="0.25">
      <c r="B106" s="17"/>
      <c r="C106" s="21"/>
      <c r="D106" s="22"/>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row>
    <row r="107" spans="2:260" s="19" customFormat="1" x14ac:dyDescent="0.25">
      <c r="B107" s="17"/>
      <c r="C107" s="21"/>
      <c r="D107" s="22"/>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row>
    <row r="108" spans="2:260" s="19" customFormat="1" x14ac:dyDescent="0.25">
      <c r="B108" s="17"/>
      <c r="C108" s="21"/>
      <c r="D108" s="22"/>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row>
    <row r="109" spans="2:260" s="19" customFormat="1" x14ac:dyDescent="0.25">
      <c r="B109" s="17"/>
      <c r="C109" s="21"/>
      <c r="D109" s="22"/>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row>
    <row r="110" spans="2:260" s="19" customFormat="1" x14ac:dyDescent="0.25">
      <c r="B110" s="17"/>
      <c r="C110" s="21"/>
      <c r="D110" s="22"/>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row>
    <row r="111" spans="2:260" s="19" customFormat="1" x14ac:dyDescent="0.25">
      <c r="B111" s="17"/>
      <c r="C111" s="21"/>
      <c r="D111" s="22"/>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c r="IW111" s="17"/>
      <c r="IX111" s="17"/>
      <c r="IY111" s="17"/>
      <c r="IZ111" s="17"/>
    </row>
    <row r="112" spans="2:260" s="19" customFormat="1" x14ac:dyDescent="0.25">
      <c r="B112" s="17"/>
      <c r="C112" s="21"/>
      <c r="D112" s="22"/>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c r="IV112" s="17"/>
      <c r="IW112" s="17"/>
      <c r="IX112" s="17"/>
      <c r="IY112" s="17"/>
      <c r="IZ112" s="17"/>
    </row>
    <row r="113" spans="2:260" s="19" customFormat="1" x14ac:dyDescent="0.25">
      <c r="B113" s="17"/>
      <c r="C113" s="21"/>
      <c r="D113" s="22"/>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c r="IV113" s="17"/>
      <c r="IW113" s="17"/>
      <c r="IX113" s="17"/>
      <c r="IY113" s="17"/>
      <c r="IZ113" s="17"/>
    </row>
    <row r="114" spans="2:260" s="19" customFormat="1" x14ac:dyDescent="0.25">
      <c r="B114" s="17"/>
      <c r="C114" s="21"/>
      <c r="D114" s="22"/>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c r="IW114" s="17"/>
      <c r="IX114" s="17"/>
      <c r="IY114" s="17"/>
      <c r="IZ114" s="17"/>
    </row>
    <row r="115" spans="2:260" s="19" customFormat="1" x14ac:dyDescent="0.25">
      <c r="B115" s="17"/>
      <c r="C115" s="21"/>
      <c r="D115" s="22"/>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c r="IV115" s="17"/>
      <c r="IW115" s="17"/>
      <c r="IX115" s="17"/>
      <c r="IY115" s="17"/>
      <c r="IZ115" s="17"/>
    </row>
    <row r="116" spans="2:260" s="19" customFormat="1" x14ac:dyDescent="0.25">
      <c r="B116" s="17"/>
      <c r="C116" s="21"/>
      <c r="D116" s="22"/>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c r="IW116" s="17"/>
      <c r="IX116" s="17"/>
      <c r="IY116" s="17"/>
      <c r="IZ116" s="17"/>
    </row>
    <row r="117" spans="2:260" s="19" customFormat="1" x14ac:dyDescent="0.25">
      <c r="B117" s="17"/>
      <c r="C117" s="21"/>
      <c r="D117" s="22"/>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c r="IV117" s="17"/>
      <c r="IW117" s="17"/>
      <c r="IX117" s="17"/>
      <c r="IY117" s="17"/>
      <c r="IZ117" s="17"/>
    </row>
    <row r="118" spans="2:260" s="19" customFormat="1" x14ac:dyDescent="0.25">
      <c r="B118" s="17"/>
      <c r="C118" s="21"/>
      <c r="D118" s="22"/>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c r="IV118" s="17"/>
      <c r="IW118" s="17"/>
      <c r="IX118" s="17"/>
      <c r="IY118" s="17"/>
      <c r="IZ118" s="17"/>
    </row>
    <row r="119" spans="2:260" s="19" customFormat="1" x14ac:dyDescent="0.25">
      <c r="B119" s="17"/>
      <c r="C119" s="21"/>
      <c r="D119" s="22"/>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c r="IW119" s="17"/>
      <c r="IX119" s="17"/>
      <c r="IY119" s="17"/>
      <c r="IZ119" s="17"/>
    </row>
    <row r="120" spans="2:260" s="19" customFormat="1" x14ac:dyDescent="0.25">
      <c r="B120" s="17"/>
      <c r="C120" s="21"/>
      <c r="D120" s="22"/>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c r="IW120" s="17"/>
      <c r="IX120" s="17"/>
      <c r="IY120" s="17"/>
      <c r="IZ120" s="17"/>
    </row>
    <row r="121" spans="2:260" s="19" customFormat="1" x14ac:dyDescent="0.25">
      <c r="B121" s="17"/>
      <c r="C121" s="21"/>
      <c r="D121" s="22"/>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c r="IV121" s="17"/>
      <c r="IW121" s="17"/>
      <c r="IX121" s="17"/>
      <c r="IY121" s="17"/>
      <c r="IZ121" s="17"/>
    </row>
    <row r="122" spans="2:260" s="19" customFormat="1" x14ac:dyDescent="0.25">
      <c r="B122" s="17"/>
      <c r="C122" s="21"/>
      <c r="D122" s="22"/>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c r="IV122" s="17"/>
      <c r="IW122" s="17"/>
      <c r="IX122" s="17"/>
      <c r="IY122" s="17"/>
      <c r="IZ122" s="17"/>
    </row>
    <row r="123" spans="2:260" s="19" customFormat="1" x14ac:dyDescent="0.25">
      <c r="B123" s="17"/>
      <c r="C123" s="21"/>
      <c r="D123" s="22"/>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c r="IV123" s="17"/>
      <c r="IW123" s="17"/>
      <c r="IX123" s="17"/>
      <c r="IY123" s="17"/>
      <c r="IZ123" s="17"/>
    </row>
    <row r="124" spans="2:260" s="19" customFormat="1" x14ac:dyDescent="0.25">
      <c r="B124" s="17"/>
      <c r="C124" s="21"/>
      <c r="D124" s="22"/>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c r="IV124" s="17"/>
      <c r="IW124" s="17"/>
      <c r="IX124" s="17"/>
      <c r="IY124" s="17"/>
      <c r="IZ124" s="17"/>
    </row>
    <row r="125" spans="2:260" s="19" customFormat="1" x14ac:dyDescent="0.25">
      <c r="B125" s="17"/>
      <c r="C125" s="21"/>
      <c r="D125" s="22"/>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c r="IV125" s="17"/>
      <c r="IW125" s="17"/>
      <c r="IX125" s="17"/>
      <c r="IY125" s="17"/>
      <c r="IZ125" s="17"/>
    </row>
    <row r="126" spans="2:260" s="19" customFormat="1" x14ac:dyDescent="0.25">
      <c r="B126" s="17"/>
      <c r="C126" s="21"/>
      <c r="D126" s="22"/>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c r="IW126" s="17"/>
      <c r="IX126" s="17"/>
      <c r="IY126" s="17"/>
      <c r="IZ126" s="17"/>
    </row>
    <row r="127" spans="2:260" s="19" customFormat="1" x14ac:dyDescent="0.25">
      <c r="B127" s="17"/>
      <c r="C127" s="21"/>
      <c r="D127" s="22"/>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c r="IV127" s="17"/>
      <c r="IW127" s="17"/>
      <c r="IX127" s="17"/>
      <c r="IY127" s="17"/>
      <c r="IZ127" s="17"/>
    </row>
    <row r="128" spans="2:260" s="19" customFormat="1" x14ac:dyDescent="0.25">
      <c r="B128" s="17"/>
      <c r="C128" s="21"/>
      <c r="D128" s="22"/>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c r="IV128" s="17"/>
      <c r="IW128" s="17"/>
      <c r="IX128" s="17"/>
      <c r="IY128" s="17"/>
      <c r="IZ128" s="17"/>
    </row>
    <row r="129" spans="2:260" s="19" customFormat="1" x14ac:dyDescent="0.25">
      <c r="B129" s="17"/>
      <c r="C129" s="21"/>
      <c r="D129" s="22"/>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c r="IV129" s="17"/>
      <c r="IW129" s="17"/>
      <c r="IX129" s="17"/>
      <c r="IY129" s="17"/>
      <c r="IZ129" s="17"/>
    </row>
    <row r="130" spans="2:260" s="19" customFormat="1" x14ac:dyDescent="0.25">
      <c r="B130" s="17"/>
      <c r="C130" s="21"/>
      <c r="D130" s="22"/>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c r="IV130" s="17"/>
      <c r="IW130" s="17"/>
      <c r="IX130" s="17"/>
      <c r="IY130" s="17"/>
      <c r="IZ130" s="17"/>
    </row>
    <row r="131" spans="2:260" s="19" customFormat="1" x14ac:dyDescent="0.25">
      <c r="B131" s="17"/>
      <c r="C131" s="21"/>
      <c r="D131" s="22"/>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c r="IV131" s="17"/>
      <c r="IW131" s="17"/>
      <c r="IX131" s="17"/>
      <c r="IY131" s="17"/>
      <c r="IZ131" s="17"/>
    </row>
    <row r="132" spans="2:260" s="19" customFormat="1" x14ac:dyDescent="0.25">
      <c r="B132" s="17"/>
      <c r="C132" s="21"/>
      <c r="D132" s="22"/>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c r="IV132" s="17"/>
      <c r="IW132" s="17"/>
      <c r="IX132" s="17"/>
      <c r="IY132" s="17"/>
      <c r="IZ132" s="17"/>
    </row>
    <row r="133" spans="2:260" s="19" customFormat="1" x14ac:dyDescent="0.25">
      <c r="B133" s="17"/>
      <c r="C133" s="21"/>
      <c r="D133" s="22"/>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c r="IV133" s="17"/>
      <c r="IW133" s="17"/>
      <c r="IX133" s="17"/>
      <c r="IY133" s="17"/>
      <c r="IZ133" s="17"/>
    </row>
    <row r="134" spans="2:260" s="19" customFormat="1" x14ac:dyDescent="0.25">
      <c r="B134" s="17"/>
      <c r="C134" s="21"/>
      <c r="D134" s="22"/>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c r="IV134" s="17"/>
      <c r="IW134" s="17"/>
      <c r="IX134" s="17"/>
      <c r="IY134" s="17"/>
      <c r="IZ134" s="17"/>
    </row>
    <row r="135" spans="2:260" s="19" customFormat="1" x14ac:dyDescent="0.25">
      <c r="B135" s="17"/>
      <c r="C135" s="21"/>
      <c r="D135" s="22"/>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c r="IV135" s="17"/>
      <c r="IW135" s="17"/>
      <c r="IX135" s="17"/>
      <c r="IY135" s="17"/>
      <c r="IZ135" s="17"/>
    </row>
    <row r="136" spans="2:260" s="19" customFormat="1" x14ac:dyDescent="0.25">
      <c r="B136" s="17"/>
      <c r="C136" s="21"/>
      <c r="D136" s="22"/>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c r="IT136" s="17"/>
      <c r="IU136" s="17"/>
      <c r="IV136" s="17"/>
      <c r="IW136" s="17"/>
      <c r="IX136" s="17"/>
      <c r="IY136" s="17"/>
      <c r="IZ136" s="17"/>
    </row>
    <row r="137" spans="2:260" s="19" customFormat="1" x14ac:dyDescent="0.25">
      <c r="B137" s="17"/>
      <c r="C137" s="21"/>
      <c r="D137" s="22"/>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c r="IT137" s="17"/>
      <c r="IU137" s="17"/>
      <c r="IV137" s="17"/>
      <c r="IW137" s="17"/>
      <c r="IX137" s="17"/>
      <c r="IY137" s="17"/>
      <c r="IZ137" s="17"/>
    </row>
    <row r="138" spans="2:260" s="19" customFormat="1" x14ac:dyDescent="0.25">
      <c r="B138" s="17"/>
      <c r="C138" s="21"/>
      <c r="D138" s="22"/>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c r="IV138" s="17"/>
      <c r="IW138" s="17"/>
      <c r="IX138" s="17"/>
      <c r="IY138" s="17"/>
      <c r="IZ138" s="17"/>
    </row>
    <row r="139" spans="2:260" s="19" customFormat="1" x14ac:dyDescent="0.25">
      <c r="B139" s="17"/>
      <c r="C139" s="21"/>
      <c r="D139" s="22"/>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c r="IT139" s="17"/>
      <c r="IU139" s="17"/>
      <c r="IV139" s="17"/>
      <c r="IW139" s="17"/>
      <c r="IX139" s="17"/>
      <c r="IY139" s="17"/>
      <c r="IZ139" s="17"/>
    </row>
    <row r="140" spans="2:260" s="19" customFormat="1" x14ac:dyDescent="0.25">
      <c r="B140" s="17"/>
      <c r="C140" s="21"/>
      <c r="D140" s="22"/>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c r="IV140" s="17"/>
      <c r="IW140" s="17"/>
      <c r="IX140" s="17"/>
      <c r="IY140" s="17"/>
      <c r="IZ140" s="17"/>
    </row>
    <row r="141" spans="2:260" s="19" customFormat="1" x14ac:dyDescent="0.25">
      <c r="B141" s="17"/>
      <c r="C141" s="21"/>
      <c r="D141" s="22"/>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c r="IT141" s="17"/>
      <c r="IU141" s="17"/>
      <c r="IV141" s="17"/>
      <c r="IW141" s="17"/>
      <c r="IX141" s="17"/>
      <c r="IY141" s="17"/>
      <c r="IZ141" s="17"/>
    </row>
    <row r="142" spans="2:260" s="19" customFormat="1" x14ac:dyDescent="0.25">
      <c r="B142" s="17"/>
      <c r="C142" s="21"/>
      <c r="D142" s="22"/>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c r="IT142" s="17"/>
      <c r="IU142" s="17"/>
      <c r="IV142" s="17"/>
      <c r="IW142" s="17"/>
      <c r="IX142" s="17"/>
      <c r="IY142" s="17"/>
      <c r="IZ142" s="17"/>
    </row>
    <row r="143" spans="2:260" s="19" customFormat="1" x14ac:dyDescent="0.25">
      <c r="B143" s="17"/>
      <c r="C143" s="21"/>
      <c r="D143" s="22"/>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c r="IU143" s="17"/>
      <c r="IV143" s="17"/>
      <c r="IW143" s="17"/>
      <c r="IX143" s="17"/>
      <c r="IY143" s="17"/>
      <c r="IZ143" s="17"/>
    </row>
    <row r="144" spans="2:260" s="19" customFormat="1" x14ac:dyDescent="0.25">
      <c r="B144" s="17"/>
      <c r="C144" s="21"/>
      <c r="D144" s="22"/>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c r="IV144" s="17"/>
      <c r="IW144" s="17"/>
      <c r="IX144" s="17"/>
      <c r="IY144" s="17"/>
      <c r="IZ144" s="17"/>
    </row>
    <row r="145" spans="2:260" s="19" customFormat="1" x14ac:dyDescent="0.25">
      <c r="B145" s="17"/>
      <c r="C145" s="21"/>
      <c r="D145" s="22"/>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c r="IT145" s="17"/>
      <c r="IU145" s="17"/>
      <c r="IV145" s="17"/>
      <c r="IW145" s="17"/>
      <c r="IX145" s="17"/>
      <c r="IY145" s="17"/>
      <c r="IZ145" s="17"/>
    </row>
    <row r="146" spans="2:260" s="19" customFormat="1" x14ac:dyDescent="0.25">
      <c r="B146" s="17"/>
      <c r="C146" s="21"/>
      <c r="D146" s="22"/>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c r="IW146" s="17"/>
      <c r="IX146" s="17"/>
      <c r="IY146" s="17"/>
      <c r="IZ146" s="17"/>
    </row>
    <row r="147" spans="2:260" s="19" customFormat="1" x14ac:dyDescent="0.25">
      <c r="B147" s="17"/>
      <c r="C147" s="21"/>
      <c r="D147" s="22"/>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c r="IU147" s="17"/>
      <c r="IV147" s="17"/>
      <c r="IW147" s="17"/>
      <c r="IX147" s="17"/>
      <c r="IY147" s="17"/>
      <c r="IZ147" s="17"/>
    </row>
    <row r="148" spans="2:260" s="19" customFormat="1" x14ac:dyDescent="0.25">
      <c r="B148" s="17"/>
      <c r="C148" s="21"/>
      <c r="D148" s="22"/>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c r="IV148" s="17"/>
      <c r="IW148" s="17"/>
      <c r="IX148" s="17"/>
      <c r="IY148" s="17"/>
      <c r="IZ148" s="17"/>
    </row>
    <row r="149" spans="2:260" s="19" customFormat="1" x14ac:dyDescent="0.25">
      <c r="B149" s="17"/>
      <c r="C149" s="21"/>
      <c r="D149" s="22"/>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c r="IU149" s="17"/>
      <c r="IV149" s="17"/>
      <c r="IW149" s="17"/>
      <c r="IX149" s="17"/>
      <c r="IY149" s="17"/>
      <c r="IZ149" s="17"/>
    </row>
    <row r="150" spans="2:260" s="19" customFormat="1" x14ac:dyDescent="0.25">
      <c r="B150" s="17"/>
      <c r="C150" s="21"/>
      <c r="D150" s="22"/>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c r="IV150" s="17"/>
      <c r="IW150" s="17"/>
      <c r="IX150" s="17"/>
      <c r="IY150" s="17"/>
      <c r="IZ150" s="17"/>
    </row>
    <row r="151" spans="2:260" s="19" customFormat="1" x14ac:dyDescent="0.25">
      <c r="B151" s="17"/>
      <c r="C151" s="21"/>
      <c r="D151" s="22"/>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c r="IT151" s="17"/>
      <c r="IU151" s="17"/>
      <c r="IV151" s="17"/>
      <c r="IW151" s="17"/>
      <c r="IX151" s="17"/>
      <c r="IY151" s="17"/>
      <c r="IZ151" s="17"/>
    </row>
    <row r="152" spans="2:260" s="19" customFormat="1" x14ac:dyDescent="0.25">
      <c r="B152" s="17"/>
      <c r="C152" s="21"/>
      <c r="D152" s="22"/>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c r="IV152" s="17"/>
      <c r="IW152" s="17"/>
      <c r="IX152" s="17"/>
      <c r="IY152" s="17"/>
      <c r="IZ152" s="17"/>
    </row>
    <row r="153" spans="2:260" s="19" customFormat="1" x14ac:dyDescent="0.25">
      <c r="B153" s="17"/>
      <c r="C153" s="21"/>
      <c r="D153" s="22"/>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c r="IT153" s="17"/>
      <c r="IU153" s="17"/>
      <c r="IV153" s="17"/>
      <c r="IW153" s="17"/>
      <c r="IX153" s="17"/>
      <c r="IY153" s="17"/>
      <c r="IZ153" s="17"/>
    </row>
    <row r="154" spans="2:260" s="19" customFormat="1" x14ac:dyDescent="0.25">
      <c r="B154" s="17"/>
      <c r="C154" s="21"/>
      <c r="D154" s="22"/>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c r="IT154" s="17"/>
      <c r="IU154" s="17"/>
      <c r="IV154" s="17"/>
      <c r="IW154" s="17"/>
      <c r="IX154" s="17"/>
      <c r="IY154" s="17"/>
      <c r="IZ154" s="17"/>
    </row>
    <row r="155" spans="2:260" s="19" customFormat="1" x14ac:dyDescent="0.25">
      <c r="B155" s="17"/>
      <c r="C155" s="21"/>
      <c r="D155" s="22"/>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c r="IT155" s="17"/>
      <c r="IU155" s="17"/>
      <c r="IV155" s="17"/>
      <c r="IW155" s="17"/>
      <c r="IX155" s="17"/>
      <c r="IY155" s="17"/>
      <c r="IZ155" s="17"/>
    </row>
    <row r="156" spans="2:260" s="19" customFormat="1" x14ac:dyDescent="0.25">
      <c r="B156" s="17"/>
      <c r="C156" s="21"/>
      <c r="D156" s="22"/>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c r="IV156" s="17"/>
      <c r="IW156" s="17"/>
      <c r="IX156" s="17"/>
      <c r="IY156" s="17"/>
      <c r="IZ156" s="17"/>
    </row>
    <row r="157" spans="2:260" s="19" customFormat="1" x14ac:dyDescent="0.25">
      <c r="B157" s="17"/>
      <c r="C157" s="21"/>
      <c r="D157" s="22"/>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c r="IT157" s="17"/>
      <c r="IU157" s="17"/>
      <c r="IV157" s="17"/>
      <c r="IW157" s="17"/>
      <c r="IX157" s="17"/>
      <c r="IY157" s="17"/>
      <c r="IZ157" s="17"/>
    </row>
    <row r="158" spans="2:260" s="19" customFormat="1" x14ac:dyDescent="0.25">
      <c r="B158" s="17"/>
      <c r="C158" s="21"/>
      <c r="D158" s="22"/>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c r="IV158" s="17"/>
      <c r="IW158" s="17"/>
      <c r="IX158" s="17"/>
      <c r="IY158" s="17"/>
      <c r="IZ158" s="17"/>
    </row>
    <row r="159" spans="2:260" s="19" customFormat="1" x14ac:dyDescent="0.25">
      <c r="B159" s="17"/>
      <c r="C159" s="21"/>
      <c r="D159" s="22"/>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c r="IT159" s="17"/>
      <c r="IU159" s="17"/>
      <c r="IV159" s="17"/>
      <c r="IW159" s="17"/>
      <c r="IX159" s="17"/>
      <c r="IY159" s="17"/>
      <c r="IZ159" s="17"/>
    </row>
    <row r="160" spans="2:260" s="19" customFormat="1" x14ac:dyDescent="0.25">
      <c r="B160" s="17"/>
      <c r="C160" s="21"/>
      <c r="D160" s="22"/>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c r="IT160" s="17"/>
      <c r="IU160" s="17"/>
      <c r="IV160" s="17"/>
      <c r="IW160" s="17"/>
      <c r="IX160" s="17"/>
      <c r="IY160" s="17"/>
      <c r="IZ160" s="17"/>
    </row>
    <row r="161" spans="2:260" s="19" customFormat="1" x14ac:dyDescent="0.25">
      <c r="B161" s="17"/>
      <c r="C161" s="21"/>
      <c r="D161" s="22"/>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c r="IT161" s="17"/>
      <c r="IU161" s="17"/>
      <c r="IV161" s="17"/>
      <c r="IW161" s="17"/>
      <c r="IX161" s="17"/>
      <c r="IY161" s="17"/>
      <c r="IZ161" s="17"/>
    </row>
    <row r="162" spans="2:260" s="19" customFormat="1" x14ac:dyDescent="0.25">
      <c r="B162" s="17"/>
      <c r="C162" s="21"/>
      <c r="D162" s="22"/>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c r="IV162" s="17"/>
      <c r="IW162" s="17"/>
      <c r="IX162" s="17"/>
      <c r="IY162" s="17"/>
      <c r="IZ162" s="17"/>
    </row>
    <row r="163" spans="2:260" s="19" customFormat="1" x14ac:dyDescent="0.25">
      <c r="B163" s="17"/>
      <c r="C163" s="21"/>
      <c r="D163" s="22"/>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c r="IV163" s="17"/>
      <c r="IW163" s="17"/>
      <c r="IX163" s="17"/>
      <c r="IY163" s="17"/>
      <c r="IZ163" s="17"/>
    </row>
    <row r="164" spans="2:260" s="19" customFormat="1" x14ac:dyDescent="0.25">
      <c r="B164" s="17"/>
      <c r="C164" s="21"/>
      <c r="D164" s="22"/>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c r="IW164" s="17"/>
      <c r="IX164" s="17"/>
      <c r="IY164" s="17"/>
      <c r="IZ164" s="17"/>
    </row>
    <row r="165" spans="2:260" s="19" customFormat="1" x14ac:dyDescent="0.25">
      <c r="B165" s="17"/>
      <c r="C165" s="21"/>
      <c r="D165" s="22"/>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c r="IT165" s="17"/>
      <c r="IU165" s="17"/>
      <c r="IV165" s="17"/>
      <c r="IW165" s="17"/>
      <c r="IX165" s="17"/>
      <c r="IY165" s="17"/>
      <c r="IZ165" s="17"/>
    </row>
    <row r="166" spans="2:260" s="19" customFormat="1" x14ac:dyDescent="0.25">
      <c r="B166" s="17"/>
      <c r="C166" s="21"/>
      <c r="D166" s="22"/>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c r="IT166" s="17"/>
      <c r="IU166" s="17"/>
      <c r="IV166" s="17"/>
      <c r="IW166" s="17"/>
      <c r="IX166" s="17"/>
      <c r="IY166" s="17"/>
      <c r="IZ166" s="17"/>
    </row>
    <row r="167" spans="2:260" s="19" customFormat="1" x14ac:dyDescent="0.25">
      <c r="B167" s="17"/>
      <c r="C167" s="21"/>
      <c r="D167" s="22"/>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c r="IV167" s="17"/>
      <c r="IW167" s="17"/>
      <c r="IX167" s="17"/>
      <c r="IY167" s="17"/>
      <c r="IZ167" s="17"/>
    </row>
    <row r="168" spans="2:260" s="19" customFormat="1" x14ac:dyDescent="0.25">
      <c r="B168" s="17"/>
      <c r="C168" s="21"/>
      <c r="D168" s="22"/>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c r="IV168" s="17"/>
      <c r="IW168" s="17"/>
      <c r="IX168" s="17"/>
      <c r="IY168" s="17"/>
      <c r="IZ168" s="17"/>
    </row>
    <row r="169" spans="2:260" s="19" customFormat="1" x14ac:dyDescent="0.25">
      <c r="B169" s="17"/>
      <c r="C169" s="21"/>
      <c r="D169" s="22"/>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c r="IV169" s="17"/>
      <c r="IW169" s="17"/>
      <c r="IX169" s="17"/>
      <c r="IY169" s="17"/>
      <c r="IZ169" s="17"/>
    </row>
    <row r="170" spans="2:260" s="19" customFormat="1" x14ac:dyDescent="0.25">
      <c r="B170" s="17"/>
      <c r="C170" s="21"/>
      <c r="D170" s="22"/>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c r="IW170" s="17"/>
      <c r="IX170" s="17"/>
      <c r="IY170" s="17"/>
      <c r="IZ170" s="17"/>
    </row>
    <row r="171" spans="2:260" s="19" customFormat="1" x14ac:dyDescent="0.25">
      <c r="B171" s="17"/>
      <c r="C171" s="21"/>
      <c r="D171" s="22"/>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c r="IV171" s="17"/>
      <c r="IW171" s="17"/>
      <c r="IX171" s="17"/>
      <c r="IY171" s="17"/>
      <c r="IZ171" s="17"/>
    </row>
    <row r="172" spans="2:260" s="19" customFormat="1" x14ac:dyDescent="0.25">
      <c r="B172" s="17"/>
      <c r="C172" s="21"/>
      <c r="D172" s="22"/>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c r="IT172" s="17"/>
      <c r="IU172" s="17"/>
      <c r="IV172" s="17"/>
      <c r="IW172" s="17"/>
      <c r="IX172" s="17"/>
      <c r="IY172" s="17"/>
      <c r="IZ172" s="17"/>
    </row>
    <row r="173" spans="2:260" s="19" customFormat="1" x14ac:dyDescent="0.25">
      <c r="B173" s="17"/>
      <c r="C173" s="21"/>
      <c r="D173" s="22"/>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c r="IV173" s="17"/>
      <c r="IW173" s="17"/>
      <c r="IX173" s="17"/>
      <c r="IY173" s="17"/>
      <c r="IZ173" s="17"/>
    </row>
    <row r="174" spans="2:260" s="19" customFormat="1" x14ac:dyDescent="0.25">
      <c r="B174" s="17"/>
      <c r="C174" s="21"/>
      <c r="D174" s="22"/>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c r="IW174" s="17"/>
      <c r="IX174" s="17"/>
      <c r="IY174" s="17"/>
      <c r="IZ174" s="17"/>
    </row>
    <row r="175" spans="2:260" s="19" customFormat="1" x14ac:dyDescent="0.25">
      <c r="B175" s="17"/>
      <c r="C175" s="21"/>
      <c r="D175" s="22"/>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c r="IV175" s="17"/>
      <c r="IW175" s="17"/>
      <c r="IX175" s="17"/>
      <c r="IY175" s="17"/>
      <c r="IZ175" s="17"/>
    </row>
    <row r="176" spans="2:260" s="19" customFormat="1" x14ac:dyDescent="0.25">
      <c r="B176" s="17"/>
      <c r="C176" s="21"/>
      <c r="D176" s="22"/>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c r="IV176" s="17"/>
      <c r="IW176" s="17"/>
      <c r="IX176" s="17"/>
      <c r="IY176" s="17"/>
      <c r="IZ176" s="17"/>
    </row>
    <row r="177" spans="2:260" s="19" customFormat="1" x14ac:dyDescent="0.25">
      <c r="B177" s="17"/>
      <c r="C177" s="21"/>
      <c r="D177" s="22"/>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c r="IV177" s="17"/>
      <c r="IW177" s="17"/>
      <c r="IX177" s="17"/>
      <c r="IY177" s="17"/>
      <c r="IZ177" s="17"/>
    </row>
    <row r="178" spans="2:260" s="19" customFormat="1" x14ac:dyDescent="0.25">
      <c r="B178" s="17"/>
      <c r="C178" s="21"/>
      <c r="D178" s="22"/>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c r="IV178" s="17"/>
      <c r="IW178" s="17"/>
      <c r="IX178" s="17"/>
      <c r="IY178" s="17"/>
      <c r="IZ178" s="17"/>
    </row>
    <row r="179" spans="2:260" s="19" customFormat="1" x14ac:dyDescent="0.25">
      <c r="B179" s="17"/>
      <c r="C179" s="21"/>
      <c r="D179" s="22"/>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c r="IV179" s="17"/>
      <c r="IW179" s="17"/>
      <c r="IX179" s="17"/>
      <c r="IY179" s="17"/>
      <c r="IZ179" s="17"/>
    </row>
    <row r="180" spans="2:260" s="19" customFormat="1" x14ac:dyDescent="0.25">
      <c r="B180" s="17"/>
      <c r="C180" s="21"/>
      <c r="D180" s="22"/>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c r="IV180" s="17"/>
      <c r="IW180" s="17"/>
      <c r="IX180" s="17"/>
      <c r="IY180" s="17"/>
      <c r="IZ180" s="17"/>
    </row>
    <row r="181" spans="2:260" s="19" customFormat="1" x14ac:dyDescent="0.25">
      <c r="B181" s="17"/>
      <c r="C181" s="21"/>
      <c r="D181" s="22"/>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c r="IV181" s="17"/>
      <c r="IW181" s="17"/>
      <c r="IX181" s="17"/>
      <c r="IY181" s="17"/>
      <c r="IZ181" s="17"/>
    </row>
    <row r="182" spans="2:260" s="19" customFormat="1" x14ac:dyDescent="0.25">
      <c r="B182" s="17"/>
      <c r="C182" s="21"/>
      <c r="D182" s="22"/>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c r="IV182" s="17"/>
      <c r="IW182" s="17"/>
      <c r="IX182" s="17"/>
      <c r="IY182" s="17"/>
      <c r="IZ182" s="17"/>
    </row>
    <row r="183" spans="2:260" s="19" customFormat="1" x14ac:dyDescent="0.25">
      <c r="B183" s="17"/>
      <c r="C183" s="21"/>
      <c r="D183" s="22"/>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c r="IV183" s="17"/>
      <c r="IW183" s="17"/>
      <c r="IX183" s="17"/>
      <c r="IY183" s="17"/>
      <c r="IZ183" s="17"/>
    </row>
    <row r="184" spans="2:260" s="19" customFormat="1" x14ac:dyDescent="0.25">
      <c r="B184" s="17"/>
      <c r="C184" s="21"/>
      <c r="D184" s="22"/>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c r="IU184" s="17"/>
      <c r="IV184" s="17"/>
      <c r="IW184" s="17"/>
      <c r="IX184" s="17"/>
      <c r="IY184" s="17"/>
      <c r="IZ184" s="17"/>
    </row>
    <row r="185" spans="2:260" s="19" customFormat="1" x14ac:dyDescent="0.25">
      <c r="B185" s="17"/>
      <c r="C185" s="21"/>
      <c r="D185" s="22"/>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c r="IV185" s="17"/>
      <c r="IW185" s="17"/>
      <c r="IX185" s="17"/>
      <c r="IY185" s="17"/>
      <c r="IZ185" s="17"/>
    </row>
    <row r="186" spans="2:260" s="19" customFormat="1" x14ac:dyDescent="0.25">
      <c r="B186" s="17"/>
      <c r="C186" s="21"/>
      <c r="D186" s="22"/>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c r="IV186" s="17"/>
      <c r="IW186" s="17"/>
      <c r="IX186" s="17"/>
      <c r="IY186" s="17"/>
      <c r="IZ186" s="17"/>
    </row>
    <row r="187" spans="2:260" s="19" customFormat="1" x14ac:dyDescent="0.25">
      <c r="B187" s="17"/>
      <c r="C187" s="21"/>
      <c r="D187" s="22"/>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c r="IV187" s="17"/>
      <c r="IW187" s="17"/>
      <c r="IX187" s="17"/>
      <c r="IY187" s="17"/>
      <c r="IZ187" s="17"/>
    </row>
    <row r="188" spans="2:260" s="19" customFormat="1" x14ac:dyDescent="0.25">
      <c r="B188" s="17"/>
      <c r="C188" s="21"/>
      <c r="D188" s="22"/>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c r="IV188" s="17"/>
      <c r="IW188" s="17"/>
      <c r="IX188" s="17"/>
      <c r="IY188" s="17"/>
      <c r="IZ188" s="17"/>
    </row>
    <row r="189" spans="2:260" s="19" customFormat="1" x14ac:dyDescent="0.25">
      <c r="B189" s="17"/>
      <c r="C189" s="21"/>
      <c r="D189" s="22"/>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c r="IV189" s="17"/>
      <c r="IW189" s="17"/>
      <c r="IX189" s="17"/>
      <c r="IY189" s="17"/>
      <c r="IZ189" s="17"/>
    </row>
    <row r="190" spans="2:260" s="19" customFormat="1" x14ac:dyDescent="0.25">
      <c r="B190" s="17"/>
      <c r="C190" s="21"/>
      <c r="D190" s="22"/>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c r="IT190" s="17"/>
      <c r="IU190" s="17"/>
      <c r="IV190" s="17"/>
      <c r="IW190" s="17"/>
      <c r="IX190" s="17"/>
      <c r="IY190" s="17"/>
      <c r="IZ190" s="17"/>
    </row>
    <row r="191" spans="2:260" s="19" customFormat="1" x14ac:dyDescent="0.25">
      <c r="B191" s="17"/>
      <c r="C191" s="21"/>
      <c r="D191" s="22"/>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c r="IV191" s="17"/>
      <c r="IW191" s="17"/>
      <c r="IX191" s="17"/>
      <c r="IY191" s="17"/>
      <c r="IZ191" s="17"/>
    </row>
    <row r="192" spans="2:260" s="19" customFormat="1" x14ac:dyDescent="0.25">
      <c r="B192" s="17"/>
      <c r="C192" s="21"/>
      <c r="D192" s="22"/>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c r="IV192" s="17"/>
      <c r="IW192" s="17"/>
      <c r="IX192" s="17"/>
      <c r="IY192" s="17"/>
      <c r="IZ192" s="17"/>
    </row>
    <row r="193" spans="2:260" s="19" customFormat="1" x14ac:dyDescent="0.25">
      <c r="B193" s="17"/>
      <c r="C193" s="21"/>
      <c r="D193" s="22"/>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c r="IT193" s="17"/>
      <c r="IU193" s="17"/>
      <c r="IV193" s="17"/>
      <c r="IW193" s="17"/>
      <c r="IX193" s="17"/>
      <c r="IY193" s="17"/>
      <c r="IZ193" s="17"/>
    </row>
    <row r="194" spans="2:260" s="19" customFormat="1" x14ac:dyDescent="0.25">
      <c r="B194" s="17"/>
      <c r="C194" s="21"/>
      <c r="D194" s="22"/>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c r="IV194" s="17"/>
      <c r="IW194" s="17"/>
      <c r="IX194" s="17"/>
      <c r="IY194" s="17"/>
      <c r="IZ194" s="17"/>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sheetProtection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scale="52" fitToHeight="7" orientation="landscape" r:id="rId1"/>
  <headerFooter>
    <oddFooter xml:space="preserve">&amp;L&amp;"-,Cursiva"&amp;10Ejercicio Fiscal 2019&amp;R&amp;"-,Cursiva"&amp;10Página &amp;P de &amp;N&amp;K00+000-&amp;"-,Normal"----------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T423"/>
  <sheetViews>
    <sheetView showGridLines="0" zoomScale="110" zoomScaleNormal="110" workbookViewId="0">
      <selection activeCell="D423" sqref="D423"/>
    </sheetView>
  </sheetViews>
  <sheetFormatPr baseColWidth="10" defaultColWidth="0.28515625" defaultRowHeight="15" customHeight="1" zeroHeight="1" x14ac:dyDescent="0.25"/>
  <cols>
    <col min="1" max="1" width="9.42578125" style="28" customWidth="1"/>
    <col min="2" max="2" width="6.140625" style="28" customWidth="1"/>
    <col min="3" max="3" width="56.42578125" style="28" customWidth="1"/>
    <col min="4" max="4" width="31.42578125" style="23" customWidth="1"/>
    <col min="5" max="5" width="0.28515625" customWidth="1"/>
    <col min="6" max="14" width="0" hidden="1" customWidth="1"/>
    <col min="15" max="254" width="11.42578125" hidden="1" customWidth="1"/>
    <col min="255" max="255" width="0.85546875" customWidth="1"/>
  </cols>
  <sheetData>
    <row r="1" spans="1:5" s="99" customFormat="1" ht="27" customHeight="1" x14ac:dyDescent="0.25">
      <c r="A1" s="494" t="s">
        <v>914</v>
      </c>
      <c r="B1" s="495"/>
      <c r="C1" s="495"/>
      <c r="D1" s="496"/>
    </row>
    <row r="2" spans="1:5" s="59" customFormat="1" ht="24" customHeight="1" x14ac:dyDescent="0.25">
      <c r="A2" s="491" t="str">
        <f>'ESTIMACIÓN DE INGRESOS'!A2:C2</f>
        <v>Nombre del Municipio: Municipio de Ixtlahuacán del Río, Jalisco.</v>
      </c>
      <c r="B2" s="492"/>
      <c r="C2" s="492"/>
      <c r="D2" s="493"/>
    </row>
    <row r="3" spans="1:5" s="59" customFormat="1" ht="6.75" customHeight="1" x14ac:dyDescent="0.25">
      <c r="A3" s="89"/>
      <c r="D3" s="100"/>
    </row>
    <row r="4" spans="1:5" s="91" customFormat="1" ht="15.75" x14ac:dyDescent="0.25">
      <c r="A4" s="487" t="s">
        <v>551</v>
      </c>
      <c r="B4" s="489" t="s">
        <v>552</v>
      </c>
      <c r="C4" s="489" t="s">
        <v>553</v>
      </c>
      <c r="D4" s="247" t="s">
        <v>827</v>
      </c>
      <c r="E4" s="90"/>
    </row>
    <row r="5" spans="1:5" s="93" customFormat="1" ht="15.75" x14ac:dyDescent="0.25">
      <c r="A5" s="488"/>
      <c r="B5" s="490"/>
      <c r="C5" s="490"/>
      <c r="D5" s="248" t="s">
        <v>140</v>
      </c>
      <c r="E5" s="92"/>
    </row>
    <row r="6" spans="1:5" s="96" customFormat="1" ht="25.5" customHeight="1" x14ac:dyDescent="0.25">
      <c r="A6" s="94" t="s">
        <v>554</v>
      </c>
      <c r="B6" s="86">
        <v>0</v>
      </c>
      <c r="C6" s="87" t="s">
        <v>1116</v>
      </c>
      <c r="D6" s="324"/>
      <c r="E6" s="95"/>
    </row>
    <row r="7" spans="1:5" s="96" customFormat="1" ht="25.5" customHeight="1" x14ac:dyDescent="0.25">
      <c r="A7" s="94" t="s">
        <v>555</v>
      </c>
      <c r="B7" s="86">
        <v>0</v>
      </c>
      <c r="C7" s="87" t="s">
        <v>556</v>
      </c>
      <c r="D7" s="325"/>
      <c r="E7" s="95"/>
    </row>
    <row r="8" spans="1:5" s="96" customFormat="1" ht="25.5" customHeight="1" x14ac:dyDescent="0.25">
      <c r="A8" s="94" t="s">
        <v>557</v>
      </c>
      <c r="B8" s="86">
        <v>0</v>
      </c>
      <c r="C8" s="87" t="s">
        <v>558</v>
      </c>
      <c r="D8" s="325"/>
      <c r="E8" s="95"/>
    </row>
    <row r="9" spans="1:5" s="96" customFormat="1" ht="25.5" customHeight="1" x14ac:dyDescent="0.25">
      <c r="A9" s="94" t="s">
        <v>559</v>
      </c>
      <c r="B9" s="86">
        <v>1</v>
      </c>
      <c r="C9" s="87" t="s">
        <v>560</v>
      </c>
      <c r="D9" s="325">
        <v>2687235.29</v>
      </c>
      <c r="E9" s="95"/>
    </row>
    <row r="10" spans="1:5" s="96" customFormat="1" ht="25.5" customHeight="1" x14ac:dyDescent="0.25">
      <c r="A10" s="94" t="s">
        <v>559</v>
      </c>
      <c r="B10" s="86">
        <v>2</v>
      </c>
      <c r="C10" s="87" t="s">
        <v>828</v>
      </c>
      <c r="D10" s="325">
        <v>15930235.220000001</v>
      </c>
      <c r="E10" s="95"/>
    </row>
    <row r="11" spans="1:5" s="96" customFormat="1" ht="25.5" customHeight="1" x14ac:dyDescent="0.25">
      <c r="A11" s="94" t="s">
        <v>559</v>
      </c>
      <c r="B11" s="86">
        <v>3</v>
      </c>
      <c r="C11" s="87" t="s">
        <v>1115</v>
      </c>
      <c r="D11" s="325"/>
      <c r="E11" s="95"/>
    </row>
    <row r="12" spans="1:5" s="96" customFormat="1" ht="25.5" customHeight="1" x14ac:dyDescent="0.25">
      <c r="A12" s="94" t="s">
        <v>559</v>
      </c>
      <c r="B12" s="86">
        <v>4</v>
      </c>
      <c r="C12" s="87" t="s">
        <v>1114</v>
      </c>
      <c r="D12" s="325"/>
      <c r="E12" s="95"/>
    </row>
    <row r="13" spans="1:5" s="96" customFormat="1" ht="25.5" customHeight="1" x14ac:dyDescent="0.25">
      <c r="A13" s="94" t="s">
        <v>559</v>
      </c>
      <c r="B13" s="86">
        <v>5</v>
      </c>
      <c r="C13" s="87" t="s">
        <v>829</v>
      </c>
      <c r="D13" s="325"/>
      <c r="E13" s="95"/>
    </row>
    <row r="14" spans="1:5" s="96" customFormat="1" ht="25.5" customHeight="1" x14ac:dyDescent="0.25">
      <c r="A14" s="94" t="s">
        <v>559</v>
      </c>
      <c r="B14" s="86">
        <v>6</v>
      </c>
      <c r="C14" s="87" t="s">
        <v>830</v>
      </c>
      <c r="D14" s="325">
        <v>2320942.56</v>
      </c>
      <c r="E14" s="95"/>
    </row>
    <row r="15" spans="1:5" s="96" customFormat="1" ht="25.5" customHeight="1" x14ac:dyDescent="0.25">
      <c r="A15" s="94" t="s">
        <v>559</v>
      </c>
      <c r="B15" s="86">
        <v>7</v>
      </c>
      <c r="C15" s="87" t="s">
        <v>831</v>
      </c>
      <c r="D15" s="325">
        <v>1963955.15</v>
      </c>
      <c r="E15" s="95"/>
    </row>
    <row r="16" spans="1:5" s="96" customFormat="1" ht="25.5" customHeight="1" x14ac:dyDescent="0.25">
      <c r="A16" s="94" t="s">
        <v>559</v>
      </c>
      <c r="B16" s="86">
        <v>8</v>
      </c>
      <c r="C16" s="87" t="s">
        <v>1110</v>
      </c>
      <c r="D16" s="325">
        <v>8395324.4600000009</v>
      </c>
      <c r="E16" s="95"/>
    </row>
    <row r="17" spans="1:5" s="96" customFormat="1" ht="25.5" customHeight="1" x14ac:dyDescent="0.25">
      <c r="A17" s="94" t="s">
        <v>559</v>
      </c>
      <c r="B17" s="86">
        <v>9</v>
      </c>
      <c r="C17" s="88" t="s">
        <v>1112</v>
      </c>
      <c r="D17" s="325"/>
      <c r="E17" s="95"/>
    </row>
    <row r="18" spans="1:5" s="96" customFormat="1" ht="25.5" customHeight="1" x14ac:dyDescent="0.25">
      <c r="A18" s="94" t="s">
        <v>559</v>
      </c>
      <c r="B18" s="86">
        <v>10</v>
      </c>
      <c r="C18" s="87" t="s">
        <v>1111</v>
      </c>
      <c r="D18" s="325"/>
      <c r="E18" s="95"/>
    </row>
    <row r="19" spans="1:5" s="96" customFormat="1" ht="25.5" customHeight="1" x14ac:dyDescent="0.25">
      <c r="A19" s="94" t="s">
        <v>559</v>
      </c>
      <c r="B19" s="86">
        <v>11</v>
      </c>
      <c r="C19" s="87" t="s">
        <v>832</v>
      </c>
      <c r="D19" s="325"/>
      <c r="E19" s="95"/>
    </row>
    <row r="20" spans="1:5" s="96" customFormat="1" ht="25.5" customHeight="1" x14ac:dyDescent="0.25">
      <c r="A20" s="94" t="s">
        <v>559</v>
      </c>
      <c r="B20" s="86">
        <v>12</v>
      </c>
      <c r="C20" s="87" t="s">
        <v>833</v>
      </c>
      <c r="D20" s="325"/>
      <c r="E20" s="95"/>
    </row>
    <row r="21" spans="1:5" s="96" customFormat="1" ht="25.5" customHeight="1" x14ac:dyDescent="0.25">
      <c r="A21" s="94" t="s">
        <v>559</v>
      </c>
      <c r="B21" s="86">
        <v>13</v>
      </c>
      <c r="C21" s="87" t="s">
        <v>834</v>
      </c>
      <c r="D21" s="325">
        <v>20046184.780000001</v>
      </c>
      <c r="E21" s="95"/>
    </row>
    <row r="22" spans="1:5" s="96" customFormat="1" ht="25.5" customHeight="1" x14ac:dyDescent="0.25">
      <c r="A22" s="94" t="s">
        <v>559</v>
      </c>
      <c r="B22" s="86">
        <v>14</v>
      </c>
      <c r="C22" s="87" t="s">
        <v>835</v>
      </c>
      <c r="D22" s="325"/>
      <c r="E22" s="95"/>
    </row>
    <row r="23" spans="1:5" s="96" customFormat="1" ht="25.5" customHeight="1" x14ac:dyDescent="0.25">
      <c r="A23" s="94" t="s">
        <v>559</v>
      </c>
      <c r="B23" s="86">
        <v>15</v>
      </c>
      <c r="C23" s="87" t="s">
        <v>836</v>
      </c>
      <c r="D23" s="325">
        <v>24922926.670000002</v>
      </c>
      <c r="E23" s="95"/>
    </row>
    <row r="24" spans="1:5" s="96" customFormat="1" ht="25.5" customHeight="1" x14ac:dyDescent="0.25">
      <c r="A24" s="94" t="s">
        <v>559</v>
      </c>
      <c r="B24" s="86">
        <v>16</v>
      </c>
      <c r="C24" s="87" t="s">
        <v>837</v>
      </c>
      <c r="D24" s="325">
        <v>8921144.2100000009</v>
      </c>
      <c r="E24" s="95"/>
    </row>
    <row r="25" spans="1:5" s="96" customFormat="1" ht="25.5" customHeight="1" x14ac:dyDescent="0.25">
      <c r="A25" s="94" t="s">
        <v>559</v>
      </c>
      <c r="B25" s="86">
        <v>17</v>
      </c>
      <c r="C25" s="87" t="s">
        <v>838</v>
      </c>
      <c r="D25" s="325">
        <v>3767805.5</v>
      </c>
      <c r="E25" s="95"/>
    </row>
    <row r="26" spans="1:5" s="96" customFormat="1" ht="25.5" customHeight="1" x14ac:dyDescent="0.25">
      <c r="A26" s="94" t="s">
        <v>559</v>
      </c>
      <c r="B26" s="86">
        <v>18</v>
      </c>
      <c r="C26" s="87" t="s">
        <v>839</v>
      </c>
      <c r="D26" s="324">
        <v>5736479.7800000003</v>
      </c>
      <c r="E26" s="95"/>
    </row>
    <row r="27" spans="1:5" s="96" customFormat="1" ht="25.5" customHeight="1" x14ac:dyDescent="0.25">
      <c r="A27" s="94" t="s">
        <v>559</v>
      </c>
      <c r="B27" s="86">
        <v>19</v>
      </c>
      <c r="C27" s="87" t="s">
        <v>1113</v>
      </c>
      <c r="D27" s="324"/>
      <c r="E27" s="95"/>
    </row>
    <row r="28" spans="1:5" s="96" customFormat="1" ht="25.5" customHeight="1" x14ac:dyDescent="0.25">
      <c r="A28" s="94" t="s">
        <v>559</v>
      </c>
      <c r="B28" s="86">
        <v>20</v>
      </c>
      <c r="C28" s="87" t="s">
        <v>1156</v>
      </c>
      <c r="D28" s="324"/>
      <c r="E28" s="95"/>
    </row>
    <row r="29" spans="1:5" s="96" customFormat="1" ht="25.5" customHeight="1" x14ac:dyDescent="0.25">
      <c r="A29" s="94" t="s">
        <v>559</v>
      </c>
      <c r="B29" s="86">
        <v>21</v>
      </c>
      <c r="C29" s="87" t="s">
        <v>1350</v>
      </c>
      <c r="D29" s="324">
        <v>173462.86</v>
      </c>
      <c r="E29" s="95"/>
    </row>
    <row r="30" spans="1:5" s="96" customFormat="1" ht="25.5" customHeight="1" x14ac:dyDescent="0.25">
      <c r="A30" s="94" t="s">
        <v>559</v>
      </c>
      <c r="B30" s="86">
        <v>22</v>
      </c>
      <c r="C30" s="87" t="s">
        <v>1351</v>
      </c>
      <c r="D30" s="324">
        <v>1094195.03</v>
      </c>
      <c r="E30" s="95"/>
    </row>
    <row r="31" spans="1:5" s="96" customFormat="1" ht="25.5" customHeight="1" x14ac:dyDescent="0.25">
      <c r="A31" s="94" t="s">
        <v>559</v>
      </c>
      <c r="B31" s="86">
        <v>23</v>
      </c>
      <c r="C31" s="87" t="s">
        <v>1352</v>
      </c>
      <c r="D31" s="324">
        <v>1789295.49</v>
      </c>
      <c r="E31" s="95"/>
    </row>
    <row r="32" spans="1:5" s="96" customFormat="1" ht="25.5" customHeight="1" x14ac:dyDescent="0.25">
      <c r="A32" s="94"/>
      <c r="B32" s="86"/>
      <c r="C32" s="87"/>
      <c r="D32" s="324"/>
      <c r="E32" s="95"/>
    </row>
    <row r="33" spans="1:5" s="96" customFormat="1" ht="25.5" customHeight="1" x14ac:dyDescent="0.25">
      <c r="A33" s="94"/>
      <c r="B33" s="86"/>
      <c r="C33" s="87"/>
      <c r="D33" s="324"/>
      <c r="E33" s="95"/>
    </row>
    <row r="34" spans="1:5" s="96" customFormat="1" ht="25.5" customHeight="1" x14ac:dyDescent="0.25">
      <c r="A34" s="94"/>
      <c r="B34" s="86"/>
      <c r="C34" s="87"/>
      <c r="D34" s="324"/>
      <c r="E34" s="95"/>
    </row>
    <row r="35" spans="1:5" s="98" customFormat="1" ht="25.5" customHeight="1" thickBot="1" x14ac:dyDescent="0.3">
      <c r="A35" s="249"/>
      <c r="B35" s="250"/>
      <c r="C35" s="251" t="s">
        <v>0</v>
      </c>
      <c r="D35" s="326">
        <f>SUM(D6:D34)</f>
        <v>97749187</v>
      </c>
      <c r="E35" s="97"/>
    </row>
    <row r="36" spans="1:5" ht="3" customHeight="1" x14ac:dyDescent="0.25">
      <c r="A36" s="25"/>
      <c r="B36" s="25"/>
      <c r="C36" s="26"/>
    </row>
    <row r="37" spans="1:5" ht="25.5" hidden="1" customHeight="1" x14ac:dyDescent="0.25">
      <c r="A37" s="25"/>
      <c r="B37" s="25"/>
      <c r="C37" s="26"/>
    </row>
    <row r="38" spans="1:5" ht="25.5" hidden="1" customHeight="1" x14ac:dyDescent="0.25">
      <c r="A38" s="25"/>
      <c r="B38" s="25"/>
      <c r="C38" s="26"/>
    </row>
    <row r="39" spans="1:5" ht="25.5" hidden="1" customHeight="1" x14ac:dyDescent="0.25">
      <c r="A39" s="25"/>
      <c r="B39" s="25"/>
      <c r="C39" s="26"/>
    </row>
    <row r="40" spans="1:5" ht="25.5" hidden="1" customHeight="1" x14ac:dyDescent="0.25">
      <c r="A40" s="25"/>
      <c r="B40" s="25"/>
      <c r="C40" s="26"/>
    </row>
    <row r="41" spans="1:5" s="23" customFormat="1" ht="25.5" hidden="1" customHeight="1" x14ac:dyDescent="0.25">
      <c r="A41" s="25"/>
      <c r="B41" s="25"/>
      <c r="C41" s="26"/>
    </row>
    <row r="42" spans="1:5" s="23" customFormat="1" ht="25.5" hidden="1" customHeight="1" x14ac:dyDescent="0.25">
      <c r="A42" s="25"/>
      <c r="B42" s="25"/>
      <c r="C42" s="26"/>
    </row>
    <row r="43" spans="1:5" s="23" customFormat="1" ht="25.5" hidden="1" customHeight="1" x14ac:dyDescent="0.25">
      <c r="A43" s="25"/>
      <c r="B43" s="25"/>
      <c r="C43" s="26"/>
    </row>
    <row r="44" spans="1:5" s="23" customFormat="1" ht="25.5" hidden="1" customHeight="1" x14ac:dyDescent="0.25">
      <c r="A44" s="25"/>
      <c r="B44" s="25"/>
      <c r="C44" s="27"/>
    </row>
    <row r="45" spans="1:5" s="23" customFormat="1" ht="25.5" hidden="1" customHeight="1" x14ac:dyDescent="0.25">
      <c r="A45" s="25"/>
      <c r="B45" s="25"/>
      <c r="C45" s="26"/>
    </row>
    <row r="46" spans="1:5" s="23" customFormat="1" ht="25.5" hidden="1" customHeight="1" x14ac:dyDescent="0.25">
      <c r="A46" s="25"/>
      <c r="B46" s="25"/>
      <c r="C46" s="26"/>
    </row>
    <row r="47" spans="1:5" s="23" customFormat="1" ht="25.5" hidden="1" customHeight="1" x14ac:dyDescent="0.25">
      <c r="A47" s="25"/>
      <c r="B47" s="25"/>
      <c r="C47" s="26"/>
    </row>
    <row r="48" spans="1:5" s="23" customFormat="1" ht="25.5" hidden="1" customHeight="1" x14ac:dyDescent="0.25">
      <c r="A48" s="25"/>
      <c r="B48" s="25"/>
      <c r="C48" s="27"/>
    </row>
    <row r="49" spans="1:3" s="23" customFormat="1" ht="25.5" hidden="1" customHeight="1" x14ac:dyDescent="0.25">
      <c r="A49" s="25"/>
      <c r="B49" s="25"/>
      <c r="C49" s="26"/>
    </row>
    <row r="50" spans="1:3" s="23" customFormat="1" ht="25.5" hidden="1" customHeight="1" x14ac:dyDescent="0.25">
      <c r="A50" s="25"/>
      <c r="B50" s="25"/>
      <c r="C50" s="26"/>
    </row>
    <row r="51" spans="1:3" s="23" customFormat="1" ht="25.5" hidden="1" customHeight="1" x14ac:dyDescent="0.25">
      <c r="A51" s="25"/>
      <c r="B51" s="25"/>
      <c r="C51" s="26"/>
    </row>
    <row r="52" spans="1:3" s="23" customFormat="1" ht="25.5" hidden="1" customHeight="1" x14ac:dyDescent="0.25">
      <c r="A52" s="25"/>
      <c r="B52" s="25"/>
      <c r="C52" s="26"/>
    </row>
    <row r="53" spans="1:3" s="23" customFormat="1" ht="25.5" hidden="1" customHeight="1" x14ac:dyDescent="0.25">
      <c r="A53" s="25"/>
      <c r="B53" s="25"/>
      <c r="C53" s="26"/>
    </row>
    <row r="54" spans="1:3" s="23" customFormat="1" ht="25.5" hidden="1" customHeight="1" x14ac:dyDescent="0.25">
      <c r="A54" s="25"/>
      <c r="B54" s="25"/>
      <c r="C54" s="26"/>
    </row>
    <row r="55" spans="1:3" s="23" customFormat="1" ht="25.5" hidden="1" customHeight="1" x14ac:dyDescent="0.25">
      <c r="A55" s="25"/>
      <c r="B55" s="25"/>
      <c r="C55" s="26"/>
    </row>
    <row r="56" spans="1:3" s="23" customFormat="1" ht="25.5" hidden="1" customHeight="1" x14ac:dyDescent="0.25">
      <c r="A56" s="25"/>
      <c r="B56" s="25"/>
      <c r="C56" s="26"/>
    </row>
    <row r="57" spans="1:3" s="23" customFormat="1" ht="25.5" hidden="1" customHeight="1" x14ac:dyDescent="0.25">
      <c r="A57" s="25"/>
      <c r="B57" s="25"/>
      <c r="C57" s="26"/>
    </row>
    <row r="58" spans="1:3" s="23" customFormat="1" ht="25.5" hidden="1" customHeight="1" x14ac:dyDescent="0.25">
      <c r="A58" s="25"/>
      <c r="B58" s="25"/>
      <c r="C58" s="27"/>
    </row>
    <row r="59" spans="1:3" s="23" customFormat="1" ht="25.5" hidden="1" customHeight="1" x14ac:dyDescent="0.25">
      <c r="A59" s="25"/>
      <c r="B59" s="25"/>
      <c r="C59" s="26"/>
    </row>
    <row r="60" spans="1:3" s="23" customFormat="1" ht="25.5" hidden="1" customHeight="1" x14ac:dyDescent="0.25">
      <c r="A60" s="25"/>
      <c r="B60" s="25"/>
      <c r="C60" s="26"/>
    </row>
    <row r="61" spans="1:3" s="23" customFormat="1" ht="25.5" hidden="1" customHeight="1" x14ac:dyDescent="0.25">
      <c r="A61" s="25"/>
      <c r="B61" s="25"/>
      <c r="C61" s="26"/>
    </row>
    <row r="62" spans="1:3" s="23" customFormat="1" ht="25.5" hidden="1" customHeight="1" x14ac:dyDescent="0.25">
      <c r="A62" s="25"/>
      <c r="B62" s="25"/>
      <c r="C62" s="26"/>
    </row>
    <row r="63" spans="1:3" s="23" customFormat="1" ht="25.5" hidden="1" customHeight="1" x14ac:dyDescent="0.25">
      <c r="A63" s="25"/>
      <c r="B63" s="25"/>
      <c r="C63" s="26"/>
    </row>
    <row r="64" spans="1:3" s="23" customFormat="1" ht="25.5" hidden="1" customHeight="1" x14ac:dyDescent="0.25">
      <c r="A64" s="25"/>
      <c r="B64" s="25"/>
      <c r="C64" s="26"/>
    </row>
    <row r="65" spans="1:3" s="23" customFormat="1" ht="25.5" hidden="1" customHeight="1" x14ac:dyDescent="0.25">
      <c r="A65" s="25"/>
      <c r="B65" s="25"/>
      <c r="C65" s="26"/>
    </row>
    <row r="66" spans="1:3" s="23" customFormat="1" ht="25.5" hidden="1" customHeight="1" x14ac:dyDescent="0.25">
      <c r="A66" s="25"/>
      <c r="B66" s="25"/>
      <c r="C66" s="26"/>
    </row>
    <row r="67" spans="1:3" s="23" customFormat="1" ht="25.5" hidden="1" customHeight="1" x14ac:dyDescent="0.25">
      <c r="A67" s="25"/>
      <c r="B67" s="25"/>
      <c r="C67" s="26"/>
    </row>
    <row r="68" spans="1:3" s="23" customFormat="1" ht="25.5" hidden="1" customHeight="1" x14ac:dyDescent="0.25">
      <c r="A68" s="25"/>
      <c r="B68" s="25"/>
      <c r="C68" s="27"/>
    </row>
    <row r="69" spans="1:3" s="23" customFormat="1" ht="25.5" hidden="1" customHeight="1" x14ac:dyDescent="0.25">
      <c r="A69" s="25"/>
      <c r="B69" s="25"/>
      <c r="C69" s="26"/>
    </row>
    <row r="70" spans="1:3" s="23" customFormat="1" ht="25.5" hidden="1" customHeight="1" x14ac:dyDescent="0.25">
      <c r="A70" s="25"/>
      <c r="B70" s="25"/>
      <c r="C70" s="26"/>
    </row>
    <row r="71" spans="1:3" s="23" customFormat="1" ht="25.5" hidden="1" customHeight="1" x14ac:dyDescent="0.25">
      <c r="A71" s="25"/>
      <c r="B71" s="25"/>
      <c r="C71" s="26"/>
    </row>
    <row r="72" spans="1:3" s="23" customFormat="1" ht="25.5" hidden="1" customHeight="1" x14ac:dyDescent="0.25">
      <c r="A72" s="25"/>
      <c r="B72" s="25"/>
      <c r="C72" s="26"/>
    </row>
    <row r="73" spans="1:3" s="23" customFormat="1" ht="25.5" hidden="1" customHeight="1" x14ac:dyDescent="0.25">
      <c r="A73" s="25"/>
      <c r="B73" s="25"/>
      <c r="C73" s="26"/>
    </row>
    <row r="74" spans="1:3" s="23" customFormat="1" ht="25.5" hidden="1" customHeight="1" x14ac:dyDescent="0.25">
      <c r="A74" s="25"/>
      <c r="B74" s="25"/>
      <c r="C74" s="26"/>
    </row>
    <row r="75" spans="1:3" s="23" customFormat="1" ht="25.5" hidden="1" customHeight="1" x14ac:dyDescent="0.25">
      <c r="A75" s="25"/>
      <c r="B75" s="25"/>
      <c r="C75" s="26"/>
    </row>
    <row r="76" spans="1:3" s="23" customFormat="1" ht="25.5" hidden="1" customHeight="1" x14ac:dyDescent="0.25">
      <c r="A76" s="25"/>
      <c r="B76" s="25"/>
      <c r="C76" s="27"/>
    </row>
    <row r="77" spans="1:3" s="23" customFormat="1" ht="25.5" hidden="1" customHeight="1" x14ac:dyDescent="0.25">
      <c r="A77" s="25"/>
      <c r="B77" s="25"/>
      <c r="C77" s="26"/>
    </row>
    <row r="78" spans="1:3" s="23" customFormat="1" ht="25.5" hidden="1" customHeight="1" x14ac:dyDescent="0.25">
      <c r="A78" s="25"/>
      <c r="B78" s="25"/>
      <c r="C78" s="26"/>
    </row>
    <row r="79" spans="1:3" s="23" customFormat="1" ht="25.5" hidden="1" customHeight="1" x14ac:dyDescent="0.25">
      <c r="A79" s="25"/>
      <c r="B79" s="25"/>
      <c r="C79" s="27"/>
    </row>
    <row r="80" spans="1:3" s="23" customFormat="1" ht="25.5" hidden="1" customHeight="1" x14ac:dyDescent="0.25">
      <c r="A80" s="25"/>
      <c r="B80" s="25"/>
      <c r="C80" s="26"/>
    </row>
    <row r="81" spans="1:3" s="23" customFormat="1" ht="25.5" hidden="1" customHeight="1" x14ac:dyDescent="0.25">
      <c r="A81" s="25"/>
      <c r="B81" s="25"/>
      <c r="C81" s="26"/>
    </row>
    <row r="82" spans="1:3" s="23" customFormat="1" ht="25.5" hidden="1" customHeight="1" x14ac:dyDescent="0.25">
      <c r="A82" s="25"/>
      <c r="B82" s="25"/>
      <c r="C82" s="26"/>
    </row>
    <row r="83" spans="1:3" s="23" customFormat="1" ht="25.5" hidden="1" customHeight="1" x14ac:dyDescent="0.25">
      <c r="A83" s="25"/>
      <c r="B83" s="25"/>
      <c r="C83" s="26"/>
    </row>
    <row r="84" spans="1:3" s="23" customFormat="1" ht="25.5" hidden="1" customHeight="1" x14ac:dyDescent="0.25">
      <c r="A84" s="25"/>
      <c r="B84" s="25"/>
      <c r="C84" s="26"/>
    </row>
    <row r="85" spans="1:3" s="23" customFormat="1" ht="25.5" hidden="1" customHeight="1" x14ac:dyDescent="0.25">
      <c r="A85" s="25"/>
      <c r="B85" s="25"/>
      <c r="C85" s="27"/>
    </row>
    <row r="86" spans="1:3" s="23" customFormat="1" ht="25.5" hidden="1" customHeight="1" x14ac:dyDescent="0.25">
      <c r="A86" s="25"/>
      <c r="B86" s="25"/>
      <c r="C86" s="26"/>
    </row>
    <row r="87" spans="1:3" s="23" customFormat="1" ht="25.5" hidden="1" customHeight="1" x14ac:dyDescent="0.25">
      <c r="A87" s="25"/>
      <c r="B87" s="25"/>
      <c r="C87" s="26"/>
    </row>
    <row r="88" spans="1:3" s="23" customFormat="1" ht="25.5" hidden="1" customHeight="1" x14ac:dyDescent="0.25">
      <c r="A88" s="25"/>
      <c r="B88" s="25"/>
      <c r="C88" s="26"/>
    </row>
    <row r="89" spans="1:3" s="23" customFormat="1" ht="25.5" hidden="1" customHeight="1" x14ac:dyDescent="0.25">
      <c r="A89" s="25"/>
      <c r="B89" s="25"/>
      <c r="C89" s="27"/>
    </row>
    <row r="90" spans="1:3" s="23" customFormat="1" ht="25.5" hidden="1" customHeight="1" x14ac:dyDescent="0.25">
      <c r="A90" s="25"/>
      <c r="B90" s="25"/>
      <c r="C90" s="26"/>
    </row>
    <row r="91" spans="1:3" s="23" customFormat="1" ht="25.5" hidden="1" customHeight="1" x14ac:dyDescent="0.25">
      <c r="A91" s="25"/>
      <c r="B91" s="25"/>
      <c r="C91" s="26"/>
    </row>
    <row r="92" spans="1:3" s="23" customFormat="1" ht="25.5" hidden="1" customHeight="1" x14ac:dyDescent="0.25">
      <c r="A92" s="25"/>
      <c r="B92" s="25"/>
      <c r="C92" s="26"/>
    </row>
    <row r="93" spans="1:3" s="23" customFormat="1" ht="25.5" hidden="1" customHeight="1" x14ac:dyDescent="0.25">
      <c r="A93" s="25"/>
      <c r="B93" s="25"/>
      <c r="C93" s="26"/>
    </row>
    <row r="94" spans="1:3" s="23" customFormat="1" ht="25.5" hidden="1" customHeight="1" x14ac:dyDescent="0.25">
      <c r="A94" s="25"/>
      <c r="B94" s="25"/>
      <c r="C94" s="26"/>
    </row>
    <row r="95" spans="1:3" s="23" customFormat="1" ht="25.5" hidden="1" customHeight="1" x14ac:dyDescent="0.25">
      <c r="A95" s="25"/>
      <c r="B95" s="25"/>
      <c r="C95" s="26"/>
    </row>
    <row r="96" spans="1:3" s="23" customFormat="1" ht="25.5" hidden="1" customHeight="1" x14ac:dyDescent="0.25">
      <c r="A96" s="25"/>
      <c r="B96" s="25"/>
      <c r="C96" s="26"/>
    </row>
    <row r="97" spans="1:3" s="23" customFormat="1" ht="25.5" hidden="1" customHeight="1" x14ac:dyDescent="0.25">
      <c r="A97" s="25"/>
      <c r="B97" s="25"/>
      <c r="C97" s="26"/>
    </row>
    <row r="98" spans="1:3" s="23" customFormat="1" ht="25.5" hidden="1" customHeight="1" x14ac:dyDescent="0.25">
      <c r="A98" s="25"/>
      <c r="B98" s="25"/>
      <c r="C98" s="26"/>
    </row>
    <row r="99" spans="1:3" s="23" customFormat="1" ht="25.5" hidden="1" customHeight="1" x14ac:dyDescent="0.25">
      <c r="A99" s="25"/>
      <c r="B99" s="25"/>
      <c r="C99" s="27"/>
    </row>
    <row r="100" spans="1:3" s="23" customFormat="1" ht="25.5" hidden="1" customHeight="1" x14ac:dyDescent="0.25">
      <c r="A100" s="25"/>
      <c r="B100" s="25"/>
      <c r="C100" s="27"/>
    </row>
    <row r="101" spans="1:3" s="23" customFormat="1" ht="25.5" hidden="1" customHeight="1" x14ac:dyDescent="0.25">
      <c r="A101" s="25"/>
      <c r="B101" s="25"/>
      <c r="C101" s="26"/>
    </row>
    <row r="102" spans="1:3" s="23" customFormat="1" ht="25.5" hidden="1" customHeight="1" x14ac:dyDescent="0.25">
      <c r="A102" s="25"/>
      <c r="B102" s="25"/>
      <c r="C102" s="26"/>
    </row>
    <row r="103" spans="1:3" s="23" customFormat="1" ht="25.5" hidden="1" customHeight="1" x14ac:dyDescent="0.25">
      <c r="A103" s="25"/>
      <c r="B103" s="25"/>
      <c r="C103" s="26"/>
    </row>
    <row r="104" spans="1:3" s="23" customFormat="1" ht="25.5" hidden="1" customHeight="1" x14ac:dyDescent="0.25">
      <c r="A104" s="25"/>
      <c r="B104" s="25"/>
      <c r="C104" s="26"/>
    </row>
    <row r="105" spans="1:3" s="23" customFormat="1" ht="25.5" hidden="1" customHeight="1" x14ac:dyDescent="0.25">
      <c r="A105" s="25"/>
      <c r="B105" s="25"/>
      <c r="C105" s="26"/>
    </row>
    <row r="106" spans="1:3" s="23" customFormat="1" ht="25.5" hidden="1" customHeight="1" x14ac:dyDescent="0.25">
      <c r="A106" s="25"/>
      <c r="B106" s="25"/>
      <c r="C106" s="26"/>
    </row>
    <row r="107" spans="1:3" s="23" customFormat="1" ht="25.5" hidden="1" customHeight="1" x14ac:dyDescent="0.25">
      <c r="A107" s="25"/>
      <c r="B107" s="25"/>
      <c r="C107" s="26"/>
    </row>
    <row r="108" spans="1:3" s="23" customFormat="1" ht="25.5" hidden="1" customHeight="1" x14ac:dyDescent="0.25">
      <c r="A108" s="25"/>
      <c r="B108" s="25"/>
      <c r="C108" s="26"/>
    </row>
    <row r="109" spans="1:3" s="23" customFormat="1" ht="25.5" hidden="1" customHeight="1" x14ac:dyDescent="0.25">
      <c r="A109" s="25"/>
      <c r="B109" s="25"/>
      <c r="C109" s="26"/>
    </row>
    <row r="110" spans="1:3" s="23" customFormat="1" ht="25.5" hidden="1" customHeight="1" x14ac:dyDescent="0.25">
      <c r="A110" s="25"/>
      <c r="B110" s="25"/>
      <c r="C110" s="27"/>
    </row>
    <row r="111" spans="1:3" s="23" customFormat="1" ht="25.5" hidden="1" customHeight="1" x14ac:dyDescent="0.25">
      <c r="A111" s="25"/>
      <c r="B111" s="25"/>
      <c r="C111" s="26"/>
    </row>
    <row r="112" spans="1:3" s="23" customFormat="1" ht="25.5" hidden="1" customHeight="1" x14ac:dyDescent="0.25">
      <c r="A112" s="25"/>
      <c r="B112" s="25"/>
      <c r="C112" s="26"/>
    </row>
    <row r="113" spans="1:3" s="23" customFormat="1" ht="25.5" hidden="1" customHeight="1" x14ac:dyDescent="0.25">
      <c r="A113" s="25"/>
      <c r="B113" s="25"/>
      <c r="C113" s="26"/>
    </row>
    <row r="114" spans="1:3" s="23" customFormat="1" ht="25.5" hidden="1" customHeight="1" x14ac:dyDescent="0.25">
      <c r="A114" s="25"/>
      <c r="B114" s="25"/>
      <c r="C114" s="26"/>
    </row>
    <row r="115" spans="1:3" s="23" customFormat="1" ht="25.5" hidden="1" customHeight="1" x14ac:dyDescent="0.25">
      <c r="A115" s="25"/>
      <c r="B115" s="25"/>
      <c r="C115" s="26"/>
    </row>
    <row r="116" spans="1:3" s="23" customFormat="1" ht="25.5" hidden="1" customHeight="1" x14ac:dyDescent="0.25">
      <c r="A116" s="25"/>
      <c r="B116" s="25"/>
      <c r="C116" s="26"/>
    </row>
    <row r="117" spans="1:3" s="23" customFormat="1" ht="25.5" hidden="1" customHeight="1" x14ac:dyDescent="0.25">
      <c r="A117" s="25"/>
      <c r="B117" s="25"/>
      <c r="C117" s="26"/>
    </row>
    <row r="118" spans="1:3" s="23" customFormat="1" ht="25.5" hidden="1" customHeight="1" x14ac:dyDescent="0.25">
      <c r="A118" s="25"/>
      <c r="B118" s="25"/>
      <c r="C118" s="26"/>
    </row>
    <row r="119" spans="1:3" s="23" customFormat="1" ht="25.5" hidden="1" customHeight="1" x14ac:dyDescent="0.25">
      <c r="A119" s="25"/>
      <c r="B119" s="25"/>
      <c r="C119" s="26"/>
    </row>
    <row r="120" spans="1:3" s="23" customFormat="1" ht="25.5" hidden="1" customHeight="1" x14ac:dyDescent="0.25">
      <c r="A120" s="25"/>
      <c r="B120" s="25"/>
      <c r="C120" s="27"/>
    </row>
    <row r="121" spans="1:3" s="23" customFormat="1" ht="25.5" hidden="1" customHeight="1" x14ac:dyDescent="0.25">
      <c r="A121" s="25"/>
      <c r="B121" s="25"/>
      <c r="C121" s="26"/>
    </row>
    <row r="122" spans="1:3" s="23" customFormat="1" ht="25.5" hidden="1" customHeight="1" x14ac:dyDescent="0.25">
      <c r="A122" s="25"/>
      <c r="B122" s="25"/>
      <c r="C122" s="26"/>
    </row>
    <row r="123" spans="1:3" s="23" customFormat="1" ht="25.5" hidden="1" customHeight="1" x14ac:dyDescent="0.25">
      <c r="A123" s="25"/>
      <c r="B123" s="25"/>
      <c r="C123" s="26"/>
    </row>
    <row r="124" spans="1:3" s="23" customFormat="1" ht="25.5" hidden="1" customHeight="1" x14ac:dyDescent="0.25">
      <c r="A124" s="25"/>
      <c r="B124" s="25"/>
      <c r="C124" s="26"/>
    </row>
    <row r="125" spans="1:3" s="23" customFormat="1" ht="25.5" hidden="1" customHeight="1" x14ac:dyDescent="0.25">
      <c r="A125" s="25"/>
      <c r="B125" s="25"/>
      <c r="C125" s="26"/>
    </row>
    <row r="126" spans="1:3" s="23" customFormat="1" ht="25.5" hidden="1" customHeight="1" x14ac:dyDescent="0.25">
      <c r="A126" s="25"/>
      <c r="B126" s="25"/>
      <c r="C126" s="26"/>
    </row>
    <row r="127" spans="1:3" s="23" customFormat="1" ht="25.5" hidden="1" customHeight="1" x14ac:dyDescent="0.25">
      <c r="A127" s="25"/>
      <c r="B127" s="25"/>
      <c r="C127" s="26"/>
    </row>
    <row r="128" spans="1:3" s="23" customFormat="1" ht="25.5" hidden="1" customHeight="1" x14ac:dyDescent="0.25">
      <c r="A128" s="25"/>
      <c r="B128" s="25"/>
      <c r="C128" s="26"/>
    </row>
    <row r="129" spans="1:3" s="23" customFormat="1" ht="25.5" hidden="1" customHeight="1" x14ac:dyDescent="0.25">
      <c r="A129" s="25"/>
      <c r="B129" s="25"/>
      <c r="C129" s="26"/>
    </row>
    <row r="130" spans="1:3" s="23" customFormat="1" ht="25.5" hidden="1" customHeight="1" x14ac:dyDescent="0.25">
      <c r="A130" s="25"/>
      <c r="B130" s="25"/>
      <c r="C130" s="27"/>
    </row>
    <row r="131" spans="1:3" s="23" customFormat="1" ht="25.5" hidden="1" customHeight="1" x14ac:dyDescent="0.25">
      <c r="A131" s="25"/>
      <c r="B131" s="25"/>
      <c r="C131" s="26"/>
    </row>
    <row r="132" spans="1:3" s="23" customFormat="1" ht="25.5" hidden="1" customHeight="1" x14ac:dyDescent="0.25">
      <c r="A132" s="25"/>
      <c r="B132" s="25"/>
      <c r="C132" s="26"/>
    </row>
    <row r="133" spans="1:3" s="23" customFormat="1" ht="25.5" hidden="1" customHeight="1" x14ac:dyDescent="0.25">
      <c r="A133" s="25"/>
      <c r="B133" s="25"/>
      <c r="C133" s="26"/>
    </row>
    <row r="134" spans="1:3" s="23" customFormat="1" ht="25.5" hidden="1" customHeight="1" x14ac:dyDescent="0.25">
      <c r="A134" s="25"/>
      <c r="B134" s="25"/>
      <c r="C134" s="26"/>
    </row>
    <row r="135" spans="1:3" s="23" customFormat="1" ht="25.5" hidden="1" customHeight="1" x14ac:dyDescent="0.25">
      <c r="A135" s="25"/>
      <c r="B135" s="25"/>
      <c r="C135" s="26"/>
    </row>
    <row r="136" spans="1:3" s="23" customFormat="1" ht="25.5" hidden="1" customHeight="1" x14ac:dyDescent="0.25">
      <c r="A136" s="25"/>
      <c r="B136" s="25"/>
      <c r="C136" s="26"/>
    </row>
    <row r="137" spans="1:3" s="23" customFormat="1" ht="25.5" hidden="1" customHeight="1" x14ac:dyDescent="0.25">
      <c r="A137" s="25"/>
      <c r="B137" s="25"/>
      <c r="C137" s="26"/>
    </row>
    <row r="138" spans="1:3" s="23" customFormat="1" ht="25.5" hidden="1" customHeight="1" x14ac:dyDescent="0.25">
      <c r="A138" s="25"/>
      <c r="B138" s="25"/>
      <c r="C138" s="26"/>
    </row>
    <row r="139" spans="1:3" s="23" customFormat="1" ht="25.5" hidden="1" customHeight="1" x14ac:dyDescent="0.25">
      <c r="A139" s="25"/>
      <c r="B139" s="25"/>
      <c r="C139" s="26"/>
    </row>
    <row r="140" spans="1:3" s="23" customFormat="1" ht="25.5" hidden="1" customHeight="1" x14ac:dyDescent="0.25">
      <c r="A140" s="25"/>
      <c r="B140" s="25"/>
      <c r="C140" s="27"/>
    </row>
    <row r="141" spans="1:3" s="23" customFormat="1" ht="25.5" hidden="1" customHeight="1" x14ac:dyDescent="0.25">
      <c r="A141" s="25"/>
      <c r="B141" s="25"/>
      <c r="C141" s="26"/>
    </row>
    <row r="142" spans="1:3" s="23" customFormat="1" ht="25.5" hidden="1" customHeight="1" x14ac:dyDescent="0.25">
      <c r="A142" s="25"/>
      <c r="B142" s="25"/>
      <c r="C142" s="26"/>
    </row>
    <row r="143" spans="1:3" s="23" customFormat="1" ht="25.5" hidden="1" customHeight="1" x14ac:dyDescent="0.25">
      <c r="A143" s="25"/>
      <c r="B143" s="25"/>
      <c r="C143" s="26"/>
    </row>
    <row r="144" spans="1:3" s="23" customFormat="1" ht="25.5" hidden="1" customHeight="1" x14ac:dyDescent="0.25">
      <c r="A144" s="25"/>
      <c r="B144" s="25"/>
      <c r="C144" s="26"/>
    </row>
    <row r="145" spans="1:3" s="23" customFormat="1" ht="25.5" hidden="1" customHeight="1" x14ac:dyDescent="0.25">
      <c r="A145" s="25"/>
      <c r="B145" s="25"/>
      <c r="C145" s="26"/>
    </row>
    <row r="146" spans="1:3" s="23" customFormat="1" ht="25.5" hidden="1" customHeight="1" x14ac:dyDescent="0.25">
      <c r="A146" s="25"/>
      <c r="B146" s="25"/>
      <c r="C146" s="26"/>
    </row>
    <row r="147" spans="1:3" s="23" customFormat="1" ht="25.5" hidden="1" customHeight="1" x14ac:dyDescent="0.25">
      <c r="A147" s="25"/>
      <c r="B147" s="25"/>
      <c r="C147" s="26"/>
    </row>
    <row r="148" spans="1:3" s="23" customFormat="1" ht="25.5" hidden="1" customHeight="1" x14ac:dyDescent="0.25">
      <c r="A148" s="25"/>
      <c r="B148" s="25"/>
      <c r="C148" s="26"/>
    </row>
    <row r="149" spans="1:3" s="23" customFormat="1" ht="25.5" hidden="1" customHeight="1" x14ac:dyDescent="0.25">
      <c r="A149" s="25"/>
      <c r="B149" s="25"/>
      <c r="C149" s="26"/>
    </row>
    <row r="150" spans="1:3" s="23" customFormat="1" ht="25.5" hidden="1" customHeight="1" x14ac:dyDescent="0.25">
      <c r="A150" s="25"/>
      <c r="B150" s="25"/>
      <c r="C150" s="27"/>
    </row>
    <row r="151" spans="1:3" s="23" customFormat="1" ht="25.5" hidden="1" customHeight="1" x14ac:dyDescent="0.25">
      <c r="A151" s="25"/>
      <c r="B151" s="25"/>
      <c r="C151" s="26"/>
    </row>
    <row r="152" spans="1:3" s="23" customFormat="1" ht="25.5" hidden="1" customHeight="1" x14ac:dyDescent="0.25">
      <c r="A152" s="25"/>
      <c r="B152" s="25"/>
      <c r="C152" s="26"/>
    </row>
    <row r="153" spans="1:3" s="23" customFormat="1" ht="25.5" hidden="1" customHeight="1" x14ac:dyDescent="0.25">
      <c r="A153" s="25"/>
      <c r="B153" s="25"/>
      <c r="C153" s="26"/>
    </row>
    <row r="154" spans="1:3" s="23" customFormat="1" ht="25.5" hidden="1" customHeight="1" x14ac:dyDescent="0.25">
      <c r="A154" s="25"/>
      <c r="B154" s="25"/>
      <c r="C154" s="26"/>
    </row>
    <row r="155" spans="1:3" s="23" customFormat="1" ht="25.5" hidden="1" customHeight="1" x14ac:dyDescent="0.25">
      <c r="A155" s="25"/>
      <c r="B155" s="25"/>
      <c r="C155" s="26"/>
    </row>
    <row r="156" spans="1:3" s="23" customFormat="1" ht="25.5" hidden="1" customHeight="1" x14ac:dyDescent="0.25">
      <c r="A156" s="25"/>
      <c r="B156" s="25"/>
      <c r="C156" s="26"/>
    </row>
    <row r="157" spans="1:3" s="23" customFormat="1" ht="25.5" hidden="1" customHeight="1" x14ac:dyDescent="0.25">
      <c r="A157" s="25"/>
      <c r="B157" s="25"/>
      <c r="C157" s="26"/>
    </row>
    <row r="158" spans="1:3" s="23" customFormat="1" ht="25.5" hidden="1" customHeight="1" x14ac:dyDescent="0.25">
      <c r="A158" s="25"/>
      <c r="B158" s="25"/>
      <c r="C158" s="27"/>
    </row>
    <row r="159" spans="1:3" s="23" customFormat="1" ht="25.5" hidden="1" customHeight="1" x14ac:dyDescent="0.25">
      <c r="A159" s="25"/>
      <c r="B159" s="25"/>
      <c r="C159" s="26"/>
    </row>
    <row r="160" spans="1:3" s="23" customFormat="1" ht="25.5" hidden="1" customHeight="1" x14ac:dyDescent="0.25">
      <c r="A160" s="25"/>
      <c r="B160" s="25"/>
      <c r="C160" s="26"/>
    </row>
    <row r="161" spans="1:3" s="23" customFormat="1" ht="25.5" hidden="1" customHeight="1" x14ac:dyDescent="0.25">
      <c r="A161" s="25"/>
      <c r="B161" s="25"/>
      <c r="C161" s="26"/>
    </row>
    <row r="162" spans="1:3" s="23" customFormat="1" ht="25.5" hidden="1" customHeight="1" x14ac:dyDescent="0.25">
      <c r="A162" s="25"/>
      <c r="B162" s="25"/>
      <c r="C162" s="26"/>
    </row>
    <row r="163" spans="1:3" s="23" customFormat="1" ht="25.5" hidden="1" customHeight="1" x14ac:dyDescent="0.25">
      <c r="A163" s="25"/>
      <c r="B163" s="25"/>
      <c r="C163" s="26"/>
    </row>
    <row r="164" spans="1:3" s="23" customFormat="1" ht="25.5" hidden="1" customHeight="1" x14ac:dyDescent="0.25">
      <c r="A164" s="25"/>
      <c r="B164" s="25"/>
      <c r="C164" s="26"/>
    </row>
    <row r="165" spans="1:3" s="23" customFormat="1" ht="25.5" hidden="1" customHeight="1" x14ac:dyDescent="0.25">
      <c r="A165" s="25"/>
      <c r="B165" s="25"/>
      <c r="C165" s="26"/>
    </row>
    <row r="166" spans="1:3" s="23" customFormat="1" ht="25.5" hidden="1" customHeight="1" x14ac:dyDescent="0.25">
      <c r="A166" s="25"/>
      <c r="B166" s="25"/>
      <c r="C166" s="26"/>
    </row>
    <row r="167" spans="1:3" s="23" customFormat="1" ht="25.5" hidden="1" customHeight="1" x14ac:dyDescent="0.25">
      <c r="A167" s="25"/>
      <c r="B167" s="25"/>
      <c r="C167" s="26"/>
    </row>
    <row r="168" spans="1:3" s="23" customFormat="1" ht="25.5" hidden="1" customHeight="1" x14ac:dyDescent="0.25">
      <c r="A168" s="25"/>
      <c r="B168" s="25"/>
      <c r="C168" s="27"/>
    </row>
    <row r="169" spans="1:3" s="23" customFormat="1" ht="25.5" hidden="1" customHeight="1" x14ac:dyDescent="0.25">
      <c r="A169" s="25"/>
      <c r="B169" s="25"/>
      <c r="C169" s="26"/>
    </row>
    <row r="170" spans="1:3" s="23" customFormat="1" ht="25.5" hidden="1" customHeight="1" x14ac:dyDescent="0.25">
      <c r="A170" s="25"/>
      <c r="B170" s="25"/>
      <c r="C170" s="26"/>
    </row>
    <row r="171" spans="1:3" s="23" customFormat="1" ht="25.5" hidden="1" customHeight="1" x14ac:dyDescent="0.25">
      <c r="A171" s="25"/>
      <c r="B171" s="25"/>
      <c r="C171" s="26"/>
    </row>
    <row r="172" spans="1:3" s="23" customFormat="1" ht="25.5" hidden="1" customHeight="1" x14ac:dyDescent="0.25">
      <c r="A172" s="25"/>
      <c r="B172" s="25"/>
      <c r="C172" s="26"/>
    </row>
    <row r="173" spans="1:3" s="23" customFormat="1" ht="25.5" hidden="1" customHeight="1" x14ac:dyDescent="0.25">
      <c r="A173" s="25"/>
      <c r="B173" s="25"/>
      <c r="C173" s="26"/>
    </row>
    <row r="174" spans="1:3" s="23" customFormat="1" ht="25.5" hidden="1" customHeight="1" x14ac:dyDescent="0.25">
      <c r="A174" s="25"/>
      <c r="B174" s="25"/>
      <c r="C174" s="27"/>
    </row>
    <row r="175" spans="1:3" s="23" customFormat="1" ht="25.5" hidden="1" customHeight="1" x14ac:dyDescent="0.25">
      <c r="A175" s="25"/>
      <c r="B175" s="25"/>
      <c r="C175" s="26"/>
    </row>
    <row r="176" spans="1:3" s="23" customFormat="1" ht="25.5" hidden="1" customHeight="1" x14ac:dyDescent="0.25">
      <c r="A176" s="25"/>
      <c r="B176" s="25"/>
      <c r="C176" s="26"/>
    </row>
    <row r="177" spans="1:3" s="23" customFormat="1" ht="25.5" hidden="1" customHeight="1" x14ac:dyDescent="0.25">
      <c r="A177" s="25"/>
      <c r="B177" s="25"/>
      <c r="C177" s="26"/>
    </row>
    <row r="178" spans="1:3" s="23" customFormat="1" ht="25.5" hidden="1" customHeight="1" x14ac:dyDescent="0.25">
      <c r="A178" s="25"/>
      <c r="B178" s="25"/>
      <c r="C178" s="26"/>
    </row>
    <row r="179" spans="1:3" s="23" customFormat="1" ht="25.5" hidden="1" customHeight="1" x14ac:dyDescent="0.25">
      <c r="A179" s="25"/>
      <c r="B179" s="25"/>
      <c r="C179" s="26"/>
    </row>
    <row r="180" spans="1:3" s="23" customFormat="1" ht="25.5" hidden="1" customHeight="1" x14ac:dyDescent="0.25">
      <c r="A180" s="25"/>
      <c r="B180" s="25"/>
      <c r="C180" s="26"/>
    </row>
    <row r="181" spans="1:3" s="23" customFormat="1" ht="25.5" hidden="1" customHeight="1" x14ac:dyDescent="0.25">
      <c r="A181" s="25"/>
      <c r="B181" s="25"/>
      <c r="C181" s="26"/>
    </row>
    <row r="182" spans="1:3" s="23" customFormat="1" ht="25.5" hidden="1" customHeight="1" x14ac:dyDescent="0.25">
      <c r="A182" s="25"/>
      <c r="B182" s="25"/>
      <c r="C182" s="27"/>
    </row>
    <row r="183" spans="1:3" s="23" customFormat="1" ht="25.5" hidden="1" customHeight="1" x14ac:dyDescent="0.25">
      <c r="A183" s="25"/>
      <c r="B183" s="25"/>
      <c r="C183" s="26"/>
    </row>
    <row r="184" spans="1:3" s="23" customFormat="1" ht="25.5" hidden="1" customHeight="1" x14ac:dyDescent="0.25">
      <c r="A184" s="25"/>
      <c r="B184" s="25"/>
      <c r="C184" s="26"/>
    </row>
    <row r="185" spans="1:3" s="23" customFormat="1" ht="25.5" hidden="1" customHeight="1" x14ac:dyDescent="0.25">
      <c r="A185" s="25"/>
      <c r="B185" s="25"/>
      <c r="C185" s="26"/>
    </row>
    <row r="186" spans="1:3" s="23" customFormat="1" ht="25.5" hidden="1" customHeight="1" x14ac:dyDescent="0.25">
      <c r="A186" s="25"/>
      <c r="B186" s="25"/>
      <c r="C186" s="26"/>
    </row>
    <row r="187" spans="1:3" s="23" customFormat="1" ht="25.5" hidden="1" customHeight="1" x14ac:dyDescent="0.25">
      <c r="A187" s="25"/>
      <c r="B187" s="25"/>
      <c r="C187" s="26"/>
    </row>
    <row r="188" spans="1:3" s="23" customFormat="1" ht="25.5" hidden="1" customHeight="1" x14ac:dyDescent="0.25">
      <c r="A188" s="25"/>
      <c r="B188" s="25"/>
      <c r="C188" s="26"/>
    </row>
    <row r="189" spans="1:3" s="23" customFormat="1" ht="25.5" hidden="1" customHeight="1" x14ac:dyDescent="0.25">
      <c r="A189" s="25"/>
      <c r="B189" s="25"/>
      <c r="C189" s="26"/>
    </row>
    <row r="190" spans="1:3" s="23" customFormat="1" ht="25.5" hidden="1" customHeight="1" x14ac:dyDescent="0.25">
      <c r="A190" s="25"/>
      <c r="B190" s="25"/>
      <c r="C190" s="26"/>
    </row>
    <row r="191" spans="1:3" s="23" customFormat="1" ht="25.5" hidden="1" customHeight="1" x14ac:dyDescent="0.25">
      <c r="A191" s="25"/>
      <c r="B191" s="25"/>
      <c r="C191" s="26"/>
    </row>
    <row r="192" spans="1:3" s="23" customFormat="1" ht="25.5" hidden="1" customHeight="1" x14ac:dyDescent="0.25">
      <c r="A192" s="25"/>
      <c r="B192" s="25"/>
      <c r="C192" s="26"/>
    </row>
    <row r="193" spans="1:3" s="23" customFormat="1" ht="25.5" hidden="1" customHeight="1" x14ac:dyDescent="0.25">
      <c r="A193" s="25"/>
      <c r="B193" s="25"/>
      <c r="C193" s="27"/>
    </row>
    <row r="194" spans="1:3" s="23" customFormat="1" ht="25.5" hidden="1" customHeight="1" x14ac:dyDescent="0.25">
      <c r="A194" s="25"/>
      <c r="B194" s="25"/>
      <c r="C194" s="26"/>
    </row>
    <row r="195" spans="1:3" s="23" customFormat="1" ht="25.5" hidden="1" customHeight="1" x14ac:dyDescent="0.25">
      <c r="A195" s="25"/>
      <c r="B195" s="25"/>
      <c r="C195" s="26"/>
    </row>
    <row r="196" spans="1:3" s="23" customFormat="1" ht="25.5" hidden="1" customHeight="1" x14ac:dyDescent="0.25">
      <c r="A196" s="25"/>
      <c r="B196" s="25"/>
      <c r="C196" s="26"/>
    </row>
    <row r="197" spans="1:3" s="23" customFormat="1" ht="25.5" hidden="1" customHeight="1" x14ac:dyDescent="0.25">
      <c r="A197" s="25"/>
      <c r="B197" s="25"/>
      <c r="C197" s="26"/>
    </row>
    <row r="198" spans="1:3" s="23" customFormat="1" ht="25.5" hidden="1" customHeight="1" x14ac:dyDescent="0.25">
      <c r="A198" s="25"/>
      <c r="B198" s="25"/>
      <c r="C198" s="26"/>
    </row>
    <row r="199" spans="1:3" s="23" customFormat="1" ht="25.5" hidden="1" customHeight="1" x14ac:dyDescent="0.25">
      <c r="A199" s="25"/>
      <c r="B199" s="25"/>
      <c r="C199" s="27"/>
    </row>
    <row r="200" spans="1:3" s="23" customFormat="1" ht="25.5" hidden="1" customHeight="1" x14ac:dyDescent="0.25">
      <c r="A200" s="25"/>
      <c r="B200" s="25"/>
      <c r="C200" s="26"/>
    </row>
    <row r="201" spans="1:3" s="23" customFormat="1" ht="25.5" hidden="1" customHeight="1" x14ac:dyDescent="0.25">
      <c r="A201" s="25"/>
      <c r="B201" s="25"/>
      <c r="C201" s="26"/>
    </row>
    <row r="202" spans="1:3" s="23" customFormat="1" ht="25.5" hidden="1" customHeight="1" x14ac:dyDescent="0.25">
      <c r="A202" s="25"/>
      <c r="B202" s="25"/>
      <c r="C202" s="26"/>
    </row>
    <row r="203" spans="1:3" s="23" customFormat="1" ht="25.5" hidden="1" customHeight="1" x14ac:dyDescent="0.25">
      <c r="A203" s="25"/>
      <c r="B203" s="25"/>
      <c r="C203" s="26"/>
    </row>
    <row r="204" spans="1:3" s="23" customFormat="1" ht="25.5" hidden="1" customHeight="1" x14ac:dyDescent="0.25">
      <c r="A204" s="25"/>
      <c r="B204" s="25"/>
      <c r="C204" s="26"/>
    </row>
    <row r="205" spans="1:3" s="23" customFormat="1" ht="25.5" hidden="1" customHeight="1" x14ac:dyDescent="0.25">
      <c r="A205" s="25"/>
      <c r="B205" s="25"/>
      <c r="C205" s="26"/>
    </row>
    <row r="206" spans="1:3" s="23" customFormat="1" ht="25.5" hidden="1" customHeight="1" x14ac:dyDescent="0.25">
      <c r="A206" s="25"/>
      <c r="B206" s="25"/>
      <c r="C206" s="26"/>
    </row>
    <row r="207" spans="1:3" s="23" customFormat="1" ht="25.5" hidden="1" customHeight="1" x14ac:dyDescent="0.25">
      <c r="A207" s="25"/>
      <c r="B207" s="25"/>
      <c r="C207" s="27"/>
    </row>
    <row r="208" spans="1:3" s="23" customFormat="1" ht="25.5" hidden="1" customHeight="1" x14ac:dyDescent="0.25">
      <c r="A208" s="25"/>
      <c r="B208" s="25"/>
      <c r="C208" s="26"/>
    </row>
    <row r="209" spans="1:3" s="23" customFormat="1" ht="25.5" hidden="1" customHeight="1" x14ac:dyDescent="0.25">
      <c r="A209" s="25"/>
      <c r="B209" s="25"/>
      <c r="C209" s="26"/>
    </row>
    <row r="210" spans="1:3" s="23" customFormat="1" ht="25.5" hidden="1" customHeight="1" x14ac:dyDescent="0.25">
      <c r="A210" s="25"/>
      <c r="B210" s="25"/>
      <c r="C210" s="26"/>
    </row>
    <row r="211" spans="1:3" s="23" customFormat="1" ht="25.5" hidden="1" customHeight="1" x14ac:dyDescent="0.25">
      <c r="A211" s="25"/>
      <c r="B211" s="25"/>
      <c r="C211" s="26"/>
    </row>
    <row r="212" spans="1:3" s="23" customFormat="1" ht="25.5" hidden="1" customHeight="1" x14ac:dyDescent="0.25">
      <c r="A212" s="25"/>
      <c r="B212" s="25"/>
      <c r="C212" s="26"/>
    </row>
    <row r="213" spans="1:3" s="23" customFormat="1" ht="25.5" hidden="1" customHeight="1" x14ac:dyDescent="0.25">
      <c r="A213" s="25"/>
      <c r="B213" s="25"/>
      <c r="C213" s="26"/>
    </row>
    <row r="214" spans="1:3" s="23" customFormat="1" ht="25.5" hidden="1" customHeight="1" x14ac:dyDescent="0.25">
      <c r="A214" s="25"/>
      <c r="B214" s="25"/>
      <c r="C214" s="26"/>
    </row>
    <row r="215" spans="1:3" s="23" customFormat="1" ht="25.5" hidden="1" customHeight="1" x14ac:dyDescent="0.25">
      <c r="A215" s="25"/>
      <c r="B215" s="25"/>
      <c r="C215" s="26"/>
    </row>
    <row r="216" spans="1:3" s="23" customFormat="1" ht="25.5" hidden="1" customHeight="1" x14ac:dyDescent="0.25">
      <c r="A216" s="25"/>
      <c r="B216" s="25"/>
      <c r="C216" s="27"/>
    </row>
    <row r="217" spans="1:3" s="23" customFormat="1" ht="25.5" hidden="1" customHeight="1" x14ac:dyDescent="0.25">
      <c r="A217" s="25"/>
      <c r="B217" s="25"/>
      <c r="C217" s="26"/>
    </row>
    <row r="218" spans="1:3" s="23" customFormat="1" ht="25.5" hidden="1" customHeight="1" x14ac:dyDescent="0.25">
      <c r="A218" s="25"/>
      <c r="B218" s="25"/>
      <c r="C218" s="26"/>
    </row>
    <row r="219" spans="1:3" s="23" customFormat="1" ht="25.5" hidden="1" customHeight="1" x14ac:dyDescent="0.25">
      <c r="A219" s="25"/>
      <c r="B219" s="25"/>
      <c r="C219" s="27"/>
    </row>
    <row r="220" spans="1:3" s="23" customFormat="1" ht="25.5" hidden="1" customHeight="1" x14ac:dyDescent="0.25">
      <c r="A220" s="25"/>
      <c r="B220" s="25"/>
      <c r="C220" s="26"/>
    </row>
    <row r="221" spans="1:3" s="23" customFormat="1" ht="25.5" hidden="1" customHeight="1" x14ac:dyDescent="0.25">
      <c r="A221" s="25"/>
      <c r="B221" s="25"/>
      <c r="C221" s="26"/>
    </row>
    <row r="222" spans="1:3" s="23" customFormat="1" ht="25.5" hidden="1" customHeight="1" x14ac:dyDescent="0.25">
      <c r="A222" s="25"/>
      <c r="B222" s="25"/>
      <c r="C222" s="26"/>
    </row>
    <row r="223" spans="1:3" s="23" customFormat="1" ht="25.5" hidden="1" customHeight="1" x14ac:dyDescent="0.25">
      <c r="A223" s="25"/>
      <c r="B223" s="25"/>
      <c r="C223" s="26"/>
    </row>
    <row r="224" spans="1:3" s="23" customFormat="1" ht="25.5" hidden="1" customHeight="1" x14ac:dyDescent="0.25">
      <c r="A224" s="25"/>
      <c r="B224" s="25"/>
      <c r="C224" s="26"/>
    </row>
    <row r="225" spans="1:3" s="23" customFormat="1" ht="25.5" hidden="1" customHeight="1" x14ac:dyDescent="0.25">
      <c r="A225" s="25"/>
      <c r="B225" s="25"/>
      <c r="C225" s="26"/>
    </row>
    <row r="226" spans="1:3" s="23" customFormat="1" ht="25.5" hidden="1" customHeight="1" x14ac:dyDescent="0.25">
      <c r="A226" s="25"/>
      <c r="B226" s="25"/>
      <c r="C226" s="27"/>
    </row>
    <row r="227" spans="1:3" s="23" customFormat="1" ht="25.5" hidden="1" customHeight="1" x14ac:dyDescent="0.25">
      <c r="A227" s="25"/>
      <c r="B227" s="25"/>
      <c r="C227" s="26"/>
    </row>
    <row r="228" spans="1:3" s="23" customFormat="1" ht="25.5" hidden="1" customHeight="1" x14ac:dyDescent="0.25">
      <c r="A228" s="25"/>
      <c r="B228" s="25"/>
      <c r="C228" s="26"/>
    </row>
    <row r="229" spans="1:3" s="23" customFormat="1" ht="25.5" hidden="1" customHeight="1" x14ac:dyDescent="0.25">
      <c r="A229" s="25"/>
      <c r="B229" s="25"/>
      <c r="C229" s="26"/>
    </row>
    <row r="230" spans="1:3" s="23" customFormat="1" ht="25.5" hidden="1" customHeight="1" x14ac:dyDescent="0.25">
      <c r="A230" s="25"/>
      <c r="B230" s="25"/>
      <c r="C230" s="27"/>
    </row>
    <row r="231" spans="1:3" s="23" customFormat="1" ht="25.5" hidden="1" customHeight="1" x14ac:dyDescent="0.25">
      <c r="A231" s="25"/>
      <c r="B231" s="25"/>
      <c r="C231" s="27"/>
    </row>
    <row r="232" spans="1:3" s="23" customFormat="1" ht="25.5" hidden="1" customHeight="1" x14ac:dyDescent="0.25">
      <c r="A232" s="25"/>
      <c r="B232" s="25"/>
      <c r="C232" s="26"/>
    </row>
    <row r="233" spans="1:3" s="23" customFormat="1" ht="25.5" hidden="1" customHeight="1" x14ac:dyDescent="0.25">
      <c r="A233" s="25"/>
      <c r="B233" s="25"/>
      <c r="C233" s="26"/>
    </row>
    <row r="234" spans="1:3" s="23" customFormat="1" ht="25.5" hidden="1" customHeight="1" x14ac:dyDescent="0.25">
      <c r="A234" s="25"/>
      <c r="B234" s="25"/>
      <c r="C234" s="26"/>
    </row>
    <row r="235" spans="1:3" s="23" customFormat="1" ht="25.5" hidden="1" customHeight="1" x14ac:dyDescent="0.25">
      <c r="A235" s="25"/>
      <c r="B235" s="25"/>
      <c r="C235" s="26"/>
    </row>
    <row r="236" spans="1:3" s="23" customFormat="1" ht="25.5" hidden="1" customHeight="1" x14ac:dyDescent="0.25">
      <c r="A236" s="25"/>
      <c r="B236" s="25"/>
      <c r="C236" s="26"/>
    </row>
    <row r="237" spans="1:3" s="23" customFormat="1" ht="25.5" hidden="1" customHeight="1" x14ac:dyDescent="0.25">
      <c r="A237" s="25"/>
      <c r="B237" s="25"/>
      <c r="C237" s="26"/>
    </row>
    <row r="238" spans="1:3" s="23" customFormat="1" ht="25.5" hidden="1" customHeight="1" x14ac:dyDescent="0.25">
      <c r="A238" s="25"/>
      <c r="B238" s="25"/>
      <c r="C238" s="27"/>
    </row>
    <row r="239" spans="1:3" s="23" customFormat="1" ht="25.5" hidden="1" customHeight="1" x14ac:dyDescent="0.25">
      <c r="A239" s="25"/>
      <c r="B239" s="25"/>
      <c r="C239" s="26"/>
    </row>
    <row r="240" spans="1:3" s="23" customFormat="1" ht="25.5" hidden="1" customHeight="1" x14ac:dyDescent="0.25">
      <c r="A240" s="25"/>
      <c r="B240" s="25"/>
      <c r="C240" s="26"/>
    </row>
    <row r="241" spans="1:3" s="23" customFormat="1" ht="25.5" hidden="1" customHeight="1" x14ac:dyDescent="0.25">
      <c r="A241" s="25"/>
      <c r="B241" s="25"/>
      <c r="C241" s="26"/>
    </row>
    <row r="242" spans="1:3" s="23" customFormat="1" ht="25.5" hidden="1" customHeight="1" x14ac:dyDescent="0.25">
      <c r="A242" s="25"/>
      <c r="B242" s="25"/>
      <c r="C242" s="26"/>
    </row>
    <row r="243" spans="1:3" s="23" customFormat="1" ht="25.5" hidden="1" customHeight="1" x14ac:dyDescent="0.25">
      <c r="A243" s="25"/>
      <c r="B243" s="25"/>
      <c r="C243" s="27"/>
    </row>
    <row r="244" spans="1:3" s="23" customFormat="1" ht="25.5" hidden="1" customHeight="1" x14ac:dyDescent="0.25">
      <c r="A244" s="25"/>
      <c r="B244" s="25"/>
      <c r="C244" s="26"/>
    </row>
    <row r="245" spans="1:3" s="23" customFormat="1" ht="25.5" hidden="1" customHeight="1" x14ac:dyDescent="0.25">
      <c r="A245" s="25"/>
      <c r="B245" s="25"/>
      <c r="C245" s="26"/>
    </row>
    <row r="246" spans="1:3" s="23" customFormat="1" ht="25.5" hidden="1" customHeight="1" x14ac:dyDescent="0.25">
      <c r="A246" s="25"/>
      <c r="B246" s="25"/>
      <c r="C246" s="27"/>
    </row>
    <row r="247" spans="1:3" s="23" customFormat="1" ht="25.5" hidden="1" customHeight="1" x14ac:dyDescent="0.25">
      <c r="A247" s="25"/>
      <c r="B247" s="25"/>
      <c r="C247" s="26"/>
    </row>
    <row r="248" spans="1:3" s="23" customFormat="1" ht="25.5" hidden="1" customHeight="1" x14ac:dyDescent="0.25">
      <c r="A248" s="25"/>
      <c r="B248" s="25"/>
      <c r="C248" s="26"/>
    </row>
    <row r="249" spans="1:3" s="23" customFormat="1" ht="25.5" hidden="1" customHeight="1" x14ac:dyDescent="0.25">
      <c r="A249" s="25"/>
      <c r="B249" s="25"/>
      <c r="C249" s="26"/>
    </row>
    <row r="250" spans="1:3" s="23" customFormat="1" ht="25.5" hidden="1" customHeight="1" x14ac:dyDescent="0.25">
      <c r="A250" s="25"/>
      <c r="B250" s="25"/>
      <c r="C250" s="26"/>
    </row>
    <row r="251" spans="1:3" s="23" customFormat="1" ht="25.5" hidden="1" customHeight="1" x14ac:dyDescent="0.25">
      <c r="A251" s="25"/>
      <c r="B251" s="25"/>
      <c r="C251" s="26"/>
    </row>
    <row r="252" spans="1:3" s="23" customFormat="1" ht="25.5" hidden="1" customHeight="1" x14ac:dyDescent="0.25">
      <c r="A252" s="25"/>
      <c r="B252" s="25"/>
      <c r="C252" s="26"/>
    </row>
    <row r="253" spans="1:3" s="23" customFormat="1" ht="25.5" hidden="1" customHeight="1" x14ac:dyDescent="0.25">
      <c r="A253" s="25"/>
      <c r="B253" s="25"/>
      <c r="C253" s="27"/>
    </row>
    <row r="254" spans="1:3" s="23" customFormat="1" ht="25.5" hidden="1" customHeight="1" x14ac:dyDescent="0.25">
      <c r="A254" s="25"/>
      <c r="B254" s="25"/>
      <c r="C254" s="26"/>
    </row>
    <row r="255" spans="1:3" s="23" customFormat="1" ht="25.5" hidden="1" customHeight="1" x14ac:dyDescent="0.25">
      <c r="A255" s="25"/>
      <c r="B255" s="25"/>
      <c r="C255" s="27"/>
    </row>
    <row r="256" spans="1:3" s="23" customFormat="1" ht="25.5" hidden="1" customHeight="1" x14ac:dyDescent="0.25">
      <c r="A256" s="25"/>
      <c r="B256" s="25"/>
      <c r="C256" s="26"/>
    </row>
    <row r="257" spans="1:3" s="23" customFormat="1" ht="25.5" hidden="1" customHeight="1" x14ac:dyDescent="0.25">
      <c r="A257" s="25"/>
      <c r="B257" s="25"/>
      <c r="C257" s="26"/>
    </row>
    <row r="258" spans="1:3" s="23" customFormat="1" ht="25.5" hidden="1" customHeight="1" x14ac:dyDescent="0.25">
      <c r="A258" s="25"/>
      <c r="B258" s="25"/>
      <c r="C258" s="26"/>
    </row>
    <row r="259" spans="1:3" s="23" customFormat="1" ht="25.5" hidden="1" customHeight="1" x14ac:dyDescent="0.25">
      <c r="A259" s="25"/>
      <c r="B259" s="25"/>
      <c r="C259" s="26"/>
    </row>
    <row r="260" spans="1:3" s="23" customFormat="1" ht="25.5" hidden="1" customHeight="1" x14ac:dyDescent="0.25">
      <c r="A260" s="25"/>
      <c r="B260" s="25"/>
      <c r="C260" s="26"/>
    </row>
    <row r="261" spans="1:3" s="23" customFormat="1" ht="25.5" hidden="1" customHeight="1" x14ac:dyDescent="0.25">
      <c r="A261" s="25"/>
      <c r="B261" s="25"/>
      <c r="C261" s="26"/>
    </row>
    <row r="262" spans="1:3" s="23" customFormat="1" ht="25.5" hidden="1" customHeight="1" x14ac:dyDescent="0.25">
      <c r="A262" s="25"/>
      <c r="B262" s="25"/>
      <c r="C262" s="26"/>
    </row>
    <row r="263" spans="1:3" s="23" customFormat="1" ht="25.5" hidden="1" customHeight="1" x14ac:dyDescent="0.25">
      <c r="A263" s="25"/>
      <c r="B263" s="25"/>
      <c r="C263" s="26"/>
    </row>
    <row r="264" spans="1:3" s="23" customFormat="1" ht="25.5" hidden="1" customHeight="1" x14ac:dyDescent="0.25">
      <c r="A264" s="25"/>
      <c r="B264" s="25"/>
      <c r="C264" s="27"/>
    </row>
    <row r="265" spans="1:3" s="23" customFormat="1" ht="25.5" hidden="1" customHeight="1" x14ac:dyDescent="0.25">
      <c r="A265" s="25"/>
      <c r="B265" s="25"/>
      <c r="C265" s="26"/>
    </row>
    <row r="266" spans="1:3" s="23" customFormat="1" ht="25.5" hidden="1" customHeight="1" x14ac:dyDescent="0.25">
      <c r="A266" s="25"/>
      <c r="B266" s="25"/>
      <c r="C266" s="26"/>
    </row>
    <row r="267" spans="1:3" s="23" customFormat="1" ht="25.5" hidden="1" customHeight="1" x14ac:dyDescent="0.25">
      <c r="A267" s="25"/>
      <c r="B267" s="25"/>
      <c r="C267" s="26"/>
    </row>
    <row r="268" spans="1:3" s="23" customFormat="1" ht="25.5" hidden="1" customHeight="1" x14ac:dyDescent="0.25">
      <c r="A268" s="25"/>
      <c r="B268" s="25"/>
      <c r="C268" s="26"/>
    </row>
    <row r="269" spans="1:3" s="23" customFormat="1" ht="25.5" hidden="1" customHeight="1" x14ac:dyDescent="0.25">
      <c r="A269" s="25"/>
      <c r="B269" s="25"/>
      <c r="C269" s="26"/>
    </row>
    <row r="270" spans="1:3" s="23" customFormat="1" ht="25.5" hidden="1" customHeight="1" x14ac:dyDescent="0.25">
      <c r="A270" s="25"/>
      <c r="B270" s="25"/>
      <c r="C270" s="26"/>
    </row>
    <row r="271" spans="1:3" s="23" customFormat="1" ht="25.5" hidden="1" customHeight="1" x14ac:dyDescent="0.25">
      <c r="A271" s="25"/>
      <c r="B271" s="25"/>
      <c r="C271" s="26"/>
    </row>
    <row r="272" spans="1:3" s="23" customFormat="1" ht="25.5" hidden="1" customHeight="1" x14ac:dyDescent="0.25">
      <c r="A272" s="25"/>
      <c r="B272" s="25"/>
      <c r="C272" s="26"/>
    </row>
    <row r="273" spans="1:3" s="23" customFormat="1" ht="25.5" hidden="1" customHeight="1" x14ac:dyDescent="0.25">
      <c r="A273" s="25"/>
      <c r="B273" s="25"/>
      <c r="C273" s="26"/>
    </row>
    <row r="274" spans="1:3" s="23" customFormat="1" ht="25.5" hidden="1" customHeight="1" x14ac:dyDescent="0.25">
      <c r="A274" s="25"/>
      <c r="B274" s="25"/>
      <c r="C274" s="27"/>
    </row>
    <row r="275" spans="1:3" s="23" customFormat="1" ht="25.5" hidden="1" customHeight="1" x14ac:dyDescent="0.25">
      <c r="A275" s="25"/>
      <c r="B275" s="25"/>
      <c r="C275" s="26"/>
    </row>
    <row r="276" spans="1:3" s="23" customFormat="1" ht="25.5" hidden="1" customHeight="1" x14ac:dyDescent="0.25">
      <c r="A276" s="25"/>
      <c r="B276" s="25"/>
      <c r="C276" s="26"/>
    </row>
    <row r="277" spans="1:3" s="23" customFormat="1" ht="25.5" hidden="1" customHeight="1" x14ac:dyDescent="0.25">
      <c r="A277" s="25"/>
      <c r="B277" s="25"/>
      <c r="C277" s="26"/>
    </row>
    <row r="278" spans="1:3" s="23" customFormat="1" ht="25.5" hidden="1" customHeight="1" x14ac:dyDescent="0.25">
      <c r="A278" s="25"/>
      <c r="B278" s="25"/>
      <c r="C278" s="26"/>
    </row>
    <row r="279" spans="1:3" s="23" customFormat="1" ht="25.5" hidden="1" customHeight="1" x14ac:dyDescent="0.25">
      <c r="A279" s="25"/>
      <c r="B279" s="25"/>
      <c r="C279" s="27"/>
    </row>
    <row r="280" spans="1:3" s="23" customFormat="1" ht="25.5" hidden="1" customHeight="1" x14ac:dyDescent="0.25">
      <c r="A280" s="25"/>
      <c r="B280" s="25"/>
      <c r="C280" s="26"/>
    </row>
    <row r="281" spans="1:3" s="23" customFormat="1" ht="25.5" hidden="1" customHeight="1" x14ac:dyDescent="0.25">
      <c r="A281" s="25"/>
      <c r="B281" s="25"/>
      <c r="C281" s="26"/>
    </row>
    <row r="282" spans="1:3" s="23" customFormat="1" ht="25.5" hidden="1" customHeight="1" x14ac:dyDescent="0.25">
      <c r="A282" s="25"/>
      <c r="B282" s="25"/>
      <c r="C282" s="26"/>
    </row>
    <row r="283" spans="1:3" s="23" customFormat="1" ht="25.5" hidden="1" customHeight="1" x14ac:dyDescent="0.25">
      <c r="A283" s="25"/>
      <c r="B283" s="25"/>
      <c r="C283" s="26"/>
    </row>
    <row r="284" spans="1:3" s="23" customFormat="1" ht="25.5" hidden="1" customHeight="1" x14ac:dyDescent="0.25">
      <c r="A284" s="25"/>
      <c r="B284" s="25"/>
      <c r="C284" s="26"/>
    </row>
    <row r="285" spans="1:3" s="23" customFormat="1" ht="25.5" hidden="1" customHeight="1" x14ac:dyDescent="0.25">
      <c r="A285" s="25"/>
      <c r="B285" s="25"/>
      <c r="C285" s="26"/>
    </row>
    <row r="286" spans="1:3" s="23" customFormat="1" ht="25.5" hidden="1" customHeight="1" x14ac:dyDescent="0.25">
      <c r="A286" s="25"/>
      <c r="B286" s="25"/>
      <c r="C286" s="26"/>
    </row>
    <row r="287" spans="1:3" s="23" customFormat="1" ht="25.5" hidden="1" customHeight="1" x14ac:dyDescent="0.25">
      <c r="A287" s="25"/>
      <c r="B287" s="25"/>
      <c r="C287" s="26"/>
    </row>
    <row r="288" spans="1:3" s="23" customFormat="1" ht="25.5" hidden="1" customHeight="1" x14ac:dyDescent="0.25">
      <c r="A288" s="25"/>
      <c r="B288" s="25"/>
      <c r="C288" s="26"/>
    </row>
    <row r="289" spans="1:3" s="23" customFormat="1" ht="25.5" hidden="1" customHeight="1" x14ac:dyDescent="0.25">
      <c r="A289" s="25"/>
      <c r="B289" s="25"/>
      <c r="C289" s="27"/>
    </row>
    <row r="290" spans="1:3" s="23" customFormat="1" ht="25.5" hidden="1" customHeight="1" x14ac:dyDescent="0.25">
      <c r="A290" s="25"/>
      <c r="B290" s="25"/>
      <c r="C290" s="27"/>
    </row>
    <row r="291" spans="1:3" s="23" customFormat="1" ht="25.5" hidden="1" customHeight="1" x14ac:dyDescent="0.25">
      <c r="A291" s="25"/>
      <c r="B291" s="25"/>
      <c r="C291" s="26"/>
    </row>
    <row r="292" spans="1:3" s="23" customFormat="1" ht="25.5" hidden="1" customHeight="1" x14ac:dyDescent="0.25">
      <c r="A292" s="25"/>
      <c r="B292" s="25"/>
      <c r="C292" s="26"/>
    </row>
    <row r="293" spans="1:3" s="23" customFormat="1" ht="25.5" hidden="1" customHeight="1" x14ac:dyDescent="0.25">
      <c r="A293" s="25"/>
      <c r="B293" s="25"/>
      <c r="C293" s="26"/>
    </row>
    <row r="294" spans="1:3" s="23" customFormat="1" ht="25.5" hidden="1" customHeight="1" x14ac:dyDescent="0.25">
      <c r="A294" s="25"/>
      <c r="B294" s="25"/>
      <c r="C294" s="26"/>
    </row>
    <row r="295" spans="1:3" s="23" customFormat="1" ht="25.5" hidden="1" customHeight="1" x14ac:dyDescent="0.25">
      <c r="A295" s="25"/>
      <c r="B295" s="25"/>
      <c r="C295" s="26"/>
    </row>
    <row r="296" spans="1:3" s="23" customFormat="1" ht="25.5" hidden="1" customHeight="1" x14ac:dyDescent="0.25">
      <c r="A296" s="25"/>
      <c r="B296" s="25"/>
      <c r="C296" s="26"/>
    </row>
    <row r="297" spans="1:3" s="23" customFormat="1" ht="25.5" hidden="1" customHeight="1" x14ac:dyDescent="0.25">
      <c r="A297" s="25"/>
      <c r="B297" s="25"/>
      <c r="C297" s="26"/>
    </row>
    <row r="298" spans="1:3" s="23" customFormat="1" ht="25.5" hidden="1" customHeight="1" x14ac:dyDescent="0.25">
      <c r="A298" s="25"/>
      <c r="B298" s="25"/>
      <c r="C298" s="26"/>
    </row>
    <row r="299" spans="1:3" s="23" customFormat="1" ht="25.5" hidden="1" customHeight="1" x14ac:dyDescent="0.25">
      <c r="A299" s="25"/>
      <c r="B299" s="25"/>
      <c r="C299" s="27"/>
    </row>
    <row r="300" spans="1:3" s="23" customFormat="1" ht="25.5" hidden="1" customHeight="1" x14ac:dyDescent="0.25">
      <c r="A300" s="25"/>
      <c r="B300" s="25"/>
      <c r="C300" s="26"/>
    </row>
    <row r="301" spans="1:3" s="23" customFormat="1" ht="25.5" hidden="1" customHeight="1" x14ac:dyDescent="0.25">
      <c r="A301" s="25"/>
      <c r="B301" s="25"/>
      <c r="C301" s="26"/>
    </row>
    <row r="302" spans="1:3" s="23" customFormat="1" ht="25.5" hidden="1" customHeight="1" x14ac:dyDescent="0.25">
      <c r="A302" s="25"/>
      <c r="B302" s="25"/>
      <c r="C302" s="26"/>
    </row>
    <row r="303" spans="1:3" s="23" customFormat="1" ht="25.5" hidden="1" customHeight="1" x14ac:dyDescent="0.25">
      <c r="A303" s="25"/>
      <c r="B303" s="25"/>
      <c r="C303" s="26"/>
    </row>
    <row r="304" spans="1:3" s="23" customFormat="1" ht="25.5" hidden="1" customHeight="1" x14ac:dyDescent="0.25">
      <c r="A304" s="25"/>
      <c r="B304" s="25"/>
      <c r="C304" s="26"/>
    </row>
    <row r="305" spans="1:3" s="23" customFormat="1" ht="25.5" hidden="1" customHeight="1" x14ac:dyDescent="0.25">
      <c r="A305" s="25"/>
      <c r="B305" s="25"/>
      <c r="C305" s="26"/>
    </row>
    <row r="306" spans="1:3" s="23" customFormat="1" ht="25.5" hidden="1" customHeight="1" x14ac:dyDescent="0.25">
      <c r="A306" s="25"/>
      <c r="B306" s="25"/>
      <c r="C306" s="26"/>
    </row>
    <row r="307" spans="1:3" s="23" customFormat="1" ht="25.5" hidden="1" customHeight="1" x14ac:dyDescent="0.25">
      <c r="A307" s="25"/>
      <c r="B307" s="25"/>
      <c r="C307" s="26"/>
    </row>
    <row r="308" spans="1:3" s="23" customFormat="1" ht="25.5" hidden="1" customHeight="1" x14ac:dyDescent="0.25">
      <c r="A308" s="25"/>
      <c r="B308" s="25"/>
      <c r="C308" s="27"/>
    </row>
    <row r="309" spans="1:3" s="23" customFormat="1" ht="25.5" hidden="1" customHeight="1" x14ac:dyDescent="0.25">
      <c r="A309" s="25"/>
      <c r="B309" s="25"/>
      <c r="C309" s="26"/>
    </row>
    <row r="310" spans="1:3" s="23" customFormat="1" ht="25.5" hidden="1" customHeight="1" x14ac:dyDescent="0.25">
      <c r="A310" s="25"/>
      <c r="B310" s="25"/>
      <c r="C310" s="26"/>
    </row>
    <row r="311" spans="1:3" s="23" customFormat="1" ht="25.5" hidden="1" customHeight="1" x14ac:dyDescent="0.25">
      <c r="A311" s="25"/>
      <c r="B311" s="25"/>
      <c r="C311" s="27"/>
    </row>
    <row r="312" spans="1:3" s="23" customFormat="1" ht="25.5" hidden="1" customHeight="1" x14ac:dyDescent="0.25">
      <c r="A312" s="25"/>
      <c r="B312" s="25"/>
      <c r="C312" s="27"/>
    </row>
    <row r="313" spans="1:3" s="23" customFormat="1" ht="25.5" hidden="1" customHeight="1" x14ac:dyDescent="0.25">
      <c r="A313" s="25"/>
      <c r="B313" s="25"/>
      <c r="C313" s="26"/>
    </row>
    <row r="314" spans="1:3" s="23" customFormat="1" ht="25.5" hidden="1" customHeight="1" x14ac:dyDescent="0.25">
      <c r="A314" s="25"/>
      <c r="B314" s="25"/>
      <c r="C314" s="26"/>
    </row>
    <row r="315" spans="1:3" s="23" customFormat="1" ht="25.5" hidden="1" customHeight="1" x14ac:dyDescent="0.25">
      <c r="A315" s="25"/>
      <c r="B315" s="25"/>
      <c r="C315" s="26"/>
    </row>
    <row r="316" spans="1:3" s="23" customFormat="1" ht="25.5" hidden="1" customHeight="1" x14ac:dyDescent="0.25">
      <c r="A316" s="25"/>
      <c r="B316" s="25"/>
      <c r="C316" s="26"/>
    </row>
    <row r="317" spans="1:3" s="23" customFormat="1" ht="25.5" hidden="1" customHeight="1" x14ac:dyDescent="0.25">
      <c r="A317" s="25"/>
      <c r="B317" s="25"/>
      <c r="C317" s="26"/>
    </row>
    <row r="318" spans="1:3" s="23" customFormat="1" ht="25.5" hidden="1" customHeight="1" x14ac:dyDescent="0.25">
      <c r="A318" s="25"/>
      <c r="B318" s="25"/>
      <c r="C318" s="26"/>
    </row>
    <row r="319" spans="1:3" s="23" customFormat="1" ht="25.5" hidden="1" customHeight="1" x14ac:dyDescent="0.25">
      <c r="A319" s="25"/>
      <c r="B319" s="25"/>
      <c r="C319" s="26"/>
    </row>
    <row r="320" spans="1:3" s="23" customFormat="1" ht="25.5" hidden="1" customHeight="1" x14ac:dyDescent="0.25">
      <c r="A320" s="25"/>
      <c r="B320" s="25"/>
      <c r="C320" s="26"/>
    </row>
    <row r="321" spans="1:3" s="23" customFormat="1" ht="25.5" hidden="1" customHeight="1" x14ac:dyDescent="0.25">
      <c r="A321" s="25"/>
      <c r="B321" s="25"/>
      <c r="C321" s="26"/>
    </row>
    <row r="322" spans="1:3" s="23" customFormat="1" ht="25.5" hidden="1" customHeight="1" x14ac:dyDescent="0.25">
      <c r="A322" s="25"/>
      <c r="B322" s="25"/>
      <c r="C322" s="26"/>
    </row>
    <row r="323" spans="1:3" s="23" customFormat="1" ht="25.5" hidden="1" customHeight="1" x14ac:dyDescent="0.25">
      <c r="A323" s="25"/>
      <c r="B323" s="25"/>
      <c r="C323" s="26"/>
    </row>
    <row r="324" spans="1:3" s="23" customFormat="1" ht="25.5" hidden="1" customHeight="1" x14ac:dyDescent="0.25">
      <c r="A324" s="25"/>
      <c r="B324" s="25"/>
      <c r="C324" s="26"/>
    </row>
    <row r="325" spans="1:3" s="23" customFormat="1" ht="25.5" hidden="1" customHeight="1" x14ac:dyDescent="0.25">
      <c r="A325" s="25"/>
      <c r="B325" s="25"/>
      <c r="C325" s="27"/>
    </row>
    <row r="326" spans="1:3" s="23" customFormat="1" ht="25.5" hidden="1" customHeight="1" x14ac:dyDescent="0.25">
      <c r="A326" s="25"/>
      <c r="B326" s="25"/>
      <c r="C326" s="26"/>
    </row>
    <row r="327" spans="1:3" s="23" customFormat="1" ht="25.5" hidden="1" customHeight="1" x14ac:dyDescent="0.25">
      <c r="A327" s="25"/>
      <c r="B327" s="25"/>
      <c r="C327" s="26"/>
    </row>
    <row r="328" spans="1:3" s="23" customFormat="1" ht="25.5" hidden="1" customHeight="1" x14ac:dyDescent="0.25">
      <c r="A328" s="25"/>
      <c r="B328" s="25"/>
      <c r="C328" s="26"/>
    </row>
    <row r="329" spans="1:3" s="23" customFormat="1" ht="25.5" hidden="1" customHeight="1" x14ac:dyDescent="0.25">
      <c r="A329" s="25"/>
      <c r="B329" s="25"/>
      <c r="C329" s="26"/>
    </row>
    <row r="330" spans="1:3" s="23" customFormat="1" ht="25.5" hidden="1" customHeight="1" x14ac:dyDescent="0.25">
      <c r="A330" s="25"/>
      <c r="B330" s="25"/>
      <c r="C330" s="26"/>
    </row>
    <row r="331" spans="1:3" s="23" customFormat="1" ht="25.5" hidden="1" customHeight="1" x14ac:dyDescent="0.25">
      <c r="A331" s="25"/>
      <c r="B331" s="25"/>
      <c r="C331" s="26"/>
    </row>
    <row r="332" spans="1:3" s="23" customFormat="1" ht="25.5" hidden="1" customHeight="1" x14ac:dyDescent="0.25">
      <c r="A332" s="25"/>
      <c r="B332" s="25"/>
      <c r="C332" s="27"/>
    </row>
    <row r="333" spans="1:3" s="23" customFormat="1" ht="25.5" hidden="1" customHeight="1" x14ac:dyDescent="0.25">
      <c r="A333" s="25"/>
      <c r="B333" s="25"/>
      <c r="C333" s="26"/>
    </row>
    <row r="334" spans="1:3" s="23" customFormat="1" ht="25.5" hidden="1" customHeight="1" x14ac:dyDescent="0.25">
      <c r="A334" s="25"/>
      <c r="B334" s="25"/>
      <c r="C334" s="26"/>
    </row>
    <row r="335" spans="1:3" s="23" customFormat="1" ht="25.5" hidden="1" customHeight="1" x14ac:dyDescent="0.25">
      <c r="A335" s="25"/>
      <c r="B335" s="25"/>
      <c r="C335" s="26"/>
    </row>
    <row r="336" spans="1:3" s="23" customFormat="1" ht="25.5" hidden="1" customHeight="1" x14ac:dyDescent="0.25">
      <c r="A336" s="25"/>
      <c r="B336" s="25"/>
      <c r="C336" s="26"/>
    </row>
    <row r="337" spans="1:3" s="23" customFormat="1" ht="25.5" hidden="1" customHeight="1" x14ac:dyDescent="0.25">
      <c r="A337" s="25"/>
      <c r="B337" s="25"/>
      <c r="C337" s="26"/>
    </row>
    <row r="338" spans="1:3" s="23" customFormat="1" ht="25.5" hidden="1" customHeight="1" x14ac:dyDescent="0.25">
      <c r="A338" s="25"/>
      <c r="B338" s="25"/>
      <c r="C338" s="26"/>
    </row>
    <row r="339" spans="1:3" s="23" customFormat="1" ht="25.5" hidden="1" customHeight="1" x14ac:dyDescent="0.25">
      <c r="A339" s="25"/>
      <c r="B339" s="25"/>
      <c r="C339" s="26"/>
    </row>
    <row r="340" spans="1:3" s="23" customFormat="1" ht="25.5" hidden="1" customHeight="1" x14ac:dyDescent="0.25">
      <c r="A340" s="25"/>
      <c r="B340" s="25"/>
      <c r="C340" s="26"/>
    </row>
    <row r="341" spans="1:3" s="23" customFormat="1" ht="25.5" hidden="1" customHeight="1" x14ac:dyDescent="0.25">
      <c r="A341" s="25"/>
      <c r="B341" s="25"/>
      <c r="C341" s="26"/>
    </row>
    <row r="342" spans="1:3" s="23" customFormat="1" ht="25.5" hidden="1" customHeight="1" x14ac:dyDescent="0.25">
      <c r="A342" s="25"/>
      <c r="B342" s="25"/>
      <c r="C342" s="27"/>
    </row>
    <row r="343" spans="1:3" s="23" customFormat="1" ht="25.5" hidden="1" customHeight="1" x14ac:dyDescent="0.25">
      <c r="A343" s="25"/>
      <c r="B343" s="25"/>
      <c r="C343" s="26"/>
    </row>
    <row r="344" spans="1:3" s="23" customFormat="1" ht="25.5" hidden="1" customHeight="1" x14ac:dyDescent="0.25">
      <c r="A344" s="25"/>
      <c r="B344" s="25"/>
      <c r="C344" s="26"/>
    </row>
    <row r="345" spans="1:3" s="23" customFormat="1" ht="25.5" hidden="1" customHeight="1" x14ac:dyDescent="0.25">
      <c r="A345" s="25"/>
      <c r="B345" s="25"/>
      <c r="C345" s="26"/>
    </row>
    <row r="346" spans="1:3" s="23" customFormat="1" ht="25.5" hidden="1" customHeight="1" x14ac:dyDescent="0.25">
      <c r="A346" s="25"/>
      <c r="B346" s="25"/>
      <c r="C346" s="26"/>
    </row>
    <row r="347" spans="1:3" s="23" customFormat="1" ht="25.5" hidden="1" customHeight="1" x14ac:dyDescent="0.25">
      <c r="A347" s="25"/>
      <c r="B347" s="25"/>
      <c r="C347" s="26"/>
    </row>
    <row r="348" spans="1:3" s="23" customFormat="1" ht="25.5" hidden="1" customHeight="1" x14ac:dyDescent="0.25">
      <c r="A348" s="25"/>
      <c r="B348" s="25"/>
      <c r="C348" s="26"/>
    </row>
    <row r="349" spans="1:3" s="23" customFormat="1" ht="25.5" hidden="1" customHeight="1" x14ac:dyDescent="0.25">
      <c r="A349" s="25"/>
      <c r="B349" s="25"/>
      <c r="C349" s="26"/>
    </row>
    <row r="350" spans="1:3" s="23" customFormat="1" ht="25.5" hidden="1" customHeight="1" x14ac:dyDescent="0.25">
      <c r="A350" s="25"/>
      <c r="B350" s="25"/>
      <c r="C350" s="26"/>
    </row>
    <row r="351" spans="1:3" s="23" customFormat="1" ht="25.5" hidden="1" customHeight="1" x14ac:dyDescent="0.25">
      <c r="A351" s="25"/>
      <c r="B351" s="25"/>
      <c r="C351" s="26"/>
    </row>
    <row r="352" spans="1:3" s="23" customFormat="1" ht="25.5" hidden="1" customHeight="1" x14ac:dyDescent="0.25">
      <c r="A352" s="25"/>
      <c r="B352" s="25"/>
      <c r="C352" s="27"/>
    </row>
    <row r="353" spans="1:3" s="23" customFormat="1" ht="25.5" hidden="1" customHeight="1" x14ac:dyDescent="0.25">
      <c r="A353" s="25"/>
      <c r="B353" s="25"/>
      <c r="C353" s="26"/>
    </row>
    <row r="354" spans="1:3" s="23" customFormat="1" ht="25.5" hidden="1" customHeight="1" x14ac:dyDescent="0.25">
      <c r="A354" s="25"/>
      <c r="B354" s="25"/>
      <c r="C354" s="26"/>
    </row>
    <row r="355" spans="1:3" s="23" customFormat="1" ht="25.5" hidden="1" customHeight="1" x14ac:dyDescent="0.25">
      <c r="A355" s="25"/>
      <c r="B355" s="25"/>
      <c r="C355" s="27"/>
    </row>
    <row r="356" spans="1:3" s="23" customFormat="1" ht="25.5" hidden="1" customHeight="1" x14ac:dyDescent="0.25">
      <c r="A356" s="25"/>
      <c r="B356" s="25"/>
      <c r="C356" s="26"/>
    </row>
    <row r="357" spans="1:3" s="23" customFormat="1" ht="25.5" hidden="1" customHeight="1" x14ac:dyDescent="0.25">
      <c r="A357" s="25"/>
      <c r="B357" s="25"/>
      <c r="C357" s="26"/>
    </row>
    <row r="358" spans="1:3" s="23" customFormat="1" ht="25.5" hidden="1" customHeight="1" x14ac:dyDescent="0.25">
      <c r="A358" s="25"/>
      <c r="B358" s="25"/>
      <c r="C358" s="26"/>
    </row>
    <row r="359" spans="1:3" s="23" customFormat="1" ht="25.5" hidden="1" customHeight="1" x14ac:dyDescent="0.25">
      <c r="A359" s="25"/>
      <c r="B359" s="25"/>
      <c r="C359" s="27"/>
    </row>
    <row r="360" spans="1:3" s="23" customFormat="1" ht="25.5" hidden="1" customHeight="1" x14ac:dyDescent="0.25">
      <c r="A360" s="25"/>
      <c r="B360" s="25"/>
      <c r="C360" s="27"/>
    </row>
    <row r="361" spans="1:3" s="23" customFormat="1" ht="25.5" hidden="1" customHeight="1" x14ac:dyDescent="0.25">
      <c r="A361" s="25"/>
      <c r="B361" s="25"/>
      <c r="C361" s="26"/>
    </row>
    <row r="362" spans="1:3" s="23" customFormat="1" ht="25.5" hidden="1" customHeight="1" x14ac:dyDescent="0.25">
      <c r="A362" s="25"/>
      <c r="B362" s="25"/>
      <c r="C362" s="26"/>
    </row>
    <row r="363" spans="1:3" s="23" customFormat="1" ht="25.5" hidden="1" customHeight="1" x14ac:dyDescent="0.25">
      <c r="A363" s="25"/>
      <c r="B363" s="25"/>
      <c r="C363" s="26"/>
    </row>
    <row r="364" spans="1:3" s="23" customFormat="1" ht="25.5" hidden="1" customHeight="1" x14ac:dyDescent="0.25">
      <c r="A364" s="25"/>
      <c r="B364" s="25"/>
      <c r="C364" s="26"/>
    </row>
    <row r="365" spans="1:3" s="23" customFormat="1" ht="25.5" hidden="1" customHeight="1" x14ac:dyDescent="0.25">
      <c r="A365" s="25"/>
      <c r="B365" s="25"/>
      <c r="C365" s="26"/>
    </row>
    <row r="366" spans="1:3" s="23" customFormat="1" ht="25.5" hidden="1" customHeight="1" x14ac:dyDescent="0.25">
      <c r="A366" s="25"/>
      <c r="B366" s="25"/>
      <c r="C366" s="26"/>
    </row>
    <row r="367" spans="1:3" s="23" customFormat="1" ht="25.5" hidden="1" customHeight="1" x14ac:dyDescent="0.25">
      <c r="A367" s="25"/>
      <c r="B367" s="25"/>
      <c r="C367" s="27"/>
    </row>
    <row r="368" spans="1:3" s="23" customFormat="1" ht="25.5" hidden="1" customHeight="1" x14ac:dyDescent="0.25">
      <c r="A368" s="25"/>
      <c r="B368" s="25"/>
      <c r="C368" s="26"/>
    </row>
    <row r="369" spans="1:3" s="23" customFormat="1" ht="25.5" hidden="1" customHeight="1" x14ac:dyDescent="0.25">
      <c r="A369" s="25"/>
      <c r="B369" s="25"/>
      <c r="C369" s="26"/>
    </row>
    <row r="370" spans="1:3" s="23" customFormat="1" ht="25.5" hidden="1" customHeight="1" x14ac:dyDescent="0.25">
      <c r="A370" s="25"/>
      <c r="B370" s="25"/>
      <c r="C370" s="26"/>
    </row>
    <row r="371" spans="1:3" s="23" customFormat="1" ht="25.5" hidden="1" customHeight="1" x14ac:dyDescent="0.25">
      <c r="A371" s="25"/>
      <c r="B371" s="25"/>
      <c r="C371" s="26"/>
    </row>
    <row r="372" spans="1:3" s="23" customFormat="1" ht="25.5" hidden="1" customHeight="1" x14ac:dyDescent="0.25">
      <c r="A372" s="25"/>
      <c r="B372" s="25"/>
      <c r="C372" s="26"/>
    </row>
    <row r="373" spans="1:3" s="23" customFormat="1" ht="25.5" hidden="1" customHeight="1" x14ac:dyDescent="0.25">
      <c r="A373" s="25"/>
      <c r="B373" s="25"/>
      <c r="C373" s="27"/>
    </row>
    <row r="374" spans="1:3" s="23" customFormat="1" ht="25.5" hidden="1" customHeight="1" x14ac:dyDescent="0.25">
      <c r="A374" s="25"/>
      <c r="B374" s="25"/>
      <c r="C374" s="26"/>
    </row>
    <row r="375" spans="1:3" s="23" customFormat="1" ht="25.5" hidden="1" customHeight="1" x14ac:dyDescent="0.25">
      <c r="A375" s="25"/>
      <c r="B375" s="25"/>
      <c r="C375" s="26"/>
    </row>
    <row r="376" spans="1:3" s="23" customFormat="1" ht="25.5" hidden="1" customHeight="1" x14ac:dyDescent="0.25">
      <c r="A376" s="25"/>
      <c r="B376" s="25"/>
      <c r="C376" s="26"/>
    </row>
    <row r="377" spans="1:3" s="23" customFormat="1" ht="25.5" hidden="1" customHeight="1" x14ac:dyDescent="0.25">
      <c r="A377" s="25"/>
      <c r="B377" s="25"/>
      <c r="C377" s="27"/>
    </row>
    <row r="378" spans="1:3" s="23" customFormat="1" ht="25.5" hidden="1" customHeight="1" x14ac:dyDescent="0.25">
      <c r="A378" s="25"/>
      <c r="B378" s="25"/>
      <c r="C378" s="27"/>
    </row>
    <row r="379" spans="1:3" s="23" customFormat="1" ht="25.5" hidden="1" customHeight="1" x14ac:dyDescent="0.25">
      <c r="A379" s="25"/>
      <c r="B379" s="25"/>
      <c r="C379" s="26"/>
    </row>
    <row r="380" spans="1:3" s="23" customFormat="1" ht="25.5" hidden="1" customHeight="1" x14ac:dyDescent="0.25">
      <c r="A380" s="25"/>
      <c r="B380" s="25"/>
      <c r="C380" s="26"/>
    </row>
    <row r="381" spans="1:3" s="23" customFormat="1" ht="25.5" hidden="1" customHeight="1" x14ac:dyDescent="0.25">
      <c r="A381" s="25"/>
      <c r="B381" s="25"/>
      <c r="C381" s="26"/>
    </row>
    <row r="382" spans="1:3" s="23" customFormat="1" ht="25.5" hidden="1" customHeight="1" x14ac:dyDescent="0.25">
      <c r="A382" s="25"/>
      <c r="B382" s="25"/>
      <c r="C382" s="26"/>
    </row>
    <row r="383" spans="1:3" s="23" customFormat="1" ht="25.5" hidden="1" customHeight="1" x14ac:dyDescent="0.25">
      <c r="A383" s="25"/>
      <c r="B383" s="25"/>
      <c r="C383" s="26"/>
    </row>
    <row r="384" spans="1:3" s="23" customFormat="1" ht="25.5" hidden="1" customHeight="1" x14ac:dyDescent="0.25">
      <c r="A384" s="25"/>
      <c r="B384" s="25"/>
      <c r="C384" s="26"/>
    </row>
    <row r="385" spans="1:3" s="23" customFormat="1" ht="25.5" hidden="1" customHeight="1" x14ac:dyDescent="0.25">
      <c r="A385" s="25"/>
      <c r="B385" s="25"/>
      <c r="C385" s="26"/>
    </row>
    <row r="386" spans="1:3" s="23" customFormat="1" ht="25.5" hidden="1" customHeight="1" x14ac:dyDescent="0.25">
      <c r="A386" s="25"/>
      <c r="B386" s="25"/>
      <c r="C386" s="26"/>
    </row>
    <row r="387" spans="1:3" s="23" customFormat="1" ht="25.5" hidden="1" customHeight="1" x14ac:dyDescent="0.25">
      <c r="A387" s="25"/>
      <c r="B387" s="25"/>
      <c r="C387" s="27"/>
    </row>
    <row r="388" spans="1:3" s="23" customFormat="1" ht="25.5" hidden="1" customHeight="1" x14ac:dyDescent="0.25">
      <c r="A388" s="25"/>
      <c r="B388" s="25"/>
      <c r="C388" s="26"/>
    </row>
    <row r="389" spans="1:3" s="23" customFormat="1" ht="25.5" hidden="1" customHeight="1" x14ac:dyDescent="0.25">
      <c r="A389" s="25"/>
      <c r="B389" s="25"/>
      <c r="C389" s="26"/>
    </row>
    <row r="390" spans="1:3" s="23" customFormat="1" ht="25.5" hidden="1" customHeight="1" x14ac:dyDescent="0.25">
      <c r="A390" s="25"/>
      <c r="B390" s="25"/>
      <c r="C390" s="26"/>
    </row>
    <row r="391" spans="1:3" s="23" customFormat="1" ht="25.5" hidden="1" customHeight="1" x14ac:dyDescent="0.25">
      <c r="A391" s="25"/>
      <c r="B391" s="25"/>
      <c r="C391" s="26"/>
    </row>
    <row r="392" spans="1:3" s="23" customFormat="1" ht="25.5" hidden="1" customHeight="1" x14ac:dyDescent="0.25">
      <c r="A392" s="25"/>
      <c r="B392" s="25"/>
      <c r="C392" s="26"/>
    </row>
    <row r="393" spans="1:3" s="23" customFormat="1" ht="25.5" hidden="1" customHeight="1" x14ac:dyDescent="0.25">
      <c r="A393" s="25"/>
      <c r="B393" s="25"/>
      <c r="C393" s="26"/>
    </row>
    <row r="394" spans="1:3" s="23" customFormat="1" ht="25.5" hidden="1" customHeight="1" x14ac:dyDescent="0.25">
      <c r="A394" s="25"/>
      <c r="B394" s="25"/>
      <c r="C394" s="26"/>
    </row>
    <row r="395" spans="1:3" s="23" customFormat="1" ht="25.5" hidden="1" customHeight="1" x14ac:dyDescent="0.25">
      <c r="A395" s="25"/>
      <c r="B395" s="25"/>
      <c r="C395" s="26"/>
    </row>
    <row r="396" spans="1:3" s="23" customFormat="1" ht="25.5" hidden="1" customHeight="1" x14ac:dyDescent="0.25">
      <c r="A396" s="25"/>
      <c r="B396" s="25"/>
      <c r="C396" s="27"/>
    </row>
    <row r="397" spans="1:3" s="23" customFormat="1" ht="25.5" hidden="1" customHeight="1" x14ac:dyDescent="0.25">
      <c r="A397" s="25"/>
      <c r="B397" s="25"/>
      <c r="C397" s="26"/>
    </row>
    <row r="398" spans="1:3" s="23" customFormat="1" ht="25.5" hidden="1" customHeight="1" x14ac:dyDescent="0.25">
      <c r="A398" s="25"/>
      <c r="B398" s="25"/>
      <c r="C398" s="26"/>
    </row>
    <row r="399" spans="1:3" s="23" customFormat="1" ht="25.5" hidden="1" customHeight="1" x14ac:dyDescent="0.25">
      <c r="A399" s="25"/>
      <c r="B399" s="25"/>
      <c r="C399" s="27"/>
    </row>
    <row r="400" spans="1:3" s="23" customFormat="1" ht="25.5" hidden="1" customHeight="1" x14ac:dyDescent="0.25">
      <c r="A400" s="25"/>
      <c r="B400" s="25"/>
      <c r="C400" s="26"/>
    </row>
    <row r="401" spans="1:3" s="23" customFormat="1" ht="25.5" hidden="1" customHeight="1" x14ac:dyDescent="0.25">
      <c r="A401" s="25"/>
      <c r="B401" s="25"/>
      <c r="C401" s="26"/>
    </row>
    <row r="402" spans="1:3" s="23" customFormat="1" ht="25.5" hidden="1" customHeight="1" x14ac:dyDescent="0.25">
      <c r="A402" s="25"/>
      <c r="B402" s="25"/>
      <c r="C402" s="27"/>
    </row>
    <row r="403" spans="1:3" s="23" customFormat="1" ht="25.5" hidden="1" customHeight="1" x14ac:dyDescent="0.25">
      <c r="A403" s="25"/>
      <c r="B403" s="25"/>
      <c r="C403" s="26"/>
    </row>
    <row r="404" spans="1:3" s="23" customFormat="1" ht="25.5" hidden="1" customHeight="1" x14ac:dyDescent="0.25">
      <c r="A404" s="25"/>
      <c r="B404" s="25"/>
      <c r="C404" s="26"/>
    </row>
    <row r="405" spans="1:3" s="23" customFormat="1" ht="25.5" hidden="1" customHeight="1" x14ac:dyDescent="0.25">
      <c r="A405" s="25"/>
      <c r="B405" s="25"/>
      <c r="C405" s="27"/>
    </row>
    <row r="406" spans="1:3" s="23" customFormat="1" ht="25.5" hidden="1" customHeight="1" x14ac:dyDescent="0.25">
      <c r="A406" s="25"/>
      <c r="B406" s="25"/>
      <c r="C406" s="26"/>
    </row>
    <row r="407" spans="1:3" s="23" customFormat="1" ht="25.5" hidden="1" customHeight="1" x14ac:dyDescent="0.25">
      <c r="A407" s="25"/>
      <c r="B407" s="25"/>
      <c r="C407" s="26"/>
    </row>
    <row r="408" spans="1:3" s="23" customFormat="1" ht="25.5" hidden="1" customHeight="1" x14ac:dyDescent="0.25">
      <c r="A408" s="25"/>
      <c r="B408" s="25"/>
      <c r="C408" s="27"/>
    </row>
    <row r="409" spans="1:3" s="23" customFormat="1" ht="25.5" hidden="1" customHeight="1" x14ac:dyDescent="0.25">
      <c r="A409" s="25"/>
      <c r="B409" s="25"/>
      <c r="C409" s="26"/>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IQ525"/>
  <sheetViews>
    <sheetView showGridLines="0" zoomScale="110" zoomScaleNormal="110" workbookViewId="0">
      <pane ySplit="5" topLeftCell="A144" activePane="bottomLeft" state="frozen"/>
      <selection pane="bottomLeft" activeCell="F93" sqref="F93"/>
    </sheetView>
  </sheetViews>
  <sheetFormatPr baseColWidth="10" defaultColWidth="0" defaultRowHeight="0" customHeight="1" zeroHeight="1" x14ac:dyDescent="0.25"/>
  <cols>
    <col min="1" max="4" width="2.28515625" style="28" customWidth="1"/>
    <col min="5" max="5" width="67.5703125" style="28" customWidth="1"/>
    <col min="6" max="6" width="20" style="23" customWidth="1"/>
    <col min="7" max="7" width="6.85546875" hidden="1" customWidth="1"/>
    <col min="8" max="16" width="0" hidden="1" customWidth="1"/>
    <col min="17" max="251" width="11.42578125" hidden="1" customWidth="1"/>
    <col min="252" max="252" width="1" customWidth="1"/>
  </cols>
  <sheetData>
    <row r="1" spans="1:7" s="102" customFormat="1" ht="64.5" customHeight="1" x14ac:dyDescent="0.25">
      <c r="A1" s="506" t="s">
        <v>915</v>
      </c>
      <c r="B1" s="507"/>
      <c r="C1" s="507"/>
      <c r="D1" s="507"/>
      <c r="E1" s="507"/>
      <c r="F1" s="508"/>
    </row>
    <row r="2" spans="1:7" s="102" customFormat="1" ht="21" customHeight="1" x14ac:dyDescent="0.25">
      <c r="A2" s="509" t="str">
        <f>CLASIFIC.ADMINISTRATIVA!$A$2</f>
        <v>Nombre del Municipio: Municipio de Ixtlahuacán del Río, Jalisco.</v>
      </c>
      <c r="B2" s="510"/>
      <c r="C2" s="510"/>
      <c r="D2" s="510"/>
      <c r="E2" s="510"/>
      <c r="F2" s="511"/>
    </row>
    <row r="3" spans="1:7" s="104" customFormat="1" ht="14.25" customHeight="1" x14ac:dyDescent="0.25">
      <c r="A3" s="512"/>
      <c r="B3" s="513"/>
      <c r="C3" s="513"/>
      <c r="D3" s="514"/>
      <c r="E3" s="252"/>
      <c r="F3" s="253" t="s">
        <v>826</v>
      </c>
      <c r="G3" s="103"/>
    </row>
    <row r="4" spans="1:7" s="142" customFormat="1" ht="3.75" customHeight="1" x14ac:dyDescent="0.25">
      <c r="A4" s="145"/>
      <c r="B4" s="140"/>
      <c r="C4" s="140"/>
      <c r="D4" s="140"/>
      <c r="E4" s="141"/>
      <c r="F4" s="146"/>
    </row>
    <row r="5" spans="1:7" s="105" customFormat="1" ht="20.100000000000001" customHeight="1" x14ac:dyDescent="0.25">
      <c r="A5" s="254">
        <v>1</v>
      </c>
      <c r="B5" s="500" t="s">
        <v>572</v>
      </c>
      <c r="C5" s="501"/>
      <c r="D5" s="501"/>
      <c r="E5" s="502"/>
      <c r="F5" s="327">
        <f>SUM(F6+F9+F14+F24+F26+F29+F33+F38)</f>
        <v>39688956.270000003</v>
      </c>
    </row>
    <row r="6" spans="1:7" s="105" customFormat="1" ht="20.100000000000001" customHeight="1" x14ac:dyDescent="0.25">
      <c r="A6" s="147" t="s">
        <v>867</v>
      </c>
      <c r="B6" s="110" t="s">
        <v>867</v>
      </c>
      <c r="C6" s="497" t="s">
        <v>573</v>
      </c>
      <c r="D6" s="498"/>
      <c r="E6" s="499"/>
      <c r="F6" s="328">
        <f>SUM(F7:F8)</f>
        <v>0</v>
      </c>
    </row>
    <row r="7" spans="1:7" s="46" customFormat="1" ht="20.100000000000001" customHeight="1" x14ac:dyDescent="0.25">
      <c r="A7" s="148"/>
      <c r="B7" s="108" t="s">
        <v>867</v>
      </c>
      <c r="C7" s="108" t="s">
        <v>867</v>
      </c>
      <c r="D7" s="108" t="s">
        <v>891</v>
      </c>
      <c r="E7" s="79" t="s">
        <v>575</v>
      </c>
      <c r="F7" s="329"/>
    </row>
    <row r="8" spans="1:7" s="46" customFormat="1" ht="20.100000000000001" customHeight="1" x14ac:dyDescent="0.25">
      <c r="A8" s="148"/>
      <c r="B8" s="108" t="s">
        <v>867</v>
      </c>
      <c r="C8" s="108" t="s">
        <v>867</v>
      </c>
      <c r="D8" s="108" t="s">
        <v>868</v>
      </c>
      <c r="E8" s="79" t="s">
        <v>577</v>
      </c>
      <c r="F8" s="329"/>
    </row>
    <row r="9" spans="1:7" s="105" customFormat="1" ht="20.100000000000001" customHeight="1" x14ac:dyDescent="0.25">
      <c r="A9" s="147" t="s">
        <v>867</v>
      </c>
      <c r="B9" s="110" t="s">
        <v>872</v>
      </c>
      <c r="C9" s="497" t="s">
        <v>579</v>
      </c>
      <c r="D9" s="498"/>
      <c r="E9" s="499"/>
      <c r="F9" s="328">
        <f>SUM(F10:F13)</f>
        <v>0</v>
      </c>
    </row>
    <row r="10" spans="1:7" s="46" customFormat="1" ht="20.100000000000001" customHeight="1" x14ac:dyDescent="0.25">
      <c r="A10" s="148"/>
      <c r="B10" s="108" t="s">
        <v>867</v>
      </c>
      <c r="C10" s="108" t="s">
        <v>872</v>
      </c>
      <c r="D10" s="108" t="s">
        <v>891</v>
      </c>
      <c r="E10" s="109" t="s">
        <v>873</v>
      </c>
      <c r="F10" s="329"/>
    </row>
    <row r="11" spans="1:7" s="46" customFormat="1" ht="20.100000000000001" customHeight="1" x14ac:dyDescent="0.25">
      <c r="A11" s="148"/>
      <c r="B11" s="108" t="s">
        <v>891</v>
      </c>
      <c r="C11" s="108" t="s">
        <v>868</v>
      </c>
      <c r="D11" s="108" t="s">
        <v>868</v>
      </c>
      <c r="E11" s="109" t="s">
        <v>583</v>
      </c>
      <c r="F11" s="329"/>
    </row>
    <row r="12" spans="1:7" s="46" customFormat="1" ht="20.100000000000001" customHeight="1" x14ac:dyDescent="0.25">
      <c r="A12" s="148"/>
      <c r="B12" s="108" t="s">
        <v>867</v>
      </c>
      <c r="C12" s="108" t="s">
        <v>872</v>
      </c>
      <c r="D12" s="108" t="s">
        <v>869</v>
      </c>
      <c r="E12" s="79" t="s">
        <v>585</v>
      </c>
      <c r="F12" s="329"/>
    </row>
    <row r="13" spans="1:7" s="46" customFormat="1" ht="20.100000000000001" customHeight="1" x14ac:dyDescent="0.25">
      <c r="A13" s="148"/>
      <c r="B13" s="108" t="s">
        <v>891</v>
      </c>
      <c r="C13" s="108" t="s">
        <v>868</v>
      </c>
      <c r="D13" s="108" t="s">
        <v>894</v>
      </c>
      <c r="E13" s="109" t="s">
        <v>587</v>
      </c>
      <c r="F13" s="329"/>
    </row>
    <row r="14" spans="1:7" s="105" customFormat="1" ht="20.100000000000001" customHeight="1" x14ac:dyDescent="0.25">
      <c r="A14" s="147" t="s">
        <v>867</v>
      </c>
      <c r="B14" s="110" t="s">
        <v>892</v>
      </c>
      <c r="C14" s="497" t="s">
        <v>589</v>
      </c>
      <c r="D14" s="498"/>
      <c r="E14" s="499"/>
      <c r="F14" s="328">
        <f>SUM(F15:F23)</f>
        <v>24170026.109999999</v>
      </c>
    </row>
    <row r="15" spans="1:7" s="46" customFormat="1" ht="20.100000000000001" customHeight="1" x14ac:dyDescent="0.25">
      <c r="A15" s="148"/>
      <c r="B15" s="108" t="s">
        <v>867</v>
      </c>
      <c r="C15" s="108" t="s">
        <v>892</v>
      </c>
      <c r="D15" s="108" t="s">
        <v>891</v>
      </c>
      <c r="E15" s="79" t="s">
        <v>874</v>
      </c>
      <c r="F15" s="329">
        <f>2687235.29+15930235.22</f>
        <v>18617470.510000002</v>
      </c>
    </row>
    <row r="16" spans="1:7" s="46" customFormat="1" ht="20.100000000000001" customHeight="1" x14ac:dyDescent="0.25">
      <c r="A16" s="148"/>
      <c r="B16" s="108" t="s">
        <v>867</v>
      </c>
      <c r="C16" s="108" t="s">
        <v>892</v>
      </c>
      <c r="D16" s="108" t="s">
        <v>868</v>
      </c>
      <c r="E16" s="79" t="s">
        <v>593</v>
      </c>
      <c r="F16" s="329"/>
    </row>
    <row r="17" spans="1:6" s="46" customFormat="1" ht="20.100000000000001" customHeight="1" x14ac:dyDescent="0.25">
      <c r="A17" s="148"/>
      <c r="B17" s="108" t="s">
        <v>867</v>
      </c>
      <c r="C17" s="108" t="s">
        <v>892</v>
      </c>
      <c r="D17" s="108" t="s">
        <v>869</v>
      </c>
      <c r="E17" s="79" t="s">
        <v>595</v>
      </c>
      <c r="F17" s="329"/>
    </row>
    <row r="18" spans="1:6" s="46" customFormat="1" ht="20.100000000000001" customHeight="1" x14ac:dyDescent="0.25">
      <c r="A18" s="148"/>
      <c r="B18" s="108" t="s">
        <v>867</v>
      </c>
      <c r="C18" s="108" t="s">
        <v>892</v>
      </c>
      <c r="D18" s="108" t="s">
        <v>894</v>
      </c>
      <c r="E18" s="79" t="s">
        <v>597</v>
      </c>
      <c r="F18" s="329">
        <f>173462.86+1963955.15+1094195.03</f>
        <v>3231613.04</v>
      </c>
    </row>
    <row r="19" spans="1:6" s="46" customFormat="1" ht="20.100000000000001" customHeight="1" x14ac:dyDescent="0.25">
      <c r="A19" s="148"/>
      <c r="B19" s="108" t="s">
        <v>867</v>
      </c>
      <c r="C19" s="108" t="s">
        <v>892</v>
      </c>
      <c r="D19" s="108" t="s">
        <v>870</v>
      </c>
      <c r="E19" s="79" t="s">
        <v>599</v>
      </c>
      <c r="F19" s="329">
        <v>2320942.56</v>
      </c>
    </row>
    <row r="20" spans="1:6" s="46" customFormat="1" ht="20.100000000000001" customHeight="1" x14ac:dyDescent="0.25">
      <c r="A20" s="148"/>
      <c r="B20" s="108" t="s">
        <v>867</v>
      </c>
      <c r="C20" s="108" t="s">
        <v>892</v>
      </c>
      <c r="D20" s="108" t="s">
        <v>895</v>
      </c>
      <c r="E20" s="79" t="s">
        <v>601</v>
      </c>
      <c r="F20" s="329"/>
    </row>
    <row r="21" spans="1:6" s="46" customFormat="1" ht="20.100000000000001" customHeight="1" x14ac:dyDescent="0.25">
      <c r="A21" s="148"/>
      <c r="B21" s="108" t="s">
        <v>867</v>
      </c>
      <c r="C21" s="108" t="s">
        <v>892</v>
      </c>
      <c r="D21" s="108" t="s">
        <v>871</v>
      </c>
      <c r="E21" s="79" t="s">
        <v>603</v>
      </c>
      <c r="F21" s="329"/>
    </row>
    <row r="22" spans="1:6" s="46" customFormat="1" ht="20.100000000000001" customHeight="1" x14ac:dyDescent="0.25">
      <c r="A22" s="148"/>
      <c r="B22" s="108" t="s">
        <v>867</v>
      </c>
      <c r="C22" s="108" t="s">
        <v>892</v>
      </c>
      <c r="D22" s="108" t="s">
        <v>896</v>
      </c>
      <c r="E22" s="79" t="s">
        <v>605</v>
      </c>
      <c r="F22" s="329"/>
    </row>
    <row r="23" spans="1:6" s="46" customFormat="1" ht="20.100000000000001" customHeight="1" x14ac:dyDescent="0.25">
      <c r="A23" s="148"/>
      <c r="B23" s="108" t="s">
        <v>867</v>
      </c>
      <c r="C23" s="108" t="s">
        <v>892</v>
      </c>
      <c r="D23" s="108" t="s">
        <v>897</v>
      </c>
      <c r="E23" s="79" t="s">
        <v>120</v>
      </c>
      <c r="F23" s="329"/>
    </row>
    <row r="24" spans="1:6" s="105" customFormat="1" ht="20.100000000000001" customHeight="1" x14ac:dyDescent="0.25">
      <c r="A24" s="147" t="s">
        <v>867</v>
      </c>
      <c r="B24" s="110" t="s">
        <v>893</v>
      </c>
      <c r="C24" s="497" t="s">
        <v>608</v>
      </c>
      <c r="D24" s="498"/>
      <c r="E24" s="499"/>
      <c r="F24" s="328">
        <f>SUM(F25)</f>
        <v>0</v>
      </c>
    </row>
    <row r="25" spans="1:6" s="46" customFormat="1" ht="20.100000000000001" customHeight="1" x14ac:dyDescent="0.25">
      <c r="A25" s="148"/>
      <c r="B25" s="108" t="s">
        <v>867</v>
      </c>
      <c r="C25" s="108" t="s">
        <v>893</v>
      </c>
      <c r="D25" s="108" t="s">
        <v>891</v>
      </c>
      <c r="E25" s="79" t="s">
        <v>610</v>
      </c>
      <c r="F25" s="329"/>
    </row>
    <row r="26" spans="1:6" s="105" customFormat="1" ht="20.100000000000001" customHeight="1" x14ac:dyDescent="0.25">
      <c r="A26" s="147" t="s">
        <v>867</v>
      </c>
      <c r="B26" s="110" t="s">
        <v>898</v>
      </c>
      <c r="C26" s="497" t="s">
        <v>612</v>
      </c>
      <c r="D26" s="498"/>
      <c r="E26" s="499"/>
      <c r="F26" s="328">
        <f>SUM(F27:F28)</f>
        <v>4808490.4600000009</v>
      </c>
    </row>
    <row r="27" spans="1:6" s="46" customFormat="1" ht="20.100000000000001" customHeight="1" x14ac:dyDescent="0.25">
      <c r="A27" s="148"/>
      <c r="B27" s="108" t="s">
        <v>867</v>
      </c>
      <c r="C27" s="108" t="s">
        <v>898</v>
      </c>
      <c r="D27" s="108" t="s">
        <v>891</v>
      </c>
      <c r="E27" s="79" t="s">
        <v>1117</v>
      </c>
      <c r="F27" s="329"/>
    </row>
    <row r="28" spans="1:6" s="46" customFormat="1" ht="20.100000000000001" customHeight="1" x14ac:dyDescent="0.25">
      <c r="A28" s="148"/>
      <c r="B28" s="108" t="s">
        <v>867</v>
      </c>
      <c r="C28" s="108" t="s">
        <v>898</v>
      </c>
      <c r="D28" s="108" t="s">
        <v>868</v>
      </c>
      <c r="E28" s="79" t="s">
        <v>616</v>
      </c>
      <c r="F28" s="329">
        <f>8395324.46-3586834</f>
        <v>4808490.4600000009</v>
      </c>
    </row>
    <row r="29" spans="1:6" s="105" customFormat="1" ht="20.100000000000001" customHeight="1" x14ac:dyDescent="0.25">
      <c r="A29" s="147" t="s">
        <v>867</v>
      </c>
      <c r="B29" s="110" t="s">
        <v>899</v>
      </c>
      <c r="C29" s="497" t="s">
        <v>618</v>
      </c>
      <c r="D29" s="498"/>
      <c r="E29" s="499"/>
      <c r="F29" s="328">
        <f>SUM(F30:F32)</f>
        <v>0</v>
      </c>
    </row>
    <row r="30" spans="1:6" s="46" customFormat="1" ht="20.100000000000001" customHeight="1" x14ac:dyDescent="0.25">
      <c r="A30" s="148"/>
      <c r="B30" s="108" t="s">
        <v>867</v>
      </c>
      <c r="C30" s="108" t="s">
        <v>899</v>
      </c>
      <c r="D30" s="108" t="s">
        <v>891</v>
      </c>
      <c r="E30" s="79" t="s">
        <v>620</v>
      </c>
      <c r="F30" s="329"/>
    </row>
    <row r="31" spans="1:6" s="46" customFormat="1" ht="20.100000000000001" customHeight="1" x14ac:dyDescent="0.25">
      <c r="A31" s="148"/>
      <c r="B31" s="108" t="s">
        <v>867</v>
      </c>
      <c r="C31" s="108" t="s">
        <v>899</v>
      </c>
      <c r="D31" s="108" t="s">
        <v>868</v>
      </c>
      <c r="E31" s="79" t="s">
        <v>622</v>
      </c>
      <c r="F31" s="329"/>
    </row>
    <row r="32" spans="1:6" s="46" customFormat="1" ht="20.100000000000001" customHeight="1" x14ac:dyDescent="0.25">
      <c r="A32" s="148"/>
      <c r="B32" s="108" t="s">
        <v>867</v>
      </c>
      <c r="C32" s="108" t="s">
        <v>899</v>
      </c>
      <c r="D32" s="108" t="s">
        <v>869</v>
      </c>
      <c r="E32" s="79" t="s">
        <v>624</v>
      </c>
      <c r="F32" s="329"/>
    </row>
    <row r="33" spans="1:6" s="105" customFormat="1" ht="20.100000000000001" customHeight="1" x14ac:dyDescent="0.25">
      <c r="A33" s="147" t="s">
        <v>867</v>
      </c>
      <c r="B33" s="110" t="s">
        <v>900</v>
      </c>
      <c r="C33" s="497" t="s">
        <v>626</v>
      </c>
      <c r="D33" s="498"/>
      <c r="E33" s="499"/>
      <c r="F33" s="328">
        <f>SUM(F34:F37)</f>
        <v>10710439.700000001</v>
      </c>
    </row>
    <row r="34" spans="1:6" s="46" customFormat="1" ht="20.100000000000001" customHeight="1" x14ac:dyDescent="0.25">
      <c r="A34" s="148"/>
      <c r="B34" s="108" t="s">
        <v>867</v>
      </c>
      <c r="C34" s="108" t="s">
        <v>900</v>
      </c>
      <c r="D34" s="108" t="s">
        <v>891</v>
      </c>
      <c r="E34" s="79" t="s">
        <v>628</v>
      </c>
      <c r="F34" s="329">
        <v>8921144.2100000009</v>
      </c>
    </row>
    <row r="35" spans="1:6" s="46" customFormat="1" ht="20.100000000000001" customHeight="1" x14ac:dyDescent="0.25">
      <c r="A35" s="148"/>
      <c r="B35" s="108" t="s">
        <v>867</v>
      </c>
      <c r="C35" s="108" t="s">
        <v>900</v>
      </c>
      <c r="D35" s="108" t="s">
        <v>868</v>
      </c>
      <c r="E35" s="79" t="s">
        <v>630</v>
      </c>
      <c r="F35" s="329">
        <v>1789295.49</v>
      </c>
    </row>
    <row r="36" spans="1:6" s="46" customFormat="1" ht="20.100000000000001" customHeight="1" x14ac:dyDescent="0.25">
      <c r="A36" s="148"/>
      <c r="B36" s="108" t="s">
        <v>867</v>
      </c>
      <c r="C36" s="108" t="s">
        <v>900</v>
      </c>
      <c r="D36" s="108" t="s">
        <v>869</v>
      </c>
      <c r="E36" s="79" t="s">
        <v>632</v>
      </c>
      <c r="F36" s="329"/>
    </row>
    <row r="37" spans="1:6" s="46" customFormat="1" ht="20.100000000000001" customHeight="1" x14ac:dyDescent="0.25">
      <c r="A37" s="148"/>
      <c r="B37" s="108" t="s">
        <v>867</v>
      </c>
      <c r="C37" s="108" t="s">
        <v>900</v>
      </c>
      <c r="D37" s="108" t="s">
        <v>894</v>
      </c>
      <c r="E37" s="79" t="s">
        <v>634</v>
      </c>
      <c r="F37" s="329"/>
    </row>
    <row r="38" spans="1:6" s="105" customFormat="1" ht="20.100000000000001" customHeight="1" x14ac:dyDescent="0.25">
      <c r="A38" s="147" t="s">
        <v>867</v>
      </c>
      <c r="B38" s="110" t="s">
        <v>901</v>
      </c>
      <c r="C38" s="497" t="s">
        <v>316</v>
      </c>
      <c r="D38" s="498"/>
      <c r="E38" s="499"/>
      <c r="F38" s="328">
        <f>SUM(F39:F43)</f>
        <v>0</v>
      </c>
    </row>
    <row r="39" spans="1:6" s="46" customFormat="1" ht="20.100000000000001" customHeight="1" x14ac:dyDescent="0.25">
      <c r="A39" s="148"/>
      <c r="B39" s="108" t="s">
        <v>867</v>
      </c>
      <c r="C39" s="108" t="s">
        <v>901</v>
      </c>
      <c r="D39" s="108" t="s">
        <v>891</v>
      </c>
      <c r="E39" s="79" t="s">
        <v>875</v>
      </c>
      <c r="F39" s="329"/>
    </row>
    <row r="40" spans="1:6" s="46" customFormat="1" ht="20.100000000000001" customHeight="1" x14ac:dyDescent="0.25">
      <c r="A40" s="148"/>
      <c r="B40" s="108" t="s">
        <v>867</v>
      </c>
      <c r="C40" s="108" t="s">
        <v>901</v>
      </c>
      <c r="D40" s="108" t="s">
        <v>868</v>
      </c>
      <c r="E40" s="79" t="s">
        <v>638</v>
      </c>
      <c r="F40" s="329"/>
    </row>
    <row r="41" spans="1:6" s="46" customFormat="1" ht="20.100000000000001" customHeight="1" x14ac:dyDescent="0.25">
      <c r="A41" s="148"/>
      <c r="B41" s="108" t="s">
        <v>867</v>
      </c>
      <c r="C41" s="108" t="s">
        <v>901</v>
      </c>
      <c r="D41" s="108" t="s">
        <v>869</v>
      </c>
      <c r="E41" s="79" t="s">
        <v>640</v>
      </c>
      <c r="F41" s="329"/>
    </row>
    <row r="42" spans="1:6" s="46" customFormat="1" ht="20.100000000000001" customHeight="1" x14ac:dyDescent="0.25">
      <c r="A42" s="148"/>
      <c r="B42" s="108" t="s">
        <v>867</v>
      </c>
      <c r="C42" s="108" t="s">
        <v>901</v>
      </c>
      <c r="D42" s="108" t="s">
        <v>894</v>
      </c>
      <c r="E42" s="79" t="s">
        <v>642</v>
      </c>
      <c r="F42" s="329"/>
    </row>
    <row r="43" spans="1:6" s="46" customFormat="1" ht="20.100000000000001" customHeight="1" x14ac:dyDescent="0.25">
      <c r="A43" s="148"/>
      <c r="B43" s="108" t="s">
        <v>867</v>
      </c>
      <c r="C43" s="108" t="s">
        <v>901</v>
      </c>
      <c r="D43" s="108" t="s">
        <v>870</v>
      </c>
      <c r="E43" s="79" t="s">
        <v>120</v>
      </c>
      <c r="F43" s="329"/>
    </row>
    <row r="44" spans="1:6" s="105" customFormat="1" ht="20.100000000000001" customHeight="1" x14ac:dyDescent="0.25">
      <c r="A44" s="254" t="s">
        <v>868</v>
      </c>
      <c r="B44" s="500" t="s">
        <v>645</v>
      </c>
      <c r="C44" s="501"/>
      <c r="D44" s="501"/>
      <c r="E44" s="502"/>
      <c r="F44" s="327">
        <f>SUM(F45+F52+F60+F66+F71+F78+F88)</f>
        <v>50705591.230000004</v>
      </c>
    </row>
    <row r="45" spans="1:6" s="105" customFormat="1" ht="20.100000000000001" customHeight="1" x14ac:dyDescent="0.25">
      <c r="A45" s="147" t="s">
        <v>872</v>
      </c>
      <c r="B45" s="110" t="s">
        <v>867</v>
      </c>
      <c r="C45" s="497" t="s">
        <v>876</v>
      </c>
      <c r="D45" s="498"/>
      <c r="E45" s="499"/>
      <c r="F45" s="328">
        <f>SUM(F46:F51)</f>
        <v>0</v>
      </c>
    </row>
    <row r="46" spans="1:6" s="46" customFormat="1" ht="20.100000000000001" customHeight="1" x14ac:dyDescent="0.25">
      <c r="A46" s="148"/>
      <c r="B46" s="108" t="s">
        <v>872</v>
      </c>
      <c r="C46" s="108" t="s">
        <v>867</v>
      </c>
      <c r="D46" s="108" t="s">
        <v>891</v>
      </c>
      <c r="E46" s="79" t="s">
        <v>840</v>
      </c>
      <c r="F46" s="329"/>
    </row>
    <row r="47" spans="1:6" s="46" customFormat="1" ht="20.100000000000001" customHeight="1" x14ac:dyDescent="0.25">
      <c r="A47" s="148"/>
      <c r="B47" s="108" t="s">
        <v>872</v>
      </c>
      <c r="C47" s="108" t="s">
        <v>867</v>
      </c>
      <c r="D47" s="108" t="s">
        <v>868</v>
      </c>
      <c r="E47" s="79" t="s">
        <v>877</v>
      </c>
      <c r="F47" s="329"/>
    </row>
    <row r="48" spans="1:6" s="46" customFormat="1" ht="20.100000000000001" customHeight="1" x14ac:dyDescent="0.25">
      <c r="A48" s="148"/>
      <c r="B48" s="108" t="s">
        <v>872</v>
      </c>
      <c r="C48" s="108" t="s">
        <v>867</v>
      </c>
      <c r="D48" s="108" t="s">
        <v>869</v>
      </c>
      <c r="E48" s="79" t="s">
        <v>878</v>
      </c>
      <c r="F48" s="329"/>
    </row>
    <row r="49" spans="1:6" s="46" customFormat="1" ht="20.100000000000001" customHeight="1" x14ac:dyDescent="0.25">
      <c r="A49" s="148"/>
      <c r="B49" s="108" t="s">
        <v>872</v>
      </c>
      <c r="C49" s="108" t="s">
        <v>867</v>
      </c>
      <c r="D49" s="108" t="s">
        <v>894</v>
      </c>
      <c r="E49" s="79" t="s">
        <v>879</v>
      </c>
      <c r="F49" s="329"/>
    </row>
    <row r="50" spans="1:6" s="46" customFormat="1" ht="20.100000000000001" customHeight="1" x14ac:dyDescent="0.25">
      <c r="A50" s="148"/>
      <c r="B50" s="108" t="s">
        <v>872</v>
      </c>
      <c r="C50" s="108" t="s">
        <v>867</v>
      </c>
      <c r="D50" s="108" t="s">
        <v>870</v>
      </c>
      <c r="E50" s="79" t="s">
        <v>841</v>
      </c>
      <c r="F50" s="329"/>
    </row>
    <row r="51" spans="1:6" s="46" customFormat="1" ht="20.100000000000001" customHeight="1" x14ac:dyDescent="0.25">
      <c r="A51" s="148"/>
      <c r="B51" s="108" t="s">
        <v>872</v>
      </c>
      <c r="C51" s="108" t="s">
        <v>867</v>
      </c>
      <c r="D51" s="108" t="s">
        <v>895</v>
      </c>
      <c r="E51" s="79" t="s">
        <v>842</v>
      </c>
      <c r="F51" s="329"/>
    </row>
    <row r="52" spans="1:6" s="106" customFormat="1" ht="20.100000000000001" customHeight="1" x14ac:dyDescent="0.25">
      <c r="A52" s="147" t="s">
        <v>872</v>
      </c>
      <c r="B52" s="110" t="s">
        <v>872</v>
      </c>
      <c r="C52" s="497" t="s">
        <v>880</v>
      </c>
      <c r="D52" s="498"/>
      <c r="E52" s="499"/>
      <c r="F52" s="328">
        <f>SUM(F53:F59)</f>
        <v>44969111.450000003</v>
      </c>
    </row>
    <row r="53" spans="1:6" s="46" customFormat="1" ht="20.100000000000001" customHeight="1" x14ac:dyDescent="0.25">
      <c r="A53" s="148"/>
      <c r="B53" s="108" t="s">
        <v>872</v>
      </c>
      <c r="C53" s="108" t="s">
        <v>872</v>
      </c>
      <c r="D53" s="108" t="s">
        <v>891</v>
      </c>
      <c r="E53" s="79" t="s">
        <v>881</v>
      </c>
      <c r="F53" s="329">
        <v>10000000</v>
      </c>
    </row>
    <row r="54" spans="1:6" s="46" customFormat="1" ht="20.100000000000001" customHeight="1" x14ac:dyDescent="0.25">
      <c r="A54" s="148"/>
      <c r="B54" s="108" t="s">
        <v>872</v>
      </c>
      <c r="C54" s="108" t="s">
        <v>872</v>
      </c>
      <c r="D54" s="108" t="s">
        <v>868</v>
      </c>
      <c r="E54" s="79" t="s">
        <v>843</v>
      </c>
      <c r="F54" s="329">
        <v>10046184.779999999</v>
      </c>
    </row>
    <row r="55" spans="1:6" s="46" customFormat="1" ht="20.100000000000001" customHeight="1" x14ac:dyDescent="0.25">
      <c r="A55" s="148"/>
      <c r="B55" s="108" t="s">
        <v>872</v>
      </c>
      <c r="C55" s="108" t="s">
        <v>872</v>
      </c>
      <c r="D55" s="108" t="s">
        <v>869</v>
      </c>
      <c r="E55" s="79" t="s">
        <v>844</v>
      </c>
      <c r="F55" s="329"/>
    </row>
    <row r="56" spans="1:6" s="46" customFormat="1" ht="20.100000000000001" customHeight="1" x14ac:dyDescent="0.25">
      <c r="A56" s="148"/>
      <c r="B56" s="108" t="s">
        <v>872</v>
      </c>
      <c r="C56" s="108" t="s">
        <v>872</v>
      </c>
      <c r="D56" s="108" t="s">
        <v>894</v>
      </c>
      <c r="E56" s="79" t="s">
        <v>882</v>
      </c>
      <c r="F56" s="329"/>
    </row>
    <row r="57" spans="1:6" s="46" customFormat="1" ht="20.100000000000001" customHeight="1" x14ac:dyDescent="0.25">
      <c r="A57" s="148"/>
      <c r="B57" s="108" t="s">
        <v>872</v>
      </c>
      <c r="C57" s="108" t="s">
        <v>872</v>
      </c>
      <c r="D57" s="108" t="s">
        <v>870</v>
      </c>
      <c r="E57" s="79" t="s">
        <v>883</v>
      </c>
      <c r="F57" s="329"/>
    </row>
    <row r="58" spans="1:6" s="46" customFormat="1" ht="20.100000000000001" customHeight="1" x14ac:dyDescent="0.25">
      <c r="A58" s="148"/>
      <c r="B58" s="108" t="s">
        <v>872</v>
      </c>
      <c r="C58" s="108" t="s">
        <v>872</v>
      </c>
      <c r="D58" s="108" t="s">
        <v>895</v>
      </c>
      <c r="E58" s="79" t="s">
        <v>647</v>
      </c>
      <c r="F58" s="329">
        <v>24922926.670000002</v>
      </c>
    </row>
    <row r="59" spans="1:6" s="46" customFormat="1" ht="20.100000000000001" customHeight="1" x14ac:dyDescent="0.25">
      <c r="A59" s="148"/>
      <c r="B59" s="108" t="s">
        <v>872</v>
      </c>
      <c r="C59" s="108" t="s">
        <v>872</v>
      </c>
      <c r="D59" s="108" t="s">
        <v>871</v>
      </c>
      <c r="E59" s="79" t="s">
        <v>649</v>
      </c>
      <c r="F59" s="329"/>
    </row>
    <row r="60" spans="1:6" s="106" customFormat="1" ht="20.100000000000001" customHeight="1" x14ac:dyDescent="0.25">
      <c r="A60" s="147" t="s">
        <v>872</v>
      </c>
      <c r="B60" s="110" t="s">
        <v>892</v>
      </c>
      <c r="C60" s="497" t="s">
        <v>651</v>
      </c>
      <c r="D60" s="498"/>
      <c r="E60" s="499"/>
      <c r="F60" s="328">
        <f>SUM(F61:F65)</f>
        <v>0</v>
      </c>
    </row>
    <row r="61" spans="1:6" s="46" customFormat="1" ht="20.100000000000001" customHeight="1" x14ac:dyDescent="0.25">
      <c r="A61" s="148"/>
      <c r="B61" s="108" t="s">
        <v>872</v>
      </c>
      <c r="C61" s="108" t="s">
        <v>892</v>
      </c>
      <c r="D61" s="108" t="s">
        <v>891</v>
      </c>
      <c r="E61" s="79" t="s">
        <v>653</v>
      </c>
      <c r="F61" s="329"/>
    </row>
    <row r="62" spans="1:6" s="46" customFormat="1" ht="20.100000000000001" customHeight="1" x14ac:dyDescent="0.25">
      <c r="A62" s="148"/>
      <c r="B62" s="108" t="s">
        <v>872</v>
      </c>
      <c r="C62" s="108" t="s">
        <v>892</v>
      </c>
      <c r="D62" s="108" t="s">
        <v>868</v>
      </c>
      <c r="E62" s="79" t="s">
        <v>655</v>
      </c>
      <c r="F62" s="329"/>
    </row>
    <row r="63" spans="1:6" s="46" customFormat="1" ht="20.100000000000001" customHeight="1" x14ac:dyDescent="0.25">
      <c r="A63" s="148"/>
      <c r="B63" s="108" t="s">
        <v>872</v>
      </c>
      <c r="C63" s="108" t="s">
        <v>892</v>
      </c>
      <c r="D63" s="108" t="s">
        <v>869</v>
      </c>
      <c r="E63" s="79" t="s">
        <v>657</v>
      </c>
      <c r="F63" s="329"/>
    </row>
    <row r="64" spans="1:6" s="46" customFormat="1" ht="20.100000000000001" customHeight="1" x14ac:dyDescent="0.25">
      <c r="A64" s="148"/>
      <c r="B64" s="108" t="s">
        <v>872</v>
      </c>
      <c r="C64" s="108" t="s">
        <v>892</v>
      </c>
      <c r="D64" s="108" t="s">
        <v>894</v>
      </c>
      <c r="E64" s="79" t="s">
        <v>659</v>
      </c>
      <c r="F64" s="329"/>
    </row>
    <row r="65" spans="1:6" s="46" customFormat="1" ht="20.100000000000001" customHeight="1" x14ac:dyDescent="0.25">
      <c r="A65" s="148"/>
      <c r="B65" s="108" t="s">
        <v>872</v>
      </c>
      <c r="C65" s="108" t="s">
        <v>892</v>
      </c>
      <c r="D65" s="108" t="s">
        <v>870</v>
      </c>
      <c r="E65" s="79" t="s">
        <v>661</v>
      </c>
      <c r="F65" s="329"/>
    </row>
    <row r="66" spans="1:6" s="106" customFormat="1" ht="20.100000000000001" customHeight="1" x14ac:dyDescent="0.25">
      <c r="A66" s="147" t="s">
        <v>872</v>
      </c>
      <c r="B66" s="110" t="s">
        <v>893</v>
      </c>
      <c r="C66" s="497" t="s">
        <v>663</v>
      </c>
      <c r="D66" s="498"/>
      <c r="E66" s="499"/>
      <c r="F66" s="328">
        <f>SUM(F67:F70)</f>
        <v>5736479.7800000003</v>
      </c>
    </row>
    <row r="67" spans="1:6" s="46" customFormat="1" ht="20.100000000000001" customHeight="1" x14ac:dyDescent="0.25">
      <c r="A67" s="148"/>
      <c r="B67" s="108" t="s">
        <v>872</v>
      </c>
      <c r="C67" s="108" t="s">
        <v>893</v>
      </c>
      <c r="D67" s="108" t="s">
        <v>891</v>
      </c>
      <c r="E67" s="79" t="s">
        <v>665</v>
      </c>
      <c r="F67" s="329">
        <v>1736479.78</v>
      </c>
    </row>
    <row r="68" spans="1:6" s="46" customFormat="1" ht="20.100000000000001" customHeight="1" x14ac:dyDescent="0.25">
      <c r="A68" s="148"/>
      <c r="B68" s="108" t="s">
        <v>872</v>
      </c>
      <c r="C68" s="108" t="s">
        <v>893</v>
      </c>
      <c r="D68" s="108" t="s">
        <v>868</v>
      </c>
      <c r="E68" s="79" t="s">
        <v>667</v>
      </c>
      <c r="F68" s="329">
        <v>4000000</v>
      </c>
    </row>
    <row r="69" spans="1:6" s="46" customFormat="1" ht="20.100000000000001" customHeight="1" x14ac:dyDescent="0.25">
      <c r="A69" s="148"/>
      <c r="B69" s="108" t="s">
        <v>872</v>
      </c>
      <c r="C69" s="108" t="s">
        <v>893</v>
      </c>
      <c r="D69" s="108" t="s">
        <v>869</v>
      </c>
      <c r="E69" s="79" t="s">
        <v>669</v>
      </c>
      <c r="F69" s="329"/>
    </row>
    <row r="70" spans="1:6" s="46" customFormat="1" ht="20.100000000000001" customHeight="1" x14ac:dyDescent="0.25">
      <c r="A70" s="148"/>
      <c r="B70" s="108" t="s">
        <v>872</v>
      </c>
      <c r="C70" s="108" t="s">
        <v>893</v>
      </c>
      <c r="D70" s="108" t="s">
        <v>894</v>
      </c>
      <c r="E70" s="79" t="s">
        <v>671</v>
      </c>
      <c r="F70" s="329"/>
    </row>
    <row r="71" spans="1:6" s="106" customFormat="1" ht="20.100000000000001" customHeight="1" x14ac:dyDescent="0.25">
      <c r="A71" s="147" t="s">
        <v>872</v>
      </c>
      <c r="B71" s="110" t="s">
        <v>898</v>
      </c>
      <c r="C71" s="497" t="s">
        <v>673</v>
      </c>
      <c r="D71" s="498"/>
      <c r="E71" s="499"/>
      <c r="F71" s="328">
        <f>SUM(F72:F77)</f>
        <v>0</v>
      </c>
    </row>
    <row r="72" spans="1:6" s="46" customFormat="1" ht="20.100000000000001" customHeight="1" x14ac:dyDescent="0.25">
      <c r="A72" s="148"/>
      <c r="B72" s="108" t="s">
        <v>872</v>
      </c>
      <c r="C72" s="108" t="s">
        <v>898</v>
      </c>
      <c r="D72" s="108" t="s">
        <v>891</v>
      </c>
      <c r="E72" s="79" t="s">
        <v>675</v>
      </c>
      <c r="F72" s="329"/>
    </row>
    <row r="73" spans="1:6" s="46" customFormat="1" ht="20.100000000000001" customHeight="1" x14ac:dyDescent="0.25">
      <c r="A73" s="148"/>
      <c r="B73" s="108" t="s">
        <v>872</v>
      </c>
      <c r="C73" s="108" t="s">
        <v>898</v>
      </c>
      <c r="D73" s="108" t="s">
        <v>868</v>
      </c>
      <c r="E73" s="79" t="s">
        <v>677</v>
      </c>
      <c r="F73" s="329"/>
    </row>
    <row r="74" spans="1:6" s="46" customFormat="1" ht="20.100000000000001" customHeight="1" x14ac:dyDescent="0.25">
      <c r="A74" s="148"/>
      <c r="B74" s="108" t="s">
        <v>872</v>
      </c>
      <c r="C74" s="108" t="s">
        <v>898</v>
      </c>
      <c r="D74" s="108" t="s">
        <v>869</v>
      </c>
      <c r="E74" s="79" t="s">
        <v>679</v>
      </c>
      <c r="F74" s="329"/>
    </row>
    <row r="75" spans="1:6" s="46" customFormat="1" ht="20.100000000000001" customHeight="1" x14ac:dyDescent="0.25">
      <c r="A75" s="148"/>
      <c r="B75" s="108" t="s">
        <v>872</v>
      </c>
      <c r="C75" s="108" t="s">
        <v>898</v>
      </c>
      <c r="D75" s="108" t="s">
        <v>894</v>
      </c>
      <c r="E75" s="79" t="s">
        <v>681</v>
      </c>
      <c r="F75" s="329"/>
    </row>
    <row r="76" spans="1:6" s="46" customFormat="1" ht="20.100000000000001" customHeight="1" x14ac:dyDescent="0.25">
      <c r="A76" s="148"/>
      <c r="B76" s="108" t="s">
        <v>872</v>
      </c>
      <c r="C76" s="108" t="s">
        <v>898</v>
      </c>
      <c r="D76" s="108" t="s">
        <v>870</v>
      </c>
      <c r="E76" s="79" t="s">
        <v>683</v>
      </c>
      <c r="F76" s="329"/>
    </row>
    <row r="77" spans="1:6" s="46" customFormat="1" ht="20.100000000000001" customHeight="1" x14ac:dyDescent="0.25">
      <c r="A77" s="148"/>
      <c r="B77" s="108" t="s">
        <v>872</v>
      </c>
      <c r="C77" s="108" t="s">
        <v>898</v>
      </c>
      <c r="D77" s="108" t="s">
        <v>895</v>
      </c>
      <c r="E77" s="79" t="s">
        <v>685</v>
      </c>
      <c r="F77" s="329"/>
    </row>
    <row r="78" spans="1:6" s="106" customFormat="1" ht="20.100000000000001" customHeight="1" x14ac:dyDescent="0.25">
      <c r="A78" s="147" t="s">
        <v>872</v>
      </c>
      <c r="B78" s="110" t="s">
        <v>899</v>
      </c>
      <c r="C78" s="497" t="s">
        <v>687</v>
      </c>
      <c r="D78" s="498"/>
      <c r="E78" s="499"/>
      <c r="F78" s="328">
        <f>SUM(F79:F87)</f>
        <v>0</v>
      </c>
    </row>
    <row r="79" spans="1:6" s="46" customFormat="1" ht="20.100000000000001" customHeight="1" x14ac:dyDescent="0.25">
      <c r="A79" s="148"/>
      <c r="B79" s="108" t="s">
        <v>872</v>
      </c>
      <c r="C79" s="108" t="s">
        <v>899</v>
      </c>
      <c r="D79" s="108" t="s">
        <v>891</v>
      </c>
      <c r="E79" s="79" t="s">
        <v>689</v>
      </c>
      <c r="F79" s="329"/>
    </row>
    <row r="80" spans="1:6" s="46" customFormat="1" ht="20.100000000000001" customHeight="1" x14ac:dyDescent="0.25">
      <c r="A80" s="148"/>
      <c r="B80" s="108" t="s">
        <v>872</v>
      </c>
      <c r="C80" s="108" t="s">
        <v>899</v>
      </c>
      <c r="D80" s="108" t="s">
        <v>868</v>
      </c>
      <c r="E80" s="79" t="s">
        <v>691</v>
      </c>
      <c r="F80" s="329"/>
    </row>
    <row r="81" spans="1:6" s="46" customFormat="1" ht="20.100000000000001" customHeight="1" x14ac:dyDescent="0.25">
      <c r="A81" s="148"/>
      <c r="B81" s="108" t="s">
        <v>872</v>
      </c>
      <c r="C81" s="108" t="s">
        <v>899</v>
      </c>
      <c r="D81" s="108" t="s">
        <v>869</v>
      </c>
      <c r="E81" s="79" t="s">
        <v>693</v>
      </c>
      <c r="F81" s="329"/>
    </row>
    <row r="82" spans="1:6" s="46" customFormat="1" ht="20.100000000000001" customHeight="1" x14ac:dyDescent="0.25">
      <c r="A82" s="148"/>
      <c r="B82" s="108" t="s">
        <v>872</v>
      </c>
      <c r="C82" s="108" t="s">
        <v>899</v>
      </c>
      <c r="D82" s="108" t="s">
        <v>894</v>
      </c>
      <c r="E82" s="79" t="s">
        <v>695</v>
      </c>
      <c r="F82" s="329"/>
    </row>
    <row r="83" spans="1:6" s="46" customFormat="1" ht="20.100000000000001" customHeight="1" x14ac:dyDescent="0.25">
      <c r="A83" s="148"/>
      <c r="B83" s="108" t="s">
        <v>872</v>
      </c>
      <c r="C83" s="108" t="s">
        <v>899</v>
      </c>
      <c r="D83" s="108" t="s">
        <v>870</v>
      </c>
      <c r="E83" s="79" t="s">
        <v>697</v>
      </c>
      <c r="F83" s="329"/>
    </row>
    <row r="84" spans="1:6" s="46" customFormat="1" ht="20.100000000000001" customHeight="1" x14ac:dyDescent="0.25">
      <c r="A84" s="148"/>
      <c r="B84" s="108" t="s">
        <v>872</v>
      </c>
      <c r="C84" s="108" t="s">
        <v>899</v>
      </c>
      <c r="D84" s="108" t="s">
        <v>895</v>
      </c>
      <c r="E84" s="79" t="s">
        <v>699</v>
      </c>
      <c r="F84" s="329"/>
    </row>
    <row r="85" spans="1:6" s="46" customFormat="1" ht="20.100000000000001" customHeight="1" x14ac:dyDescent="0.25">
      <c r="A85" s="148"/>
      <c r="B85" s="108" t="s">
        <v>872</v>
      </c>
      <c r="C85" s="108" t="s">
        <v>899</v>
      </c>
      <c r="D85" s="108" t="s">
        <v>871</v>
      </c>
      <c r="E85" s="79" t="s">
        <v>701</v>
      </c>
      <c r="F85" s="329"/>
    </row>
    <row r="86" spans="1:6" s="46" customFormat="1" ht="20.100000000000001" customHeight="1" x14ac:dyDescent="0.25">
      <c r="A86" s="148"/>
      <c r="B86" s="108" t="s">
        <v>872</v>
      </c>
      <c r="C86" s="108" t="s">
        <v>899</v>
      </c>
      <c r="D86" s="108" t="s">
        <v>896</v>
      </c>
      <c r="E86" s="79" t="s">
        <v>845</v>
      </c>
      <c r="F86" s="329"/>
    </row>
    <row r="87" spans="1:6" s="46" customFormat="1" ht="20.100000000000001" customHeight="1" x14ac:dyDescent="0.25">
      <c r="A87" s="148"/>
      <c r="B87" s="108" t="s">
        <v>872</v>
      </c>
      <c r="C87" s="108" t="s">
        <v>899</v>
      </c>
      <c r="D87" s="108" t="s">
        <v>897</v>
      </c>
      <c r="E87" s="79" t="s">
        <v>884</v>
      </c>
      <c r="F87" s="329"/>
    </row>
    <row r="88" spans="1:6" s="106" customFormat="1" ht="20.100000000000001" customHeight="1" x14ac:dyDescent="0.25">
      <c r="A88" s="147" t="s">
        <v>872</v>
      </c>
      <c r="B88" s="110" t="s">
        <v>900</v>
      </c>
      <c r="C88" s="497" t="s">
        <v>707</v>
      </c>
      <c r="D88" s="498"/>
      <c r="E88" s="499"/>
      <c r="F88" s="328">
        <f>SUM(F89)</f>
        <v>0</v>
      </c>
    </row>
    <row r="89" spans="1:6" s="46" customFormat="1" ht="20.100000000000001" customHeight="1" x14ac:dyDescent="0.25">
      <c r="A89" s="148"/>
      <c r="B89" s="108" t="s">
        <v>872</v>
      </c>
      <c r="C89" s="108" t="s">
        <v>900</v>
      </c>
      <c r="D89" s="108" t="s">
        <v>891</v>
      </c>
      <c r="E89" s="79" t="s">
        <v>709</v>
      </c>
      <c r="F89" s="329"/>
    </row>
    <row r="90" spans="1:6" s="106" customFormat="1" ht="20.100000000000001" customHeight="1" x14ac:dyDescent="0.25">
      <c r="A90" s="254" t="s">
        <v>869</v>
      </c>
      <c r="B90" s="500" t="s">
        <v>711</v>
      </c>
      <c r="C90" s="501"/>
      <c r="D90" s="501"/>
      <c r="E90" s="502"/>
      <c r="F90" s="327">
        <f>SUM(F91+F94+F101+F108+F112+F119+F121+F124+F129)</f>
        <v>3767805.5</v>
      </c>
    </row>
    <row r="91" spans="1:6" s="106" customFormat="1" ht="20.100000000000001" customHeight="1" x14ac:dyDescent="0.25">
      <c r="A91" s="147" t="s">
        <v>892</v>
      </c>
      <c r="B91" s="110" t="s">
        <v>867</v>
      </c>
      <c r="C91" s="497" t="s">
        <v>713</v>
      </c>
      <c r="D91" s="498"/>
      <c r="E91" s="499"/>
      <c r="F91" s="328">
        <f>SUM(F92:F93)</f>
        <v>3767805.5</v>
      </c>
    </row>
    <row r="92" spans="1:6" s="46" customFormat="1" ht="20.100000000000001" customHeight="1" x14ac:dyDescent="0.25">
      <c r="A92" s="148"/>
      <c r="B92" s="108" t="s">
        <v>892</v>
      </c>
      <c r="C92" s="108" t="s">
        <v>867</v>
      </c>
      <c r="D92" s="108" t="s">
        <v>891</v>
      </c>
      <c r="E92" s="79" t="s">
        <v>715</v>
      </c>
      <c r="F92" s="329">
        <v>3767805.5</v>
      </c>
    </row>
    <row r="93" spans="1:6" s="46" customFormat="1" ht="20.100000000000001" customHeight="1" x14ac:dyDescent="0.25">
      <c r="A93" s="148"/>
      <c r="B93" s="108" t="s">
        <v>892</v>
      </c>
      <c r="C93" s="108" t="s">
        <v>867</v>
      </c>
      <c r="D93" s="108" t="s">
        <v>868</v>
      </c>
      <c r="E93" s="79" t="s">
        <v>717</v>
      </c>
      <c r="F93" s="329"/>
    </row>
    <row r="94" spans="1:6" s="106" customFormat="1" ht="20.100000000000001" customHeight="1" x14ac:dyDescent="0.25">
      <c r="A94" s="147" t="s">
        <v>892</v>
      </c>
      <c r="B94" s="110" t="s">
        <v>872</v>
      </c>
      <c r="C94" s="497" t="s">
        <v>719</v>
      </c>
      <c r="D94" s="498"/>
      <c r="E94" s="499"/>
      <c r="F94" s="328">
        <f>SUM(F95:F100)</f>
        <v>0</v>
      </c>
    </row>
    <row r="95" spans="1:6" s="46" customFormat="1" ht="20.100000000000001" customHeight="1" x14ac:dyDescent="0.25">
      <c r="A95" s="148"/>
      <c r="B95" s="108" t="s">
        <v>892</v>
      </c>
      <c r="C95" s="108" t="s">
        <v>872</v>
      </c>
      <c r="D95" s="108" t="s">
        <v>891</v>
      </c>
      <c r="E95" s="79" t="s">
        <v>721</v>
      </c>
      <c r="F95" s="329"/>
    </row>
    <row r="96" spans="1:6" s="46" customFormat="1" ht="20.100000000000001" customHeight="1" x14ac:dyDescent="0.25">
      <c r="A96" s="148"/>
      <c r="B96" s="108" t="s">
        <v>892</v>
      </c>
      <c r="C96" s="108" t="s">
        <v>872</v>
      </c>
      <c r="D96" s="108" t="s">
        <v>868</v>
      </c>
      <c r="E96" s="79" t="s">
        <v>723</v>
      </c>
      <c r="F96" s="329"/>
    </row>
    <row r="97" spans="1:6" s="46" customFormat="1" ht="20.100000000000001" customHeight="1" x14ac:dyDescent="0.25">
      <c r="A97" s="148"/>
      <c r="B97" s="108" t="s">
        <v>892</v>
      </c>
      <c r="C97" s="108" t="s">
        <v>872</v>
      </c>
      <c r="D97" s="108" t="s">
        <v>869</v>
      </c>
      <c r="E97" s="79" t="s">
        <v>725</v>
      </c>
      <c r="F97" s="329"/>
    </row>
    <row r="98" spans="1:6" s="46" customFormat="1" ht="20.100000000000001" customHeight="1" x14ac:dyDescent="0.25">
      <c r="A98" s="148"/>
      <c r="B98" s="108" t="s">
        <v>892</v>
      </c>
      <c r="C98" s="108" t="s">
        <v>872</v>
      </c>
      <c r="D98" s="108" t="s">
        <v>894</v>
      </c>
      <c r="E98" s="79" t="s">
        <v>727</v>
      </c>
      <c r="F98" s="329"/>
    </row>
    <row r="99" spans="1:6" s="46" customFormat="1" ht="20.100000000000001" customHeight="1" x14ac:dyDescent="0.25">
      <c r="A99" s="148"/>
      <c r="B99" s="108" t="s">
        <v>892</v>
      </c>
      <c r="C99" s="108" t="s">
        <v>872</v>
      </c>
      <c r="D99" s="108" t="s">
        <v>870</v>
      </c>
      <c r="E99" s="79" t="s">
        <v>729</v>
      </c>
      <c r="F99" s="329"/>
    </row>
    <row r="100" spans="1:6" s="46" customFormat="1" ht="20.100000000000001" customHeight="1" x14ac:dyDescent="0.25">
      <c r="A100" s="148"/>
      <c r="B100" s="108" t="s">
        <v>892</v>
      </c>
      <c r="C100" s="108" t="s">
        <v>872</v>
      </c>
      <c r="D100" s="108" t="s">
        <v>895</v>
      </c>
      <c r="E100" s="79" t="s">
        <v>885</v>
      </c>
      <c r="F100" s="329"/>
    </row>
    <row r="101" spans="1:6" s="106" customFormat="1" ht="20.100000000000001" customHeight="1" x14ac:dyDescent="0.25">
      <c r="A101" s="147" t="s">
        <v>892</v>
      </c>
      <c r="B101" s="110" t="s">
        <v>892</v>
      </c>
      <c r="C101" s="497" t="s">
        <v>733</v>
      </c>
      <c r="D101" s="498"/>
      <c r="E101" s="499"/>
      <c r="F101" s="328">
        <f>SUM(F102:F107)</f>
        <v>0</v>
      </c>
    </row>
    <row r="102" spans="1:6" s="46" customFormat="1" ht="20.100000000000001" customHeight="1" x14ac:dyDescent="0.25">
      <c r="A102" s="148"/>
      <c r="B102" s="108" t="s">
        <v>892</v>
      </c>
      <c r="C102" s="108" t="s">
        <v>892</v>
      </c>
      <c r="D102" s="108" t="s">
        <v>891</v>
      </c>
      <c r="E102" s="79" t="s">
        <v>735</v>
      </c>
      <c r="F102" s="329"/>
    </row>
    <row r="103" spans="1:6" s="46" customFormat="1" ht="20.100000000000001" customHeight="1" x14ac:dyDescent="0.25">
      <c r="A103" s="148"/>
      <c r="B103" s="108" t="s">
        <v>892</v>
      </c>
      <c r="C103" s="108" t="s">
        <v>892</v>
      </c>
      <c r="D103" s="108" t="s">
        <v>868</v>
      </c>
      <c r="E103" s="79" t="s">
        <v>737</v>
      </c>
      <c r="F103" s="329"/>
    </row>
    <row r="104" spans="1:6" s="46" customFormat="1" ht="20.100000000000001" customHeight="1" x14ac:dyDescent="0.25">
      <c r="A104" s="148"/>
      <c r="B104" s="108" t="s">
        <v>892</v>
      </c>
      <c r="C104" s="108" t="s">
        <v>892</v>
      </c>
      <c r="D104" s="108" t="s">
        <v>869</v>
      </c>
      <c r="E104" s="79" t="s">
        <v>739</v>
      </c>
      <c r="F104" s="329"/>
    </row>
    <row r="105" spans="1:6" s="46" customFormat="1" ht="20.100000000000001" customHeight="1" x14ac:dyDescent="0.25">
      <c r="A105" s="148"/>
      <c r="B105" s="108" t="s">
        <v>892</v>
      </c>
      <c r="C105" s="108" t="s">
        <v>892</v>
      </c>
      <c r="D105" s="108" t="s">
        <v>894</v>
      </c>
      <c r="E105" s="79" t="s">
        <v>741</v>
      </c>
      <c r="F105" s="329"/>
    </row>
    <row r="106" spans="1:6" s="46" customFormat="1" ht="20.100000000000001" customHeight="1" x14ac:dyDescent="0.25">
      <c r="A106" s="148"/>
      <c r="B106" s="108" t="s">
        <v>892</v>
      </c>
      <c r="C106" s="108" t="s">
        <v>892</v>
      </c>
      <c r="D106" s="108" t="s">
        <v>870</v>
      </c>
      <c r="E106" s="79" t="s">
        <v>743</v>
      </c>
      <c r="F106" s="329"/>
    </row>
    <row r="107" spans="1:6" s="46" customFormat="1" ht="20.100000000000001" customHeight="1" x14ac:dyDescent="0.25">
      <c r="A107" s="148"/>
      <c r="B107" s="108" t="s">
        <v>892</v>
      </c>
      <c r="C107" s="108" t="s">
        <v>892</v>
      </c>
      <c r="D107" s="108" t="s">
        <v>895</v>
      </c>
      <c r="E107" s="79" t="s">
        <v>745</v>
      </c>
      <c r="F107" s="329"/>
    </row>
    <row r="108" spans="1:6" s="106" customFormat="1" ht="20.100000000000001" customHeight="1" x14ac:dyDescent="0.25">
      <c r="A108" s="147" t="s">
        <v>892</v>
      </c>
      <c r="B108" s="110" t="s">
        <v>893</v>
      </c>
      <c r="C108" s="497" t="s">
        <v>747</v>
      </c>
      <c r="D108" s="498"/>
      <c r="E108" s="499"/>
      <c r="F108" s="328">
        <f>SUM(F109:F111)</f>
        <v>0</v>
      </c>
    </row>
    <row r="109" spans="1:6" s="46" customFormat="1" ht="20.100000000000001" customHeight="1" x14ac:dyDescent="0.25">
      <c r="A109" s="148"/>
      <c r="B109" s="108" t="s">
        <v>892</v>
      </c>
      <c r="C109" s="108" t="s">
        <v>893</v>
      </c>
      <c r="D109" s="108" t="s">
        <v>891</v>
      </c>
      <c r="E109" s="79" t="s">
        <v>749</v>
      </c>
      <c r="F109" s="329"/>
    </row>
    <row r="110" spans="1:6" s="46" customFormat="1" ht="20.100000000000001" customHeight="1" x14ac:dyDescent="0.25">
      <c r="A110" s="148"/>
      <c r="B110" s="108" t="s">
        <v>892</v>
      </c>
      <c r="C110" s="108" t="s">
        <v>893</v>
      </c>
      <c r="D110" s="108" t="s">
        <v>868</v>
      </c>
      <c r="E110" s="79" t="s">
        <v>751</v>
      </c>
      <c r="F110" s="329"/>
    </row>
    <row r="111" spans="1:6" s="46" customFormat="1" ht="20.100000000000001" customHeight="1" x14ac:dyDescent="0.25">
      <c r="A111" s="148"/>
      <c r="B111" s="108" t="s">
        <v>892</v>
      </c>
      <c r="C111" s="108" t="s">
        <v>893</v>
      </c>
      <c r="D111" s="108" t="s">
        <v>869</v>
      </c>
      <c r="E111" s="79" t="s">
        <v>753</v>
      </c>
      <c r="F111" s="329"/>
    </row>
    <row r="112" spans="1:6" s="106" customFormat="1" ht="20.100000000000001" customHeight="1" x14ac:dyDescent="0.25">
      <c r="A112" s="147" t="s">
        <v>892</v>
      </c>
      <c r="B112" s="110" t="s">
        <v>898</v>
      </c>
      <c r="C112" s="497" t="s">
        <v>755</v>
      </c>
      <c r="D112" s="498"/>
      <c r="E112" s="499"/>
      <c r="F112" s="328">
        <f>SUM(F113:F118)</f>
        <v>0</v>
      </c>
    </row>
    <row r="113" spans="1:6" s="46" customFormat="1" ht="20.100000000000001" customHeight="1" x14ac:dyDescent="0.25">
      <c r="A113" s="148"/>
      <c r="B113" s="108" t="s">
        <v>892</v>
      </c>
      <c r="C113" s="108" t="s">
        <v>898</v>
      </c>
      <c r="D113" s="108" t="s">
        <v>891</v>
      </c>
      <c r="E113" s="79" t="s">
        <v>757</v>
      </c>
      <c r="F113" s="329"/>
    </row>
    <row r="114" spans="1:6" s="46" customFormat="1" ht="20.100000000000001" customHeight="1" x14ac:dyDescent="0.25">
      <c r="A114" s="148"/>
      <c r="B114" s="108" t="s">
        <v>892</v>
      </c>
      <c r="C114" s="108" t="s">
        <v>898</v>
      </c>
      <c r="D114" s="108" t="s">
        <v>868</v>
      </c>
      <c r="E114" s="79" t="s">
        <v>759</v>
      </c>
      <c r="F114" s="329"/>
    </row>
    <row r="115" spans="1:6" s="46" customFormat="1" ht="20.100000000000001" customHeight="1" x14ac:dyDescent="0.25">
      <c r="A115" s="148"/>
      <c r="B115" s="108" t="s">
        <v>892</v>
      </c>
      <c r="C115" s="108" t="s">
        <v>898</v>
      </c>
      <c r="D115" s="108" t="s">
        <v>869</v>
      </c>
      <c r="E115" s="79" t="s">
        <v>761</v>
      </c>
      <c r="F115" s="329"/>
    </row>
    <row r="116" spans="1:6" s="46" customFormat="1" ht="20.100000000000001" customHeight="1" x14ac:dyDescent="0.25">
      <c r="A116" s="148"/>
      <c r="B116" s="108" t="s">
        <v>892</v>
      </c>
      <c r="C116" s="108" t="s">
        <v>898</v>
      </c>
      <c r="D116" s="108" t="s">
        <v>894</v>
      </c>
      <c r="E116" s="79" t="s">
        <v>763</v>
      </c>
      <c r="F116" s="329"/>
    </row>
    <row r="117" spans="1:6" s="46" customFormat="1" ht="20.100000000000001" customHeight="1" x14ac:dyDescent="0.25">
      <c r="A117" s="148"/>
      <c r="B117" s="108" t="s">
        <v>892</v>
      </c>
      <c r="C117" s="108" t="s">
        <v>898</v>
      </c>
      <c r="D117" s="108" t="s">
        <v>870</v>
      </c>
      <c r="E117" s="79" t="s">
        <v>886</v>
      </c>
      <c r="F117" s="329"/>
    </row>
    <row r="118" spans="1:6" s="46" customFormat="1" ht="20.100000000000001" customHeight="1" x14ac:dyDescent="0.25">
      <c r="A118" s="148"/>
      <c r="B118" s="108" t="s">
        <v>892</v>
      </c>
      <c r="C118" s="108" t="s">
        <v>898</v>
      </c>
      <c r="D118" s="108" t="s">
        <v>895</v>
      </c>
      <c r="E118" s="79" t="s">
        <v>767</v>
      </c>
      <c r="F118" s="329"/>
    </row>
    <row r="119" spans="1:6" s="106" customFormat="1" ht="20.100000000000001" customHeight="1" x14ac:dyDescent="0.25">
      <c r="A119" s="147" t="s">
        <v>892</v>
      </c>
      <c r="B119" s="110" t="s">
        <v>899</v>
      </c>
      <c r="C119" s="497" t="s">
        <v>887</v>
      </c>
      <c r="D119" s="498"/>
      <c r="E119" s="499"/>
      <c r="F119" s="328">
        <f>SUM(F120)</f>
        <v>0</v>
      </c>
    </row>
    <row r="120" spans="1:6" s="46" customFormat="1" ht="20.100000000000001" customHeight="1" x14ac:dyDescent="0.25">
      <c r="A120" s="148"/>
      <c r="B120" s="108" t="s">
        <v>892</v>
      </c>
      <c r="C120" s="108" t="s">
        <v>899</v>
      </c>
      <c r="D120" s="108" t="s">
        <v>891</v>
      </c>
      <c r="E120" s="79" t="s">
        <v>771</v>
      </c>
      <c r="F120" s="329"/>
    </row>
    <row r="121" spans="1:6" s="106" customFormat="1" ht="20.100000000000001" customHeight="1" x14ac:dyDescent="0.25">
      <c r="A121" s="147" t="s">
        <v>892</v>
      </c>
      <c r="B121" s="110" t="s">
        <v>900</v>
      </c>
      <c r="C121" s="497" t="s">
        <v>773</v>
      </c>
      <c r="D121" s="498"/>
      <c r="E121" s="499"/>
      <c r="F121" s="328">
        <f>SUM(F122:F123)</f>
        <v>0</v>
      </c>
    </row>
    <row r="122" spans="1:6" s="46" customFormat="1" ht="20.100000000000001" customHeight="1" x14ac:dyDescent="0.25">
      <c r="A122" s="148"/>
      <c r="B122" s="108" t="s">
        <v>892</v>
      </c>
      <c r="C122" s="108" t="s">
        <v>900</v>
      </c>
      <c r="D122" s="108" t="s">
        <v>891</v>
      </c>
      <c r="E122" s="79" t="s">
        <v>775</v>
      </c>
      <c r="F122" s="329"/>
    </row>
    <row r="123" spans="1:6" s="46" customFormat="1" ht="20.100000000000001" customHeight="1" x14ac:dyDescent="0.25">
      <c r="A123" s="148"/>
      <c r="B123" s="108" t="s">
        <v>892</v>
      </c>
      <c r="C123" s="108" t="s">
        <v>900</v>
      </c>
      <c r="D123" s="108" t="s">
        <v>868</v>
      </c>
      <c r="E123" s="79" t="s">
        <v>777</v>
      </c>
      <c r="F123" s="329"/>
    </row>
    <row r="124" spans="1:6" s="106" customFormat="1" ht="20.100000000000001" customHeight="1" x14ac:dyDescent="0.25">
      <c r="A124" s="147" t="s">
        <v>892</v>
      </c>
      <c r="B124" s="110" t="s">
        <v>901</v>
      </c>
      <c r="C124" s="497" t="s">
        <v>888</v>
      </c>
      <c r="D124" s="498"/>
      <c r="E124" s="499"/>
      <c r="F124" s="328">
        <f>SUM(F125:F128)</f>
        <v>0</v>
      </c>
    </row>
    <row r="125" spans="1:6" s="46" customFormat="1" ht="20.100000000000001" customHeight="1" x14ac:dyDescent="0.25">
      <c r="A125" s="148"/>
      <c r="B125" s="108" t="s">
        <v>892</v>
      </c>
      <c r="C125" s="108" t="s">
        <v>901</v>
      </c>
      <c r="D125" s="108" t="s">
        <v>891</v>
      </c>
      <c r="E125" s="79" t="s">
        <v>781</v>
      </c>
      <c r="F125" s="329"/>
    </row>
    <row r="126" spans="1:6" s="46" customFormat="1" ht="20.100000000000001" customHeight="1" x14ac:dyDescent="0.25">
      <c r="A126" s="148"/>
      <c r="B126" s="108" t="s">
        <v>892</v>
      </c>
      <c r="C126" s="108" t="s">
        <v>901</v>
      </c>
      <c r="D126" s="108" t="s">
        <v>868</v>
      </c>
      <c r="E126" s="79" t="s">
        <v>783</v>
      </c>
      <c r="F126" s="329"/>
    </row>
    <row r="127" spans="1:6" s="46" customFormat="1" ht="20.100000000000001" customHeight="1" x14ac:dyDescent="0.25">
      <c r="A127" s="148"/>
      <c r="B127" s="108" t="s">
        <v>892</v>
      </c>
      <c r="C127" s="108" t="s">
        <v>901</v>
      </c>
      <c r="D127" s="108" t="s">
        <v>869</v>
      </c>
      <c r="E127" s="79" t="s">
        <v>785</v>
      </c>
      <c r="F127" s="329"/>
    </row>
    <row r="128" spans="1:6" s="46" customFormat="1" ht="20.100000000000001" customHeight="1" x14ac:dyDescent="0.25">
      <c r="A128" s="148"/>
      <c r="B128" s="108" t="s">
        <v>892</v>
      </c>
      <c r="C128" s="108" t="s">
        <v>901</v>
      </c>
      <c r="D128" s="108" t="s">
        <v>894</v>
      </c>
      <c r="E128" s="79" t="s">
        <v>787</v>
      </c>
      <c r="F128" s="329"/>
    </row>
    <row r="129" spans="1:6" s="106" customFormat="1" ht="20.100000000000001" customHeight="1" x14ac:dyDescent="0.25">
      <c r="A129" s="147" t="s">
        <v>892</v>
      </c>
      <c r="B129" s="110" t="s">
        <v>902</v>
      </c>
      <c r="C129" s="497" t="s">
        <v>789</v>
      </c>
      <c r="D129" s="498"/>
      <c r="E129" s="499"/>
      <c r="F129" s="328">
        <f>SUM(F130:F132)</f>
        <v>0</v>
      </c>
    </row>
    <row r="130" spans="1:6" s="46" customFormat="1" ht="20.100000000000001" customHeight="1" x14ac:dyDescent="0.25">
      <c r="A130" s="148"/>
      <c r="B130" s="108" t="s">
        <v>892</v>
      </c>
      <c r="C130" s="108" t="s">
        <v>902</v>
      </c>
      <c r="D130" s="108" t="s">
        <v>891</v>
      </c>
      <c r="E130" s="79" t="s">
        <v>791</v>
      </c>
      <c r="F130" s="329"/>
    </row>
    <row r="131" spans="1:6" s="46" customFormat="1" ht="20.100000000000001" customHeight="1" x14ac:dyDescent="0.25">
      <c r="A131" s="148"/>
      <c r="B131" s="108" t="s">
        <v>892</v>
      </c>
      <c r="C131" s="108" t="s">
        <v>902</v>
      </c>
      <c r="D131" s="108" t="s">
        <v>868</v>
      </c>
      <c r="E131" s="79" t="s">
        <v>793</v>
      </c>
      <c r="F131" s="329"/>
    </row>
    <row r="132" spans="1:6" s="46" customFormat="1" ht="20.100000000000001" customHeight="1" x14ac:dyDescent="0.25">
      <c r="A132" s="148"/>
      <c r="B132" s="108" t="s">
        <v>892</v>
      </c>
      <c r="C132" s="108" t="s">
        <v>902</v>
      </c>
      <c r="D132" s="108" t="s">
        <v>869</v>
      </c>
      <c r="E132" s="79" t="s">
        <v>795</v>
      </c>
      <c r="F132" s="329"/>
    </row>
    <row r="133" spans="1:6" s="106" customFormat="1" ht="20.100000000000001" customHeight="1" x14ac:dyDescent="0.25">
      <c r="A133" s="254" t="s">
        <v>894</v>
      </c>
      <c r="B133" s="500" t="s">
        <v>797</v>
      </c>
      <c r="C133" s="501"/>
      <c r="D133" s="501"/>
      <c r="E133" s="502"/>
      <c r="F133" s="327">
        <f>SUM(F134+F137+F141+F146)</f>
        <v>3586834</v>
      </c>
    </row>
    <row r="134" spans="1:6" s="106" customFormat="1" ht="20.100000000000001" customHeight="1" x14ac:dyDescent="0.25">
      <c r="A134" s="147" t="s">
        <v>893</v>
      </c>
      <c r="B134" s="110" t="s">
        <v>867</v>
      </c>
      <c r="C134" s="497" t="s">
        <v>889</v>
      </c>
      <c r="D134" s="498"/>
      <c r="E134" s="499"/>
      <c r="F134" s="328">
        <f>SUM(F135:F136)</f>
        <v>2786834</v>
      </c>
    </row>
    <row r="135" spans="1:6" s="46" customFormat="1" ht="20.100000000000001" customHeight="1" x14ac:dyDescent="0.25">
      <c r="A135" s="148"/>
      <c r="B135" s="108" t="s">
        <v>893</v>
      </c>
      <c r="C135" s="108" t="s">
        <v>867</v>
      </c>
      <c r="D135" s="108" t="s">
        <v>891</v>
      </c>
      <c r="E135" s="79" t="s">
        <v>801</v>
      </c>
      <c r="F135" s="329">
        <f>3586834-800000</f>
        <v>2786834</v>
      </c>
    </row>
    <row r="136" spans="1:6" s="46" customFormat="1" ht="20.100000000000001" customHeight="1" x14ac:dyDescent="0.25">
      <c r="A136" s="148"/>
      <c r="B136" s="108" t="s">
        <v>893</v>
      </c>
      <c r="C136" s="108" t="s">
        <v>867</v>
      </c>
      <c r="D136" s="108" t="s">
        <v>868</v>
      </c>
      <c r="E136" s="79" t="s">
        <v>803</v>
      </c>
      <c r="F136" s="329"/>
    </row>
    <row r="137" spans="1:6" s="106" customFormat="1" ht="26.25" customHeight="1" x14ac:dyDescent="0.25">
      <c r="A137" s="147" t="s">
        <v>893</v>
      </c>
      <c r="B137" s="110" t="s">
        <v>872</v>
      </c>
      <c r="C137" s="497" t="s">
        <v>805</v>
      </c>
      <c r="D137" s="498"/>
      <c r="E137" s="499"/>
      <c r="F137" s="328">
        <f>SUM(F138:F140)</f>
        <v>0</v>
      </c>
    </row>
    <row r="138" spans="1:6" s="46" customFormat="1" ht="20.100000000000001" customHeight="1" x14ac:dyDescent="0.25">
      <c r="A138" s="148"/>
      <c r="B138" s="108" t="s">
        <v>893</v>
      </c>
      <c r="C138" s="108" t="s">
        <v>872</v>
      </c>
      <c r="D138" s="108" t="s">
        <v>891</v>
      </c>
      <c r="E138" s="79" t="s">
        <v>807</v>
      </c>
      <c r="F138" s="329"/>
    </row>
    <row r="139" spans="1:6" s="46" customFormat="1" ht="20.100000000000001" customHeight="1" x14ac:dyDescent="0.25">
      <c r="A139" s="148"/>
      <c r="B139" s="108" t="s">
        <v>893</v>
      </c>
      <c r="C139" s="108" t="s">
        <v>872</v>
      </c>
      <c r="D139" s="108" t="s">
        <v>868</v>
      </c>
      <c r="E139" s="79" t="s">
        <v>809</v>
      </c>
      <c r="F139" s="329"/>
    </row>
    <row r="140" spans="1:6" s="46" customFormat="1" ht="20.100000000000001" customHeight="1" x14ac:dyDescent="0.25">
      <c r="A140" s="148"/>
      <c r="B140" s="108" t="s">
        <v>893</v>
      </c>
      <c r="C140" s="108" t="s">
        <v>872</v>
      </c>
      <c r="D140" s="108" t="s">
        <v>869</v>
      </c>
      <c r="E140" s="79" t="s">
        <v>811</v>
      </c>
      <c r="F140" s="329"/>
    </row>
    <row r="141" spans="1:6" s="106" customFormat="1" ht="20.100000000000001" customHeight="1" x14ac:dyDescent="0.25">
      <c r="A141" s="149" t="s">
        <v>893</v>
      </c>
      <c r="B141" s="110" t="s">
        <v>892</v>
      </c>
      <c r="C141" s="497" t="s">
        <v>813</v>
      </c>
      <c r="D141" s="498"/>
      <c r="E141" s="499"/>
      <c r="F141" s="328">
        <f>SUM(F142:F145)</f>
        <v>0</v>
      </c>
    </row>
    <row r="142" spans="1:6" s="46" customFormat="1" ht="20.100000000000001" customHeight="1" x14ac:dyDescent="0.25">
      <c r="A142" s="148"/>
      <c r="B142" s="108" t="s">
        <v>893</v>
      </c>
      <c r="C142" s="108" t="s">
        <v>892</v>
      </c>
      <c r="D142" s="108" t="s">
        <v>891</v>
      </c>
      <c r="E142" s="79" t="s">
        <v>815</v>
      </c>
      <c r="F142" s="329"/>
    </row>
    <row r="143" spans="1:6" s="46" customFormat="1" ht="20.100000000000001" customHeight="1" x14ac:dyDescent="0.25">
      <c r="A143" s="148"/>
      <c r="B143" s="108" t="s">
        <v>893</v>
      </c>
      <c r="C143" s="108" t="s">
        <v>892</v>
      </c>
      <c r="D143" s="108" t="s">
        <v>868</v>
      </c>
      <c r="E143" s="79" t="s">
        <v>890</v>
      </c>
      <c r="F143" s="329"/>
    </row>
    <row r="144" spans="1:6" s="46" customFormat="1" ht="20.100000000000001" customHeight="1" x14ac:dyDescent="0.25">
      <c r="A144" s="148"/>
      <c r="B144" s="108" t="s">
        <v>893</v>
      </c>
      <c r="C144" s="108" t="s">
        <v>892</v>
      </c>
      <c r="D144" s="108" t="s">
        <v>869</v>
      </c>
      <c r="E144" s="79" t="s">
        <v>819</v>
      </c>
      <c r="F144" s="329"/>
    </row>
    <row r="145" spans="1:7" s="46" customFormat="1" ht="20.100000000000001" customHeight="1" x14ac:dyDescent="0.25">
      <c r="A145" s="148"/>
      <c r="B145" s="108" t="s">
        <v>893</v>
      </c>
      <c r="C145" s="108" t="s">
        <v>892</v>
      </c>
      <c r="D145" s="108" t="s">
        <v>894</v>
      </c>
      <c r="E145" s="79" t="s">
        <v>1118</v>
      </c>
      <c r="F145" s="329"/>
    </row>
    <row r="146" spans="1:7" s="106" customFormat="1" ht="20.100000000000001" customHeight="1" x14ac:dyDescent="0.25">
      <c r="A146" s="147" t="s">
        <v>893</v>
      </c>
      <c r="B146" s="110" t="s">
        <v>893</v>
      </c>
      <c r="C146" s="497" t="s">
        <v>823</v>
      </c>
      <c r="D146" s="498"/>
      <c r="E146" s="499"/>
      <c r="F146" s="328">
        <f>SUM(F147)</f>
        <v>800000</v>
      </c>
    </row>
    <row r="147" spans="1:7" s="46" customFormat="1" ht="20.100000000000001" customHeight="1" x14ac:dyDescent="0.25">
      <c r="A147" s="148"/>
      <c r="B147" s="108" t="s">
        <v>893</v>
      </c>
      <c r="C147" s="108" t="s">
        <v>893</v>
      </c>
      <c r="D147" s="108" t="s">
        <v>891</v>
      </c>
      <c r="E147" s="79" t="s">
        <v>1119</v>
      </c>
      <c r="F147" s="329">
        <v>800000</v>
      </c>
    </row>
    <row r="148" spans="1:7" s="46" customFormat="1" ht="3.75" customHeight="1" x14ac:dyDescent="0.25">
      <c r="A148" s="150"/>
      <c r="B148" s="143"/>
      <c r="C148" s="143"/>
      <c r="D148" s="143"/>
      <c r="E148" s="144"/>
      <c r="F148" s="331"/>
    </row>
    <row r="149" spans="1:7" s="105" customFormat="1" ht="22.5" customHeight="1" x14ac:dyDescent="0.25">
      <c r="A149" s="503" t="s">
        <v>0</v>
      </c>
      <c r="B149" s="504"/>
      <c r="C149" s="504"/>
      <c r="D149" s="504"/>
      <c r="E149" s="505"/>
      <c r="F149" s="330">
        <f>SUM(F5+F44+F90+F133)</f>
        <v>97749187</v>
      </c>
      <c r="G149" s="107"/>
    </row>
    <row r="150" spans="1:7" ht="2.25" customHeight="1" x14ac:dyDescent="0.25">
      <c r="A150" s="25"/>
      <c r="B150" s="25"/>
      <c r="C150" s="25"/>
      <c r="D150" s="25"/>
      <c r="E150" s="26"/>
      <c r="F150" s="47"/>
    </row>
    <row r="151" spans="1:7" ht="25.5" hidden="1" customHeight="1" x14ac:dyDescent="0.25">
      <c r="A151" s="25"/>
      <c r="B151" s="25"/>
      <c r="C151" s="25"/>
      <c r="D151" s="25"/>
      <c r="E151" s="26"/>
      <c r="F151" s="47"/>
    </row>
    <row r="152" spans="1:7" ht="25.5" hidden="1" customHeight="1" x14ac:dyDescent="0.25">
      <c r="A152" s="25"/>
      <c r="B152" s="25"/>
      <c r="C152" s="25"/>
      <c r="D152" s="25"/>
      <c r="E152" s="26"/>
      <c r="F152" s="47"/>
    </row>
    <row r="153" spans="1:7" ht="25.5" hidden="1" customHeight="1" x14ac:dyDescent="0.25">
      <c r="A153" s="25"/>
      <c r="B153" s="25"/>
      <c r="C153" s="25"/>
      <c r="D153" s="25"/>
      <c r="E153" s="26"/>
      <c r="F153" s="47"/>
    </row>
    <row r="154" spans="1:7" ht="25.5" hidden="1" customHeight="1" x14ac:dyDescent="0.25">
      <c r="A154" s="25"/>
      <c r="B154" s="25"/>
      <c r="C154" s="25"/>
      <c r="D154" s="25"/>
      <c r="E154" s="26"/>
      <c r="F154" s="47"/>
    </row>
    <row r="155" spans="1:7" ht="25.5" hidden="1" customHeight="1" x14ac:dyDescent="0.25">
      <c r="A155" s="25"/>
      <c r="B155" s="25"/>
      <c r="C155" s="25"/>
      <c r="D155" s="25"/>
      <c r="E155" s="26"/>
      <c r="F155" s="47"/>
    </row>
    <row r="156" spans="1:7" ht="25.5" hidden="1" customHeight="1" x14ac:dyDescent="0.25">
      <c r="A156" s="25"/>
      <c r="B156" s="25"/>
      <c r="C156" s="25"/>
      <c r="D156" s="25"/>
      <c r="E156" s="26"/>
      <c r="F156" s="47"/>
    </row>
    <row r="157" spans="1:7" ht="25.5" hidden="1" customHeight="1" x14ac:dyDescent="0.25">
      <c r="A157" s="25"/>
      <c r="B157" s="25"/>
      <c r="C157" s="25"/>
      <c r="D157" s="25"/>
      <c r="E157" s="26"/>
      <c r="F157" s="47"/>
    </row>
    <row r="158" spans="1:7" ht="25.5" hidden="1" customHeight="1" x14ac:dyDescent="0.25">
      <c r="A158" s="25"/>
      <c r="B158" s="25"/>
      <c r="C158" s="25"/>
      <c r="D158" s="25"/>
      <c r="E158" s="27"/>
      <c r="F158" s="47"/>
    </row>
    <row r="159" spans="1:7" ht="25.5" hidden="1" customHeight="1" x14ac:dyDescent="0.25">
      <c r="A159" s="25"/>
      <c r="B159" s="25"/>
      <c r="C159" s="25"/>
      <c r="D159" s="25"/>
      <c r="E159" s="26"/>
      <c r="F159" s="47"/>
    </row>
    <row r="160" spans="1:7" ht="25.5" hidden="1" customHeight="1" x14ac:dyDescent="0.25">
      <c r="A160" s="25"/>
      <c r="B160" s="25"/>
      <c r="C160" s="25"/>
      <c r="D160" s="25"/>
      <c r="E160" s="26"/>
      <c r="F160" s="47"/>
    </row>
    <row r="161" spans="1:6" ht="25.5" hidden="1" customHeight="1" x14ac:dyDescent="0.25">
      <c r="A161" s="25"/>
      <c r="B161" s="25"/>
      <c r="C161" s="25"/>
      <c r="D161" s="25"/>
      <c r="E161" s="26"/>
      <c r="F161" s="47"/>
    </row>
    <row r="162" spans="1:6" ht="25.5" hidden="1" customHeight="1" x14ac:dyDescent="0.25">
      <c r="A162" s="25"/>
      <c r="B162" s="25"/>
      <c r="C162" s="25"/>
      <c r="D162" s="25"/>
      <c r="E162" s="27"/>
      <c r="F162" s="47"/>
    </row>
    <row r="163" spans="1:6" ht="25.5" hidden="1" customHeight="1" x14ac:dyDescent="0.25">
      <c r="A163" s="25"/>
      <c r="B163" s="25"/>
      <c r="C163" s="25"/>
      <c r="D163" s="25"/>
      <c r="E163" s="26"/>
      <c r="F163" s="47"/>
    </row>
    <row r="164" spans="1:6" ht="25.5" hidden="1" customHeight="1" x14ac:dyDescent="0.25">
      <c r="A164" s="25"/>
      <c r="B164" s="25"/>
      <c r="C164" s="25"/>
      <c r="D164" s="25"/>
      <c r="E164" s="26"/>
      <c r="F164" s="47"/>
    </row>
    <row r="165" spans="1:6" ht="25.5" hidden="1" customHeight="1" x14ac:dyDescent="0.25">
      <c r="A165" s="25"/>
      <c r="B165" s="25"/>
      <c r="C165" s="25"/>
      <c r="D165" s="25"/>
      <c r="E165" s="26"/>
      <c r="F165" s="47"/>
    </row>
    <row r="166" spans="1:6" ht="25.5" hidden="1" customHeight="1" x14ac:dyDescent="0.25">
      <c r="A166" s="25"/>
      <c r="B166" s="25"/>
      <c r="C166" s="25"/>
      <c r="D166" s="25"/>
      <c r="E166" s="26"/>
      <c r="F166" s="47"/>
    </row>
    <row r="167" spans="1:6" ht="25.5" hidden="1" customHeight="1" x14ac:dyDescent="0.25">
      <c r="A167" s="25"/>
      <c r="B167" s="25"/>
      <c r="C167" s="25"/>
      <c r="D167" s="25"/>
      <c r="E167" s="26"/>
      <c r="F167" s="47"/>
    </row>
    <row r="168" spans="1:6" ht="25.5" hidden="1" customHeight="1" x14ac:dyDescent="0.25">
      <c r="A168" s="25"/>
      <c r="B168" s="25"/>
      <c r="C168" s="25"/>
      <c r="D168" s="25"/>
      <c r="E168" s="26"/>
      <c r="F168" s="47"/>
    </row>
    <row r="169" spans="1:6" ht="25.5" hidden="1" customHeight="1" x14ac:dyDescent="0.25">
      <c r="A169" s="25"/>
      <c r="B169" s="25"/>
      <c r="C169" s="25"/>
      <c r="D169" s="25"/>
      <c r="E169" s="26"/>
      <c r="F169" s="47"/>
    </row>
    <row r="170" spans="1:6" ht="25.5" hidden="1" customHeight="1" x14ac:dyDescent="0.25">
      <c r="A170" s="25"/>
      <c r="B170" s="25"/>
      <c r="C170" s="25"/>
      <c r="D170" s="25"/>
      <c r="E170" s="26"/>
      <c r="F170" s="47"/>
    </row>
    <row r="171" spans="1:6" ht="25.5" hidden="1" customHeight="1" x14ac:dyDescent="0.25">
      <c r="A171" s="25"/>
      <c r="B171" s="25"/>
      <c r="C171" s="25"/>
      <c r="D171" s="25"/>
      <c r="E171" s="26"/>
      <c r="F171" s="47"/>
    </row>
    <row r="172" spans="1:6" ht="25.5" hidden="1" customHeight="1" x14ac:dyDescent="0.25">
      <c r="A172" s="25"/>
      <c r="B172" s="25"/>
      <c r="C172" s="25"/>
      <c r="D172" s="25"/>
      <c r="E172" s="27"/>
      <c r="F172" s="47"/>
    </row>
    <row r="173" spans="1:6" ht="25.5" hidden="1" customHeight="1" x14ac:dyDescent="0.25">
      <c r="A173" s="25"/>
      <c r="B173" s="25"/>
      <c r="C173" s="25"/>
      <c r="D173" s="25"/>
      <c r="E173" s="26"/>
      <c r="F173" s="47"/>
    </row>
    <row r="174" spans="1:6" ht="25.5" hidden="1" customHeight="1" x14ac:dyDescent="0.25">
      <c r="A174" s="25"/>
      <c r="B174" s="25"/>
      <c r="C174" s="25"/>
      <c r="D174" s="25"/>
      <c r="E174" s="26"/>
      <c r="F174" s="47"/>
    </row>
    <row r="175" spans="1:6" ht="25.5" hidden="1" customHeight="1" x14ac:dyDescent="0.25">
      <c r="A175" s="25"/>
      <c r="B175" s="25"/>
      <c r="C175" s="25"/>
      <c r="D175" s="25"/>
      <c r="E175" s="26"/>
      <c r="F175" s="47"/>
    </row>
    <row r="176" spans="1:6" ht="25.5" hidden="1" customHeight="1" x14ac:dyDescent="0.25">
      <c r="A176" s="25"/>
      <c r="B176" s="25"/>
      <c r="C176" s="25"/>
      <c r="D176" s="25"/>
      <c r="E176" s="26"/>
      <c r="F176" s="47"/>
    </row>
    <row r="177" spans="1:6" ht="25.5" hidden="1" customHeight="1" x14ac:dyDescent="0.25">
      <c r="A177" s="25"/>
      <c r="B177" s="25"/>
      <c r="C177" s="25"/>
      <c r="D177" s="25"/>
      <c r="E177" s="26"/>
      <c r="F177" s="47"/>
    </row>
    <row r="178" spans="1:6" ht="25.5" hidden="1" customHeight="1" x14ac:dyDescent="0.25">
      <c r="A178" s="25"/>
      <c r="B178" s="25"/>
      <c r="C178" s="25"/>
      <c r="D178" s="25"/>
      <c r="E178" s="26"/>
      <c r="F178" s="47"/>
    </row>
    <row r="179" spans="1:6" ht="25.5" hidden="1" customHeight="1" x14ac:dyDescent="0.25">
      <c r="A179" s="25"/>
      <c r="B179" s="25"/>
      <c r="C179" s="25"/>
      <c r="D179" s="25"/>
      <c r="E179" s="26"/>
      <c r="F179" s="47"/>
    </row>
    <row r="180" spans="1:6" ht="25.5" hidden="1" customHeight="1" x14ac:dyDescent="0.25">
      <c r="A180" s="25"/>
      <c r="B180" s="25"/>
      <c r="C180" s="25"/>
      <c r="D180" s="25"/>
      <c r="E180" s="26"/>
      <c r="F180" s="47"/>
    </row>
    <row r="181" spans="1:6" ht="25.5" hidden="1" customHeight="1" x14ac:dyDescent="0.25">
      <c r="A181" s="25"/>
      <c r="B181" s="25"/>
      <c r="C181" s="25"/>
      <c r="D181" s="25"/>
      <c r="E181" s="26"/>
      <c r="F181" s="47"/>
    </row>
    <row r="182" spans="1:6" ht="25.5" hidden="1" customHeight="1" x14ac:dyDescent="0.25">
      <c r="A182" s="25"/>
      <c r="B182" s="25"/>
      <c r="C182" s="25"/>
      <c r="D182" s="25"/>
      <c r="E182" s="27"/>
      <c r="F182" s="47"/>
    </row>
    <row r="183" spans="1:6" ht="25.5" hidden="1" customHeight="1" x14ac:dyDescent="0.25">
      <c r="A183" s="25"/>
      <c r="B183" s="25"/>
      <c r="C183" s="25"/>
      <c r="D183" s="25"/>
      <c r="E183" s="26"/>
      <c r="F183" s="47"/>
    </row>
    <row r="184" spans="1:6" ht="25.5" hidden="1" customHeight="1" x14ac:dyDescent="0.25">
      <c r="A184" s="25"/>
      <c r="B184" s="25"/>
      <c r="C184" s="25"/>
      <c r="D184" s="25"/>
      <c r="E184" s="26"/>
      <c r="F184" s="47"/>
    </row>
    <row r="185" spans="1:6" ht="25.5" hidden="1" customHeight="1" x14ac:dyDescent="0.25">
      <c r="A185" s="25"/>
      <c r="B185" s="25"/>
      <c r="C185" s="25"/>
      <c r="D185" s="25"/>
      <c r="E185" s="26"/>
      <c r="F185" s="47"/>
    </row>
    <row r="186" spans="1:6" ht="25.5" hidden="1" customHeight="1" x14ac:dyDescent="0.25">
      <c r="A186" s="25"/>
      <c r="B186" s="25"/>
      <c r="C186" s="25"/>
      <c r="D186" s="25"/>
      <c r="E186" s="26"/>
      <c r="F186" s="47"/>
    </row>
    <row r="187" spans="1:6" ht="25.5" hidden="1" customHeight="1" x14ac:dyDescent="0.25">
      <c r="A187" s="25"/>
      <c r="B187" s="25"/>
      <c r="C187" s="25"/>
      <c r="D187" s="25"/>
      <c r="E187" s="26"/>
      <c r="F187" s="47"/>
    </row>
    <row r="188" spans="1:6" ht="25.5" hidden="1" customHeight="1" x14ac:dyDescent="0.25">
      <c r="A188" s="25"/>
      <c r="B188" s="25"/>
      <c r="C188" s="25"/>
      <c r="D188" s="25"/>
      <c r="E188" s="26"/>
      <c r="F188" s="47"/>
    </row>
    <row r="189" spans="1:6" ht="25.5" hidden="1" customHeight="1" x14ac:dyDescent="0.25">
      <c r="A189" s="25"/>
      <c r="B189" s="25"/>
      <c r="C189" s="25"/>
      <c r="D189" s="25"/>
      <c r="E189" s="26"/>
      <c r="F189" s="47"/>
    </row>
    <row r="190" spans="1:6" ht="25.5" hidden="1" customHeight="1" x14ac:dyDescent="0.25">
      <c r="A190" s="25"/>
      <c r="B190" s="25"/>
      <c r="C190" s="25"/>
      <c r="D190" s="25"/>
      <c r="E190" s="27"/>
      <c r="F190" s="47"/>
    </row>
    <row r="191" spans="1:6" ht="25.5" hidden="1" customHeight="1" x14ac:dyDescent="0.25">
      <c r="A191" s="25"/>
      <c r="B191" s="25"/>
      <c r="C191" s="25"/>
      <c r="D191" s="25"/>
      <c r="E191" s="26"/>
      <c r="F191" s="47"/>
    </row>
    <row r="192" spans="1:6" ht="25.5" hidden="1" customHeight="1" x14ac:dyDescent="0.25">
      <c r="A192" s="25"/>
      <c r="B192" s="25"/>
      <c r="C192" s="25"/>
      <c r="D192" s="25"/>
      <c r="E192" s="26"/>
      <c r="F192" s="47"/>
    </row>
    <row r="193" spans="1:6" ht="25.5" hidden="1" customHeight="1" x14ac:dyDescent="0.25">
      <c r="A193" s="25"/>
      <c r="B193" s="25"/>
      <c r="C193" s="25"/>
      <c r="D193" s="25"/>
      <c r="E193" s="27"/>
      <c r="F193" s="47"/>
    </row>
    <row r="194" spans="1:6" ht="25.5" hidden="1" customHeight="1" x14ac:dyDescent="0.25">
      <c r="A194" s="25"/>
      <c r="B194" s="25"/>
      <c r="C194" s="25"/>
      <c r="D194" s="25"/>
      <c r="E194" s="26"/>
      <c r="F194" s="47"/>
    </row>
    <row r="195" spans="1:6" ht="25.5" hidden="1" customHeight="1" x14ac:dyDescent="0.25">
      <c r="A195" s="25"/>
      <c r="B195" s="25"/>
      <c r="C195" s="25"/>
      <c r="D195" s="25"/>
      <c r="E195" s="26"/>
      <c r="F195" s="47"/>
    </row>
    <row r="196" spans="1:6" ht="25.5" hidden="1" customHeight="1" x14ac:dyDescent="0.25">
      <c r="A196" s="25"/>
      <c r="B196" s="25"/>
      <c r="C196" s="25"/>
      <c r="D196" s="25"/>
      <c r="E196" s="26"/>
      <c r="F196" s="47"/>
    </row>
    <row r="197" spans="1:6" ht="25.5" hidden="1" customHeight="1" x14ac:dyDescent="0.25">
      <c r="A197" s="25"/>
      <c r="B197" s="25"/>
      <c r="C197" s="25"/>
      <c r="D197" s="25"/>
      <c r="E197" s="26"/>
      <c r="F197" s="47"/>
    </row>
    <row r="198" spans="1:6" ht="25.5" hidden="1" customHeight="1" x14ac:dyDescent="0.25">
      <c r="A198" s="25"/>
      <c r="B198" s="25"/>
      <c r="C198" s="25"/>
      <c r="D198" s="25"/>
      <c r="E198" s="26"/>
      <c r="F198" s="47"/>
    </row>
    <row r="199" spans="1:6" ht="25.5" hidden="1" customHeight="1" x14ac:dyDescent="0.25">
      <c r="A199" s="25"/>
      <c r="B199" s="25"/>
      <c r="C199" s="25"/>
      <c r="D199" s="25"/>
      <c r="E199" s="27"/>
      <c r="F199" s="47"/>
    </row>
    <row r="200" spans="1:6" ht="25.5" hidden="1" customHeight="1" x14ac:dyDescent="0.25">
      <c r="A200" s="25"/>
      <c r="B200" s="25"/>
      <c r="C200" s="25"/>
      <c r="D200" s="25"/>
      <c r="E200" s="26"/>
      <c r="F200" s="47"/>
    </row>
    <row r="201" spans="1:6" ht="25.5" hidden="1" customHeight="1" x14ac:dyDescent="0.25">
      <c r="A201" s="25"/>
      <c r="B201" s="25"/>
      <c r="C201" s="25"/>
      <c r="D201" s="25"/>
      <c r="E201" s="26"/>
      <c r="F201" s="47"/>
    </row>
    <row r="202" spans="1:6" ht="25.5" hidden="1" customHeight="1" x14ac:dyDescent="0.25">
      <c r="A202" s="25"/>
      <c r="B202" s="25"/>
      <c r="C202" s="25"/>
      <c r="D202" s="25"/>
      <c r="E202" s="26"/>
      <c r="F202" s="47"/>
    </row>
    <row r="203" spans="1:6" ht="25.5" hidden="1" customHeight="1" x14ac:dyDescent="0.25">
      <c r="A203" s="25"/>
      <c r="B203" s="25"/>
      <c r="C203" s="25"/>
      <c r="D203" s="25"/>
      <c r="E203" s="27"/>
      <c r="F203" s="47"/>
    </row>
    <row r="204" spans="1:6" ht="25.5" hidden="1" customHeight="1" x14ac:dyDescent="0.25">
      <c r="A204" s="25"/>
      <c r="B204" s="25"/>
      <c r="C204" s="25"/>
      <c r="D204" s="25"/>
      <c r="E204" s="26"/>
      <c r="F204" s="47"/>
    </row>
    <row r="205" spans="1:6" ht="25.5" hidden="1" customHeight="1" x14ac:dyDescent="0.25">
      <c r="A205" s="25"/>
      <c r="B205" s="25"/>
      <c r="C205" s="25"/>
      <c r="D205" s="25"/>
      <c r="E205" s="26"/>
      <c r="F205" s="47"/>
    </row>
    <row r="206" spans="1:6" ht="25.5" hidden="1" customHeight="1" x14ac:dyDescent="0.25">
      <c r="A206" s="25"/>
      <c r="B206" s="25"/>
      <c r="C206" s="25"/>
      <c r="D206" s="25"/>
      <c r="E206" s="26"/>
      <c r="F206" s="47"/>
    </row>
    <row r="207" spans="1:6" ht="25.5" hidden="1" customHeight="1" x14ac:dyDescent="0.25">
      <c r="A207" s="25"/>
      <c r="B207" s="25"/>
      <c r="C207" s="25"/>
      <c r="D207" s="25"/>
      <c r="E207" s="26"/>
      <c r="F207" s="47"/>
    </row>
    <row r="208" spans="1:6" ht="25.5" hidden="1" customHeight="1" x14ac:dyDescent="0.25">
      <c r="A208" s="25"/>
      <c r="B208" s="25"/>
      <c r="C208" s="25"/>
      <c r="D208" s="25"/>
      <c r="E208" s="26"/>
      <c r="F208" s="47"/>
    </row>
    <row r="209" spans="1:6" ht="25.5" hidden="1" customHeight="1" x14ac:dyDescent="0.25">
      <c r="A209" s="25"/>
      <c r="B209" s="25"/>
      <c r="C209" s="25"/>
      <c r="D209" s="25"/>
      <c r="E209" s="26"/>
      <c r="F209" s="47"/>
    </row>
    <row r="210" spans="1:6" ht="25.5" hidden="1" customHeight="1" x14ac:dyDescent="0.25">
      <c r="A210" s="25"/>
      <c r="B210" s="25"/>
      <c r="C210" s="25"/>
      <c r="D210" s="25"/>
      <c r="E210" s="26"/>
      <c r="F210" s="47"/>
    </row>
    <row r="211" spans="1:6" ht="25.5" hidden="1" customHeight="1" x14ac:dyDescent="0.25">
      <c r="A211" s="25"/>
      <c r="B211" s="25"/>
      <c r="C211" s="25"/>
      <c r="D211" s="25"/>
      <c r="E211" s="26"/>
      <c r="F211" s="47"/>
    </row>
    <row r="212" spans="1:6" ht="25.5" hidden="1" customHeight="1" x14ac:dyDescent="0.25">
      <c r="A212" s="25"/>
      <c r="B212" s="25"/>
      <c r="C212" s="25"/>
      <c r="D212" s="25"/>
      <c r="E212" s="26"/>
      <c r="F212" s="47"/>
    </row>
    <row r="213" spans="1:6" ht="25.5" hidden="1" customHeight="1" x14ac:dyDescent="0.25">
      <c r="A213" s="25"/>
      <c r="B213" s="25"/>
      <c r="C213" s="25"/>
      <c r="D213" s="25"/>
      <c r="E213" s="27"/>
      <c r="F213" s="47"/>
    </row>
    <row r="214" spans="1:6" ht="25.5" hidden="1" customHeight="1" x14ac:dyDescent="0.25">
      <c r="A214" s="25"/>
      <c r="B214" s="25"/>
      <c r="C214" s="25"/>
      <c r="D214" s="25"/>
      <c r="E214" s="27"/>
      <c r="F214" s="47"/>
    </row>
    <row r="215" spans="1:6" ht="25.5" hidden="1" customHeight="1" x14ac:dyDescent="0.25">
      <c r="A215" s="25"/>
      <c r="B215" s="25"/>
      <c r="C215" s="25"/>
      <c r="D215" s="25"/>
      <c r="E215" s="26"/>
      <c r="F215" s="47"/>
    </row>
    <row r="216" spans="1:6" ht="25.5" hidden="1" customHeight="1" x14ac:dyDescent="0.25">
      <c r="A216" s="25"/>
      <c r="B216" s="25"/>
      <c r="C216" s="25"/>
      <c r="D216" s="25"/>
      <c r="E216" s="26"/>
      <c r="F216" s="47"/>
    </row>
    <row r="217" spans="1:6" ht="25.5" hidden="1" customHeight="1" x14ac:dyDescent="0.25">
      <c r="A217" s="25"/>
      <c r="B217" s="25"/>
      <c r="C217" s="25"/>
      <c r="D217" s="25"/>
      <c r="E217" s="26"/>
      <c r="F217" s="47"/>
    </row>
    <row r="218" spans="1:6" ht="25.5" hidden="1" customHeight="1" x14ac:dyDescent="0.25">
      <c r="A218" s="25"/>
      <c r="B218" s="25"/>
      <c r="C218" s="25"/>
      <c r="D218" s="25"/>
      <c r="E218" s="26"/>
      <c r="F218" s="47"/>
    </row>
    <row r="219" spans="1:6" ht="25.5" hidden="1" customHeight="1" x14ac:dyDescent="0.25">
      <c r="A219" s="25"/>
      <c r="B219" s="25"/>
      <c r="C219" s="25"/>
      <c r="D219" s="25"/>
      <c r="E219" s="26"/>
      <c r="F219" s="47"/>
    </row>
    <row r="220" spans="1:6" ht="25.5" hidden="1" customHeight="1" x14ac:dyDescent="0.25">
      <c r="A220" s="25"/>
      <c r="B220" s="25"/>
      <c r="C220" s="25"/>
      <c r="D220" s="25"/>
      <c r="E220" s="26"/>
      <c r="F220" s="47"/>
    </row>
    <row r="221" spans="1:6" ht="25.5" hidden="1" customHeight="1" x14ac:dyDescent="0.25">
      <c r="A221" s="25"/>
      <c r="B221" s="25"/>
      <c r="C221" s="25"/>
      <c r="D221" s="25"/>
      <c r="E221" s="26"/>
      <c r="F221" s="47"/>
    </row>
    <row r="222" spans="1:6" ht="25.5" hidden="1" customHeight="1" x14ac:dyDescent="0.25">
      <c r="A222" s="25"/>
      <c r="B222" s="25"/>
      <c r="C222" s="25"/>
      <c r="D222" s="25"/>
      <c r="E222" s="26"/>
      <c r="F222" s="47"/>
    </row>
    <row r="223" spans="1:6" ht="25.5" hidden="1" customHeight="1" x14ac:dyDescent="0.25">
      <c r="A223" s="25"/>
      <c r="B223" s="25"/>
      <c r="C223" s="25"/>
      <c r="D223" s="25"/>
      <c r="E223" s="26"/>
      <c r="F223" s="47"/>
    </row>
    <row r="224" spans="1:6" ht="25.5" hidden="1" customHeight="1" x14ac:dyDescent="0.25">
      <c r="A224" s="25"/>
      <c r="B224" s="25"/>
      <c r="C224" s="25"/>
      <c r="D224" s="25"/>
      <c r="E224" s="27"/>
      <c r="F224" s="47"/>
    </row>
    <row r="225" spans="1:6" ht="25.5" hidden="1" customHeight="1" x14ac:dyDescent="0.25">
      <c r="A225" s="25"/>
      <c r="B225" s="25"/>
      <c r="C225" s="25"/>
      <c r="D225" s="25"/>
      <c r="E225" s="26"/>
      <c r="F225" s="47"/>
    </row>
    <row r="226" spans="1:6" ht="25.5" hidden="1" customHeight="1" x14ac:dyDescent="0.25">
      <c r="A226" s="25"/>
      <c r="B226" s="25"/>
      <c r="C226" s="25"/>
      <c r="D226" s="25"/>
      <c r="E226" s="26"/>
      <c r="F226" s="47"/>
    </row>
    <row r="227" spans="1:6" ht="25.5" hidden="1" customHeight="1" x14ac:dyDescent="0.25">
      <c r="A227" s="25"/>
      <c r="B227" s="25"/>
      <c r="C227" s="25"/>
      <c r="D227" s="25"/>
      <c r="E227" s="26"/>
      <c r="F227" s="47"/>
    </row>
    <row r="228" spans="1:6" ht="25.5" hidden="1" customHeight="1" x14ac:dyDescent="0.25">
      <c r="A228" s="25"/>
      <c r="B228" s="25"/>
      <c r="C228" s="25"/>
      <c r="D228" s="25"/>
      <c r="E228" s="26"/>
      <c r="F228" s="47"/>
    </row>
    <row r="229" spans="1:6" ht="25.5" hidden="1" customHeight="1" x14ac:dyDescent="0.25">
      <c r="A229" s="25"/>
      <c r="B229" s="25"/>
      <c r="C229" s="25"/>
      <c r="D229" s="25"/>
      <c r="E229" s="26"/>
      <c r="F229" s="47"/>
    </row>
    <row r="230" spans="1:6" ht="25.5" hidden="1" customHeight="1" x14ac:dyDescent="0.25">
      <c r="A230" s="25"/>
      <c r="B230" s="25"/>
      <c r="C230" s="25"/>
      <c r="D230" s="25"/>
      <c r="E230" s="26"/>
      <c r="F230" s="47"/>
    </row>
    <row r="231" spans="1:6" ht="25.5" hidden="1" customHeight="1" x14ac:dyDescent="0.25">
      <c r="A231" s="25"/>
      <c r="B231" s="25"/>
      <c r="C231" s="25"/>
      <c r="D231" s="25"/>
      <c r="E231" s="26"/>
      <c r="F231" s="47"/>
    </row>
    <row r="232" spans="1:6" ht="25.5" hidden="1" customHeight="1" x14ac:dyDescent="0.25">
      <c r="A232" s="25"/>
      <c r="B232" s="25"/>
      <c r="C232" s="25"/>
      <c r="D232" s="25"/>
      <c r="E232" s="26"/>
      <c r="F232" s="47"/>
    </row>
    <row r="233" spans="1:6" ht="25.5" hidden="1" customHeight="1" x14ac:dyDescent="0.25">
      <c r="A233" s="25"/>
      <c r="B233" s="25"/>
      <c r="C233" s="25"/>
      <c r="D233" s="25"/>
      <c r="E233" s="26"/>
      <c r="F233" s="47"/>
    </row>
    <row r="234" spans="1:6" ht="25.5" hidden="1" customHeight="1" x14ac:dyDescent="0.25">
      <c r="A234" s="25"/>
      <c r="B234" s="25"/>
      <c r="C234" s="25"/>
      <c r="D234" s="25"/>
      <c r="E234" s="27"/>
      <c r="F234" s="47"/>
    </row>
    <row r="235" spans="1:6" ht="25.5" hidden="1" customHeight="1" x14ac:dyDescent="0.25">
      <c r="A235" s="25"/>
      <c r="B235" s="25"/>
      <c r="C235" s="25"/>
      <c r="D235" s="25"/>
      <c r="E235" s="26"/>
      <c r="F235" s="47"/>
    </row>
    <row r="236" spans="1:6" ht="25.5" hidden="1" customHeight="1" x14ac:dyDescent="0.25">
      <c r="A236" s="25"/>
      <c r="B236" s="25"/>
      <c r="C236" s="25"/>
      <c r="D236" s="25"/>
      <c r="E236" s="26"/>
      <c r="F236" s="47"/>
    </row>
    <row r="237" spans="1:6" ht="25.5" hidden="1" customHeight="1" x14ac:dyDescent="0.25">
      <c r="A237" s="25"/>
      <c r="B237" s="25"/>
      <c r="C237" s="25"/>
      <c r="D237" s="25"/>
      <c r="E237" s="26"/>
      <c r="F237" s="47"/>
    </row>
    <row r="238" spans="1:6" ht="25.5" hidden="1" customHeight="1" x14ac:dyDescent="0.25">
      <c r="A238" s="25"/>
      <c r="B238" s="25"/>
      <c r="C238" s="25"/>
      <c r="D238" s="25"/>
      <c r="E238" s="26"/>
      <c r="F238" s="47"/>
    </row>
    <row r="239" spans="1:6" ht="25.5" hidden="1" customHeight="1" x14ac:dyDescent="0.25">
      <c r="A239" s="25"/>
      <c r="B239" s="25"/>
      <c r="C239" s="25"/>
      <c r="D239" s="25"/>
      <c r="E239" s="26"/>
      <c r="F239" s="47"/>
    </row>
    <row r="240" spans="1:6" ht="25.5" hidden="1" customHeight="1" x14ac:dyDescent="0.25">
      <c r="A240" s="25"/>
      <c r="B240" s="25"/>
      <c r="C240" s="25"/>
      <c r="D240" s="25"/>
      <c r="E240" s="26"/>
      <c r="F240" s="47"/>
    </row>
    <row r="241" spans="1:6" ht="25.5" hidden="1" customHeight="1" x14ac:dyDescent="0.25">
      <c r="A241" s="25"/>
      <c r="B241" s="25"/>
      <c r="C241" s="25"/>
      <c r="D241" s="25"/>
      <c r="E241" s="26"/>
      <c r="F241" s="47"/>
    </row>
    <row r="242" spans="1:6" ht="25.5" hidden="1" customHeight="1" x14ac:dyDescent="0.25">
      <c r="A242" s="25"/>
      <c r="B242" s="25"/>
      <c r="C242" s="25"/>
      <c r="D242" s="25"/>
      <c r="E242" s="26"/>
      <c r="F242" s="47"/>
    </row>
    <row r="243" spans="1:6" ht="25.5" hidden="1" customHeight="1" x14ac:dyDescent="0.25">
      <c r="A243" s="25"/>
      <c r="B243" s="25"/>
      <c r="C243" s="25"/>
      <c r="D243" s="25"/>
      <c r="E243" s="26"/>
      <c r="F243" s="47"/>
    </row>
    <row r="244" spans="1:6" ht="25.5" hidden="1" customHeight="1" x14ac:dyDescent="0.25">
      <c r="A244" s="25"/>
      <c r="B244" s="25"/>
      <c r="C244" s="25"/>
      <c r="D244" s="25"/>
      <c r="E244" s="27"/>
      <c r="F244" s="47"/>
    </row>
    <row r="245" spans="1:6" ht="25.5" hidden="1" customHeight="1" x14ac:dyDescent="0.25">
      <c r="A245" s="25"/>
      <c r="B245" s="25"/>
      <c r="C245" s="25"/>
      <c r="D245" s="25"/>
      <c r="E245" s="26"/>
      <c r="F245" s="47"/>
    </row>
    <row r="246" spans="1:6" ht="25.5" hidden="1" customHeight="1" x14ac:dyDescent="0.25">
      <c r="A246" s="25"/>
      <c r="B246" s="25"/>
      <c r="C246" s="25"/>
      <c r="D246" s="25"/>
      <c r="E246" s="26"/>
      <c r="F246" s="47"/>
    </row>
    <row r="247" spans="1:6" ht="25.5" hidden="1" customHeight="1" x14ac:dyDescent="0.25">
      <c r="A247" s="25"/>
      <c r="B247" s="25"/>
      <c r="C247" s="25"/>
      <c r="D247" s="25"/>
      <c r="E247" s="26"/>
      <c r="F247" s="47"/>
    </row>
    <row r="248" spans="1:6" ht="25.5" hidden="1" customHeight="1" x14ac:dyDescent="0.25">
      <c r="A248" s="25"/>
      <c r="B248" s="25"/>
      <c r="C248" s="25"/>
      <c r="D248" s="25"/>
      <c r="E248" s="26"/>
      <c r="F248" s="47"/>
    </row>
    <row r="249" spans="1:6" ht="25.5" hidden="1" customHeight="1" x14ac:dyDescent="0.25">
      <c r="A249" s="25"/>
      <c r="B249" s="25"/>
      <c r="C249" s="25"/>
      <c r="D249" s="25"/>
      <c r="E249" s="26"/>
      <c r="F249" s="47"/>
    </row>
    <row r="250" spans="1:6" ht="25.5" hidden="1" customHeight="1" x14ac:dyDescent="0.25">
      <c r="A250" s="25"/>
      <c r="B250" s="25"/>
      <c r="C250" s="25"/>
      <c r="D250" s="25"/>
      <c r="E250" s="26"/>
      <c r="F250" s="47"/>
    </row>
    <row r="251" spans="1:6" ht="25.5" hidden="1" customHeight="1" x14ac:dyDescent="0.25">
      <c r="A251" s="25"/>
      <c r="B251" s="25"/>
      <c r="C251" s="25"/>
      <c r="D251" s="25"/>
      <c r="E251" s="26"/>
      <c r="F251" s="47"/>
    </row>
    <row r="252" spans="1:6" ht="25.5" hidden="1" customHeight="1" x14ac:dyDescent="0.25">
      <c r="A252" s="25"/>
      <c r="B252" s="25"/>
      <c r="C252" s="25"/>
      <c r="D252" s="25"/>
      <c r="E252" s="26"/>
      <c r="F252" s="47"/>
    </row>
    <row r="253" spans="1:6" ht="25.5" hidden="1" customHeight="1" x14ac:dyDescent="0.25">
      <c r="A253" s="25"/>
      <c r="B253" s="25"/>
      <c r="C253" s="25"/>
      <c r="D253" s="25"/>
      <c r="E253" s="26"/>
      <c r="F253" s="47"/>
    </row>
    <row r="254" spans="1:6" ht="25.5" hidden="1" customHeight="1" x14ac:dyDescent="0.25">
      <c r="A254" s="25"/>
      <c r="B254" s="25"/>
      <c r="C254" s="25"/>
      <c r="D254" s="25"/>
      <c r="E254" s="27"/>
      <c r="F254" s="47"/>
    </row>
    <row r="255" spans="1:6" ht="25.5" hidden="1" customHeight="1" x14ac:dyDescent="0.25">
      <c r="A255" s="25"/>
      <c r="B255" s="25"/>
      <c r="C255" s="25"/>
      <c r="D255" s="25"/>
      <c r="E255" s="26"/>
      <c r="F255" s="47"/>
    </row>
    <row r="256" spans="1:6" ht="25.5" hidden="1" customHeight="1" x14ac:dyDescent="0.25">
      <c r="A256" s="25"/>
      <c r="B256" s="25"/>
      <c r="C256" s="25"/>
      <c r="D256" s="25"/>
      <c r="E256" s="26"/>
      <c r="F256" s="47"/>
    </row>
    <row r="257" spans="1:6" ht="25.5" hidden="1" customHeight="1" x14ac:dyDescent="0.25">
      <c r="A257" s="25"/>
      <c r="B257" s="25"/>
      <c r="C257" s="25"/>
      <c r="D257" s="25"/>
      <c r="E257" s="26"/>
      <c r="F257" s="47"/>
    </row>
    <row r="258" spans="1:6" ht="25.5" hidden="1" customHeight="1" x14ac:dyDescent="0.25">
      <c r="A258" s="25"/>
      <c r="B258" s="25"/>
      <c r="C258" s="25"/>
      <c r="D258" s="25"/>
      <c r="E258" s="26"/>
      <c r="F258" s="47"/>
    </row>
    <row r="259" spans="1:6" ht="25.5" hidden="1" customHeight="1" x14ac:dyDescent="0.25">
      <c r="A259" s="25"/>
      <c r="B259" s="25"/>
      <c r="C259" s="25"/>
      <c r="D259" s="25"/>
      <c r="E259" s="26"/>
      <c r="F259" s="47"/>
    </row>
    <row r="260" spans="1:6" ht="25.5" hidden="1" customHeight="1" x14ac:dyDescent="0.25">
      <c r="A260" s="25"/>
      <c r="B260" s="25"/>
      <c r="C260" s="25"/>
      <c r="D260" s="25"/>
      <c r="E260" s="26"/>
      <c r="F260" s="47"/>
    </row>
    <row r="261" spans="1:6" ht="25.5" hidden="1" customHeight="1" x14ac:dyDescent="0.25">
      <c r="A261" s="25"/>
      <c r="B261" s="25"/>
      <c r="C261" s="25"/>
      <c r="D261" s="25"/>
      <c r="E261" s="26"/>
      <c r="F261" s="47"/>
    </row>
    <row r="262" spans="1:6" ht="25.5" hidden="1" customHeight="1" x14ac:dyDescent="0.25">
      <c r="A262" s="25"/>
      <c r="B262" s="25"/>
      <c r="C262" s="25"/>
      <c r="D262" s="25"/>
      <c r="E262" s="26"/>
      <c r="F262" s="47"/>
    </row>
    <row r="263" spans="1:6" ht="25.5" hidden="1" customHeight="1" x14ac:dyDescent="0.25">
      <c r="A263" s="25"/>
      <c r="B263" s="25"/>
      <c r="C263" s="25"/>
      <c r="D263" s="25"/>
      <c r="E263" s="26"/>
      <c r="F263" s="47"/>
    </row>
    <row r="264" spans="1:6" ht="25.5" hidden="1" customHeight="1" x14ac:dyDescent="0.25">
      <c r="A264" s="25"/>
      <c r="B264" s="25"/>
      <c r="C264" s="25"/>
      <c r="D264" s="25"/>
      <c r="E264" s="27"/>
      <c r="F264" s="47"/>
    </row>
    <row r="265" spans="1:6" ht="25.5" hidden="1" customHeight="1" x14ac:dyDescent="0.25">
      <c r="A265" s="25"/>
      <c r="B265" s="25"/>
      <c r="C265" s="25"/>
      <c r="D265" s="25"/>
      <c r="E265" s="26"/>
      <c r="F265" s="47"/>
    </row>
    <row r="266" spans="1:6" ht="25.5" hidden="1" customHeight="1" x14ac:dyDescent="0.25">
      <c r="A266" s="25"/>
      <c r="B266" s="25"/>
      <c r="C266" s="25"/>
      <c r="D266" s="25"/>
      <c r="E266" s="26"/>
      <c r="F266" s="47"/>
    </row>
    <row r="267" spans="1:6" ht="25.5" hidden="1" customHeight="1" x14ac:dyDescent="0.25">
      <c r="A267" s="25"/>
      <c r="B267" s="25"/>
      <c r="C267" s="25"/>
      <c r="D267" s="25"/>
      <c r="E267" s="26"/>
      <c r="F267" s="47"/>
    </row>
    <row r="268" spans="1:6" ht="25.5" hidden="1" customHeight="1" x14ac:dyDescent="0.25">
      <c r="A268" s="25"/>
      <c r="B268" s="25"/>
      <c r="C268" s="25"/>
      <c r="D268" s="25"/>
      <c r="E268" s="26"/>
      <c r="F268" s="47"/>
    </row>
    <row r="269" spans="1:6" ht="25.5" hidden="1" customHeight="1" x14ac:dyDescent="0.25">
      <c r="A269" s="25"/>
      <c r="B269" s="25"/>
      <c r="C269" s="25"/>
      <c r="D269" s="25"/>
      <c r="E269" s="26"/>
      <c r="F269" s="47"/>
    </row>
    <row r="270" spans="1:6" ht="25.5" hidden="1" customHeight="1" x14ac:dyDescent="0.25">
      <c r="A270" s="25"/>
      <c r="B270" s="25"/>
      <c r="C270" s="25"/>
      <c r="D270" s="25"/>
      <c r="E270" s="26"/>
      <c r="F270" s="47"/>
    </row>
    <row r="271" spans="1:6" ht="25.5" hidden="1" customHeight="1" x14ac:dyDescent="0.25">
      <c r="A271" s="25"/>
      <c r="B271" s="25"/>
      <c r="C271" s="25"/>
      <c r="D271" s="25"/>
      <c r="E271" s="26"/>
      <c r="F271" s="47"/>
    </row>
    <row r="272" spans="1:6" ht="25.5" hidden="1" customHeight="1" x14ac:dyDescent="0.25">
      <c r="A272" s="25"/>
      <c r="B272" s="25"/>
      <c r="C272" s="25"/>
      <c r="D272" s="25"/>
      <c r="E272" s="27"/>
      <c r="F272" s="47"/>
    </row>
    <row r="273" spans="1:6" ht="25.5" hidden="1" customHeight="1" x14ac:dyDescent="0.25">
      <c r="A273" s="25"/>
      <c r="B273" s="25"/>
      <c r="C273" s="25"/>
      <c r="D273" s="25"/>
      <c r="E273" s="26"/>
      <c r="F273" s="47"/>
    </row>
    <row r="274" spans="1:6" ht="25.5" hidden="1" customHeight="1" x14ac:dyDescent="0.25">
      <c r="A274" s="25"/>
      <c r="B274" s="25"/>
      <c r="C274" s="25"/>
      <c r="D274" s="25"/>
      <c r="E274" s="26"/>
      <c r="F274" s="47"/>
    </row>
    <row r="275" spans="1:6" ht="25.5" hidden="1" customHeight="1" x14ac:dyDescent="0.25">
      <c r="A275" s="25"/>
      <c r="B275" s="25"/>
      <c r="C275" s="25"/>
      <c r="D275" s="25"/>
      <c r="E275" s="26"/>
      <c r="F275" s="47"/>
    </row>
    <row r="276" spans="1:6" ht="25.5" hidden="1" customHeight="1" x14ac:dyDescent="0.25">
      <c r="A276" s="25"/>
      <c r="B276" s="25"/>
      <c r="C276" s="25"/>
      <c r="D276" s="25"/>
      <c r="E276" s="26"/>
      <c r="F276" s="47"/>
    </row>
    <row r="277" spans="1:6" ht="25.5" hidden="1" customHeight="1" x14ac:dyDescent="0.25">
      <c r="A277" s="25"/>
      <c r="B277" s="25"/>
      <c r="C277" s="25"/>
      <c r="D277" s="25"/>
      <c r="E277" s="26"/>
      <c r="F277" s="47"/>
    </row>
    <row r="278" spans="1:6" ht="25.5" hidden="1" customHeight="1" x14ac:dyDescent="0.25">
      <c r="A278" s="25"/>
      <c r="B278" s="25"/>
      <c r="C278" s="25"/>
      <c r="D278" s="25"/>
      <c r="E278" s="26"/>
      <c r="F278" s="47"/>
    </row>
    <row r="279" spans="1:6" ht="25.5" hidden="1" customHeight="1" x14ac:dyDescent="0.25">
      <c r="A279" s="25"/>
      <c r="B279" s="25"/>
      <c r="C279" s="25"/>
      <c r="D279" s="25"/>
      <c r="E279" s="26"/>
      <c r="F279" s="47"/>
    </row>
    <row r="280" spans="1:6" ht="25.5" hidden="1" customHeight="1" x14ac:dyDescent="0.25">
      <c r="A280" s="25"/>
      <c r="B280" s="25"/>
      <c r="C280" s="25"/>
      <c r="D280" s="25"/>
      <c r="E280" s="26"/>
      <c r="F280" s="47"/>
    </row>
    <row r="281" spans="1:6" ht="25.5" hidden="1" customHeight="1" x14ac:dyDescent="0.25">
      <c r="A281" s="25"/>
      <c r="B281" s="25"/>
      <c r="C281" s="25"/>
      <c r="D281" s="25"/>
      <c r="E281" s="26"/>
      <c r="F281" s="47"/>
    </row>
    <row r="282" spans="1:6" ht="25.5" hidden="1" customHeight="1" x14ac:dyDescent="0.25">
      <c r="A282" s="25"/>
      <c r="B282" s="25"/>
      <c r="C282" s="25"/>
      <c r="D282" s="25"/>
      <c r="E282" s="27"/>
      <c r="F282" s="47"/>
    </row>
    <row r="283" spans="1:6" ht="25.5" hidden="1" customHeight="1" x14ac:dyDescent="0.25">
      <c r="A283" s="25"/>
      <c r="B283" s="25"/>
      <c r="C283" s="25"/>
      <c r="D283" s="25"/>
      <c r="E283" s="26"/>
      <c r="F283" s="47"/>
    </row>
    <row r="284" spans="1:6" ht="25.5" hidden="1" customHeight="1" x14ac:dyDescent="0.25">
      <c r="A284" s="25"/>
      <c r="B284" s="25"/>
      <c r="C284" s="25"/>
      <c r="D284" s="25"/>
      <c r="E284" s="26"/>
      <c r="F284" s="47"/>
    </row>
    <row r="285" spans="1:6" ht="25.5" hidden="1" customHeight="1" x14ac:dyDescent="0.25">
      <c r="A285" s="25"/>
      <c r="B285" s="25"/>
      <c r="C285" s="25"/>
      <c r="D285" s="25"/>
      <c r="E285" s="26"/>
      <c r="F285" s="47"/>
    </row>
    <row r="286" spans="1:6" ht="25.5" hidden="1" customHeight="1" x14ac:dyDescent="0.25">
      <c r="A286" s="25"/>
      <c r="B286" s="25"/>
      <c r="C286" s="25"/>
      <c r="D286" s="25"/>
      <c r="E286" s="26"/>
      <c r="F286" s="47"/>
    </row>
    <row r="287" spans="1:6" ht="25.5" hidden="1" customHeight="1" x14ac:dyDescent="0.25">
      <c r="A287" s="25"/>
      <c r="B287" s="25"/>
      <c r="C287" s="25"/>
      <c r="D287" s="25"/>
      <c r="E287" s="26"/>
      <c r="F287" s="47"/>
    </row>
    <row r="288" spans="1:6" ht="25.5" hidden="1" customHeight="1" x14ac:dyDescent="0.25">
      <c r="A288" s="25"/>
      <c r="B288" s="25"/>
      <c r="C288" s="25"/>
      <c r="D288" s="25"/>
      <c r="E288" s="27"/>
      <c r="F288" s="47"/>
    </row>
    <row r="289" spans="1:6" ht="25.5" hidden="1" customHeight="1" x14ac:dyDescent="0.25">
      <c r="A289" s="25"/>
      <c r="B289" s="25"/>
      <c r="C289" s="25"/>
      <c r="D289" s="25"/>
      <c r="E289" s="26"/>
      <c r="F289" s="47"/>
    </row>
    <row r="290" spans="1:6" ht="25.5" hidden="1" customHeight="1" x14ac:dyDescent="0.25">
      <c r="A290" s="25"/>
      <c r="B290" s="25"/>
      <c r="C290" s="25"/>
      <c r="D290" s="25"/>
      <c r="E290" s="26"/>
      <c r="F290" s="47"/>
    </row>
    <row r="291" spans="1:6" ht="25.5" hidden="1" customHeight="1" x14ac:dyDescent="0.25">
      <c r="A291" s="25"/>
      <c r="B291" s="25"/>
      <c r="C291" s="25"/>
      <c r="D291" s="25"/>
      <c r="E291" s="26"/>
      <c r="F291" s="47"/>
    </row>
    <row r="292" spans="1:6" ht="25.5" hidden="1" customHeight="1" x14ac:dyDescent="0.25">
      <c r="A292" s="25"/>
      <c r="B292" s="25"/>
      <c r="C292" s="25"/>
      <c r="D292" s="25"/>
      <c r="E292" s="26"/>
      <c r="F292" s="47"/>
    </row>
    <row r="293" spans="1:6" ht="25.5" hidden="1" customHeight="1" x14ac:dyDescent="0.25">
      <c r="A293" s="25"/>
      <c r="B293" s="25"/>
      <c r="C293" s="25"/>
      <c r="D293" s="25"/>
      <c r="E293" s="26"/>
      <c r="F293" s="47"/>
    </row>
    <row r="294" spans="1:6" ht="25.5" hidden="1" customHeight="1" x14ac:dyDescent="0.25">
      <c r="A294" s="25"/>
      <c r="B294" s="25"/>
      <c r="C294" s="25"/>
      <c r="D294" s="25"/>
      <c r="E294" s="26"/>
      <c r="F294" s="47"/>
    </row>
    <row r="295" spans="1:6" ht="25.5" hidden="1" customHeight="1" x14ac:dyDescent="0.25">
      <c r="A295" s="25"/>
      <c r="B295" s="25"/>
      <c r="C295" s="25"/>
      <c r="D295" s="25"/>
      <c r="E295" s="26"/>
      <c r="F295" s="47"/>
    </row>
    <row r="296" spans="1:6" ht="25.5" hidden="1" customHeight="1" x14ac:dyDescent="0.25">
      <c r="A296" s="25"/>
      <c r="B296" s="25"/>
      <c r="C296" s="25"/>
      <c r="D296" s="25"/>
      <c r="E296" s="27"/>
      <c r="F296" s="47"/>
    </row>
    <row r="297" spans="1:6" ht="25.5" hidden="1" customHeight="1" x14ac:dyDescent="0.25">
      <c r="A297" s="25"/>
      <c r="B297" s="25"/>
      <c r="C297" s="25"/>
      <c r="D297" s="25"/>
      <c r="E297" s="26"/>
      <c r="F297" s="47"/>
    </row>
    <row r="298" spans="1:6" ht="25.5" hidden="1" customHeight="1" x14ac:dyDescent="0.25">
      <c r="A298" s="25"/>
      <c r="B298" s="25"/>
      <c r="C298" s="25"/>
      <c r="D298" s="25"/>
      <c r="E298" s="26"/>
      <c r="F298" s="47"/>
    </row>
    <row r="299" spans="1:6" ht="25.5" hidden="1" customHeight="1" x14ac:dyDescent="0.25">
      <c r="A299" s="25"/>
      <c r="B299" s="25"/>
      <c r="C299" s="25"/>
      <c r="D299" s="25"/>
      <c r="E299" s="26"/>
      <c r="F299" s="47"/>
    </row>
    <row r="300" spans="1:6" ht="25.5" hidden="1" customHeight="1" x14ac:dyDescent="0.25">
      <c r="A300" s="25"/>
      <c r="B300" s="25"/>
      <c r="C300" s="25"/>
      <c r="D300" s="25"/>
      <c r="E300" s="26"/>
      <c r="F300" s="47"/>
    </row>
    <row r="301" spans="1:6" ht="25.5" hidden="1" customHeight="1" x14ac:dyDescent="0.25">
      <c r="A301" s="25"/>
      <c r="B301" s="25"/>
      <c r="C301" s="25"/>
      <c r="D301" s="25"/>
      <c r="E301" s="26"/>
      <c r="F301" s="47"/>
    </row>
    <row r="302" spans="1:6" ht="25.5" hidden="1" customHeight="1" x14ac:dyDescent="0.25">
      <c r="A302" s="25"/>
      <c r="B302" s="25"/>
      <c r="C302" s="25"/>
      <c r="D302" s="25"/>
      <c r="E302" s="26"/>
      <c r="F302" s="47"/>
    </row>
    <row r="303" spans="1:6" ht="25.5" hidden="1" customHeight="1" x14ac:dyDescent="0.25">
      <c r="A303" s="25"/>
      <c r="B303" s="25"/>
      <c r="C303" s="25"/>
      <c r="D303" s="25"/>
      <c r="E303" s="26"/>
      <c r="F303" s="47"/>
    </row>
    <row r="304" spans="1:6" ht="25.5" hidden="1" customHeight="1" x14ac:dyDescent="0.25">
      <c r="A304" s="25"/>
      <c r="B304" s="25"/>
      <c r="C304" s="25"/>
      <c r="D304" s="25"/>
      <c r="E304" s="26"/>
      <c r="F304" s="47"/>
    </row>
    <row r="305" spans="1:6" ht="25.5" hidden="1" customHeight="1" x14ac:dyDescent="0.25">
      <c r="A305" s="25"/>
      <c r="B305" s="25"/>
      <c r="C305" s="25"/>
      <c r="D305" s="25"/>
      <c r="E305" s="26"/>
      <c r="F305" s="47"/>
    </row>
    <row r="306" spans="1:6" ht="25.5" hidden="1" customHeight="1" x14ac:dyDescent="0.25">
      <c r="A306" s="25"/>
      <c r="B306" s="25"/>
      <c r="C306" s="25"/>
      <c r="D306" s="25"/>
      <c r="E306" s="26"/>
      <c r="F306" s="47"/>
    </row>
    <row r="307" spans="1:6" ht="25.5" hidden="1" customHeight="1" x14ac:dyDescent="0.25">
      <c r="A307" s="25"/>
      <c r="B307" s="25"/>
      <c r="C307" s="25"/>
      <c r="D307" s="25"/>
      <c r="E307" s="27"/>
      <c r="F307" s="47"/>
    </row>
    <row r="308" spans="1:6" ht="25.5" hidden="1" customHeight="1" x14ac:dyDescent="0.25">
      <c r="A308" s="25"/>
      <c r="B308" s="25"/>
      <c r="C308" s="25"/>
      <c r="D308" s="25"/>
      <c r="E308" s="26"/>
      <c r="F308" s="47"/>
    </row>
    <row r="309" spans="1:6" ht="25.5" hidden="1" customHeight="1" x14ac:dyDescent="0.25">
      <c r="A309" s="25"/>
      <c r="B309" s="25"/>
      <c r="C309" s="25"/>
      <c r="D309" s="25"/>
      <c r="E309" s="26"/>
      <c r="F309" s="47"/>
    </row>
    <row r="310" spans="1:6" ht="25.5" hidden="1" customHeight="1" x14ac:dyDescent="0.25">
      <c r="A310" s="25"/>
      <c r="B310" s="25"/>
      <c r="C310" s="25"/>
      <c r="D310" s="25"/>
      <c r="E310" s="26"/>
      <c r="F310" s="47"/>
    </row>
    <row r="311" spans="1:6" ht="25.5" hidden="1" customHeight="1" x14ac:dyDescent="0.25">
      <c r="A311" s="25"/>
      <c r="B311" s="25"/>
      <c r="C311" s="25"/>
      <c r="D311" s="25"/>
      <c r="E311" s="26"/>
      <c r="F311" s="47"/>
    </row>
    <row r="312" spans="1:6" ht="25.5" hidden="1" customHeight="1" x14ac:dyDescent="0.25">
      <c r="A312" s="25"/>
      <c r="B312" s="25"/>
      <c r="C312" s="25"/>
      <c r="D312" s="25"/>
      <c r="E312" s="26"/>
      <c r="F312" s="47"/>
    </row>
    <row r="313" spans="1:6" ht="25.5" hidden="1" customHeight="1" x14ac:dyDescent="0.25">
      <c r="A313" s="25"/>
      <c r="B313" s="25"/>
      <c r="C313" s="25"/>
      <c r="D313" s="25"/>
      <c r="E313" s="27"/>
      <c r="F313" s="47"/>
    </row>
    <row r="314" spans="1:6" ht="25.5" hidden="1" customHeight="1" x14ac:dyDescent="0.25">
      <c r="A314" s="25"/>
      <c r="B314" s="25"/>
      <c r="C314" s="25"/>
      <c r="D314" s="25"/>
      <c r="E314" s="26"/>
      <c r="F314" s="47"/>
    </row>
    <row r="315" spans="1:6" ht="25.5" hidden="1" customHeight="1" x14ac:dyDescent="0.25">
      <c r="A315" s="25"/>
      <c r="B315" s="25"/>
      <c r="C315" s="25"/>
      <c r="D315" s="25"/>
      <c r="E315" s="26"/>
      <c r="F315" s="47"/>
    </row>
    <row r="316" spans="1:6" ht="25.5" hidden="1" customHeight="1" x14ac:dyDescent="0.25">
      <c r="A316" s="25"/>
      <c r="B316" s="25"/>
      <c r="C316" s="25"/>
      <c r="D316" s="25"/>
      <c r="E316" s="26"/>
      <c r="F316" s="47"/>
    </row>
    <row r="317" spans="1:6" ht="25.5" hidden="1" customHeight="1" x14ac:dyDescent="0.25">
      <c r="A317" s="25"/>
      <c r="B317" s="25"/>
      <c r="C317" s="25"/>
      <c r="D317" s="25"/>
      <c r="E317" s="26"/>
      <c r="F317" s="47"/>
    </row>
    <row r="318" spans="1:6" ht="25.5" hidden="1" customHeight="1" x14ac:dyDescent="0.25">
      <c r="A318" s="25"/>
      <c r="B318" s="25"/>
      <c r="C318" s="25"/>
      <c r="D318" s="25"/>
      <c r="E318" s="26"/>
      <c r="F318" s="47"/>
    </row>
    <row r="319" spans="1:6" ht="25.5" hidden="1" customHeight="1" x14ac:dyDescent="0.25">
      <c r="A319" s="25"/>
      <c r="B319" s="25"/>
      <c r="C319" s="25"/>
      <c r="D319" s="25"/>
      <c r="E319" s="26"/>
      <c r="F319" s="47"/>
    </row>
    <row r="320" spans="1:6" ht="25.5" hidden="1" customHeight="1" x14ac:dyDescent="0.25">
      <c r="A320" s="25"/>
      <c r="B320" s="25"/>
      <c r="C320" s="25"/>
      <c r="D320" s="25"/>
      <c r="E320" s="26"/>
      <c r="F320" s="47"/>
    </row>
    <row r="321" spans="1:6" ht="25.5" hidden="1" customHeight="1" x14ac:dyDescent="0.25">
      <c r="A321" s="25"/>
      <c r="B321" s="25"/>
      <c r="C321" s="25"/>
      <c r="D321" s="25"/>
      <c r="E321" s="27"/>
      <c r="F321" s="47"/>
    </row>
    <row r="322" spans="1:6" ht="25.5" hidden="1" customHeight="1" x14ac:dyDescent="0.25">
      <c r="A322" s="25"/>
      <c r="B322" s="25"/>
      <c r="C322" s="25"/>
      <c r="D322" s="25"/>
      <c r="E322" s="26"/>
      <c r="F322" s="47"/>
    </row>
    <row r="323" spans="1:6" ht="25.5" hidden="1" customHeight="1" x14ac:dyDescent="0.25">
      <c r="A323" s="25"/>
      <c r="B323" s="25"/>
      <c r="C323" s="25"/>
      <c r="D323" s="25"/>
      <c r="E323" s="26"/>
      <c r="F323" s="47"/>
    </row>
    <row r="324" spans="1:6" ht="25.5" hidden="1" customHeight="1" x14ac:dyDescent="0.25">
      <c r="A324" s="25"/>
      <c r="B324" s="25"/>
      <c r="C324" s="25"/>
      <c r="D324" s="25"/>
      <c r="E324" s="26"/>
      <c r="F324" s="47"/>
    </row>
    <row r="325" spans="1:6" ht="25.5" hidden="1" customHeight="1" x14ac:dyDescent="0.25">
      <c r="A325" s="25"/>
      <c r="B325" s="25"/>
      <c r="C325" s="25"/>
      <c r="D325" s="25"/>
      <c r="E325" s="26"/>
      <c r="F325" s="47"/>
    </row>
    <row r="326" spans="1:6" ht="25.5" hidden="1" customHeight="1" x14ac:dyDescent="0.25">
      <c r="A326" s="25"/>
      <c r="B326" s="25"/>
      <c r="C326" s="25"/>
      <c r="D326" s="25"/>
      <c r="E326" s="26"/>
      <c r="F326" s="47"/>
    </row>
    <row r="327" spans="1:6" ht="25.5" hidden="1" customHeight="1" x14ac:dyDescent="0.25">
      <c r="A327" s="25"/>
      <c r="B327" s="25"/>
      <c r="C327" s="25"/>
      <c r="D327" s="25"/>
      <c r="E327" s="26"/>
      <c r="F327" s="47"/>
    </row>
    <row r="328" spans="1:6" ht="25.5" hidden="1" customHeight="1" x14ac:dyDescent="0.25">
      <c r="A328" s="25"/>
      <c r="B328" s="25"/>
      <c r="C328" s="25"/>
      <c r="D328" s="25"/>
      <c r="E328" s="26"/>
      <c r="F328" s="47"/>
    </row>
    <row r="329" spans="1:6" ht="25.5" hidden="1" customHeight="1" x14ac:dyDescent="0.25">
      <c r="A329" s="25"/>
      <c r="B329" s="25"/>
      <c r="C329" s="25"/>
      <c r="D329" s="25"/>
      <c r="E329" s="26"/>
      <c r="F329" s="47"/>
    </row>
    <row r="330" spans="1:6" ht="25.5" hidden="1" customHeight="1" x14ac:dyDescent="0.25">
      <c r="A330" s="25"/>
      <c r="B330" s="25"/>
      <c r="C330" s="25"/>
      <c r="D330" s="25"/>
      <c r="E330" s="27"/>
      <c r="F330" s="47"/>
    </row>
    <row r="331" spans="1:6" ht="25.5" hidden="1" customHeight="1" x14ac:dyDescent="0.25">
      <c r="A331" s="25"/>
      <c r="B331" s="25"/>
      <c r="C331" s="25"/>
      <c r="D331" s="25"/>
      <c r="E331" s="26"/>
      <c r="F331" s="47"/>
    </row>
    <row r="332" spans="1:6" ht="25.5" hidden="1" customHeight="1" x14ac:dyDescent="0.25">
      <c r="A332" s="25"/>
      <c r="B332" s="25"/>
      <c r="C332" s="25"/>
      <c r="D332" s="25"/>
      <c r="E332" s="26"/>
      <c r="F332" s="47"/>
    </row>
    <row r="333" spans="1:6" ht="25.5" hidden="1" customHeight="1" x14ac:dyDescent="0.25">
      <c r="A333" s="25"/>
      <c r="B333" s="25"/>
      <c r="C333" s="25"/>
      <c r="D333" s="25"/>
      <c r="E333" s="27"/>
      <c r="F333" s="47"/>
    </row>
    <row r="334" spans="1:6" ht="25.5" hidden="1" customHeight="1" x14ac:dyDescent="0.25">
      <c r="A334" s="25"/>
      <c r="B334" s="25"/>
      <c r="C334" s="25"/>
      <c r="D334" s="25"/>
      <c r="E334" s="26"/>
      <c r="F334" s="47"/>
    </row>
    <row r="335" spans="1:6" ht="25.5" hidden="1" customHeight="1" x14ac:dyDescent="0.25">
      <c r="A335" s="25"/>
      <c r="B335" s="25"/>
      <c r="C335" s="25"/>
      <c r="D335" s="25"/>
      <c r="E335" s="26"/>
      <c r="F335" s="47"/>
    </row>
    <row r="336" spans="1:6" ht="25.5" hidden="1" customHeight="1" x14ac:dyDescent="0.25">
      <c r="A336" s="25"/>
      <c r="B336" s="25"/>
      <c r="C336" s="25"/>
      <c r="D336" s="25"/>
      <c r="E336" s="26"/>
      <c r="F336" s="47"/>
    </row>
    <row r="337" spans="1:6" ht="25.5" hidden="1" customHeight="1" x14ac:dyDescent="0.25">
      <c r="A337" s="25"/>
      <c r="B337" s="25"/>
      <c r="C337" s="25"/>
      <c r="D337" s="25"/>
      <c r="E337" s="26"/>
      <c r="F337" s="47"/>
    </row>
    <row r="338" spans="1:6" ht="25.5" hidden="1" customHeight="1" x14ac:dyDescent="0.25">
      <c r="A338" s="25"/>
      <c r="B338" s="25"/>
      <c r="C338" s="25"/>
      <c r="D338" s="25"/>
      <c r="E338" s="26"/>
      <c r="F338" s="47"/>
    </row>
    <row r="339" spans="1:6" ht="25.5" hidden="1" customHeight="1" x14ac:dyDescent="0.25">
      <c r="A339" s="25"/>
      <c r="B339" s="25"/>
      <c r="C339" s="25"/>
      <c r="D339" s="25"/>
      <c r="E339" s="26"/>
      <c r="F339" s="47"/>
    </row>
    <row r="340" spans="1:6" ht="25.5" hidden="1" customHeight="1" x14ac:dyDescent="0.25">
      <c r="A340" s="25"/>
      <c r="B340" s="25"/>
      <c r="C340" s="25"/>
      <c r="D340" s="25"/>
      <c r="E340" s="27"/>
      <c r="F340" s="47"/>
    </row>
    <row r="341" spans="1:6" ht="25.5" hidden="1" customHeight="1" x14ac:dyDescent="0.25">
      <c r="A341" s="25"/>
      <c r="B341" s="25"/>
      <c r="C341" s="25"/>
      <c r="D341" s="25"/>
      <c r="E341" s="26"/>
      <c r="F341" s="47"/>
    </row>
    <row r="342" spans="1:6" ht="25.5" hidden="1" customHeight="1" x14ac:dyDescent="0.25">
      <c r="A342" s="25"/>
      <c r="B342" s="25"/>
      <c r="C342" s="25"/>
      <c r="D342" s="25"/>
      <c r="E342" s="26"/>
      <c r="F342" s="47"/>
    </row>
    <row r="343" spans="1:6" ht="25.5" hidden="1" customHeight="1" x14ac:dyDescent="0.25">
      <c r="A343" s="25"/>
      <c r="B343" s="25"/>
      <c r="C343" s="25"/>
      <c r="D343" s="25"/>
      <c r="E343" s="26"/>
      <c r="F343" s="47"/>
    </row>
    <row r="344" spans="1:6" ht="25.5" hidden="1" customHeight="1" x14ac:dyDescent="0.25">
      <c r="A344" s="25"/>
      <c r="B344" s="25"/>
      <c r="C344" s="25"/>
      <c r="D344" s="25"/>
      <c r="E344" s="27"/>
      <c r="F344" s="47"/>
    </row>
    <row r="345" spans="1:6" ht="25.5" hidden="1" customHeight="1" x14ac:dyDescent="0.25">
      <c r="A345" s="25"/>
      <c r="B345" s="25"/>
      <c r="C345" s="25"/>
      <c r="D345" s="25"/>
      <c r="E345" s="27"/>
      <c r="F345" s="47"/>
    </row>
    <row r="346" spans="1:6" ht="25.5" hidden="1" customHeight="1" x14ac:dyDescent="0.25">
      <c r="A346" s="25"/>
      <c r="B346" s="25"/>
      <c r="C346" s="25"/>
      <c r="D346" s="25"/>
      <c r="E346" s="26"/>
      <c r="F346" s="47"/>
    </row>
    <row r="347" spans="1:6" ht="25.5" hidden="1" customHeight="1" x14ac:dyDescent="0.25">
      <c r="A347" s="25"/>
      <c r="B347" s="25"/>
      <c r="C347" s="25"/>
      <c r="D347" s="25"/>
      <c r="E347" s="26"/>
      <c r="F347" s="47"/>
    </row>
    <row r="348" spans="1:6" ht="25.5" hidden="1" customHeight="1" x14ac:dyDescent="0.25">
      <c r="A348" s="25"/>
      <c r="B348" s="25"/>
      <c r="C348" s="25"/>
      <c r="D348" s="25"/>
      <c r="E348" s="26"/>
      <c r="F348" s="47"/>
    </row>
    <row r="349" spans="1:6" ht="25.5" hidden="1" customHeight="1" x14ac:dyDescent="0.25">
      <c r="A349" s="25"/>
      <c r="B349" s="25"/>
      <c r="C349" s="25"/>
      <c r="D349" s="25"/>
      <c r="E349" s="26"/>
      <c r="F349" s="47"/>
    </row>
    <row r="350" spans="1:6" ht="25.5" hidden="1" customHeight="1" x14ac:dyDescent="0.25">
      <c r="A350" s="25"/>
      <c r="B350" s="25"/>
      <c r="C350" s="25"/>
      <c r="D350" s="25"/>
      <c r="E350" s="26"/>
      <c r="F350" s="47"/>
    </row>
    <row r="351" spans="1:6" ht="25.5" hidden="1" customHeight="1" x14ac:dyDescent="0.25">
      <c r="A351" s="25"/>
      <c r="B351" s="25"/>
      <c r="C351" s="25"/>
      <c r="D351" s="25"/>
      <c r="E351" s="26"/>
      <c r="F351" s="47"/>
    </row>
    <row r="352" spans="1:6" ht="25.5" hidden="1" customHeight="1" x14ac:dyDescent="0.25">
      <c r="A352" s="25"/>
      <c r="B352" s="25"/>
      <c r="C352" s="25"/>
      <c r="D352" s="25"/>
      <c r="E352" s="27"/>
      <c r="F352" s="47"/>
    </row>
    <row r="353" spans="1:6" ht="25.5" hidden="1" customHeight="1" x14ac:dyDescent="0.25">
      <c r="A353" s="25"/>
      <c r="B353" s="25"/>
      <c r="C353" s="25"/>
      <c r="D353" s="25"/>
      <c r="E353" s="26"/>
      <c r="F353" s="47"/>
    </row>
    <row r="354" spans="1:6" ht="25.5" hidden="1" customHeight="1" x14ac:dyDescent="0.25">
      <c r="A354" s="25"/>
      <c r="B354" s="25"/>
      <c r="C354" s="25"/>
      <c r="D354" s="25"/>
      <c r="E354" s="26"/>
      <c r="F354" s="47"/>
    </row>
    <row r="355" spans="1:6" ht="25.5" hidden="1" customHeight="1" x14ac:dyDescent="0.25">
      <c r="A355" s="25"/>
      <c r="B355" s="25"/>
      <c r="C355" s="25"/>
      <c r="D355" s="25"/>
      <c r="E355" s="26"/>
      <c r="F355" s="47"/>
    </row>
    <row r="356" spans="1:6" ht="25.5" hidden="1" customHeight="1" x14ac:dyDescent="0.25">
      <c r="A356" s="25"/>
      <c r="B356" s="25"/>
      <c r="C356" s="25"/>
      <c r="D356" s="25"/>
      <c r="E356" s="26"/>
      <c r="F356" s="47"/>
    </row>
    <row r="357" spans="1:6" ht="25.5" hidden="1" customHeight="1" x14ac:dyDescent="0.25">
      <c r="A357" s="25"/>
      <c r="B357" s="25"/>
      <c r="C357" s="25"/>
      <c r="D357" s="25"/>
      <c r="E357" s="27"/>
      <c r="F357" s="47"/>
    </row>
    <row r="358" spans="1:6" ht="25.5" hidden="1" customHeight="1" x14ac:dyDescent="0.25">
      <c r="A358" s="25"/>
      <c r="B358" s="25"/>
      <c r="C358" s="25"/>
      <c r="D358" s="25"/>
      <c r="E358" s="26"/>
      <c r="F358" s="47"/>
    </row>
    <row r="359" spans="1:6" ht="25.5" hidden="1" customHeight="1" x14ac:dyDescent="0.25">
      <c r="A359" s="25"/>
      <c r="B359" s="25"/>
      <c r="C359" s="25"/>
      <c r="D359" s="25"/>
      <c r="E359" s="26"/>
      <c r="F359" s="47"/>
    </row>
    <row r="360" spans="1:6" ht="25.5" hidden="1" customHeight="1" x14ac:dyDescent="0.25">
      <c r="A360" s="25"/>
      <c r="B360" s="25"/>
      <c r="C360" s="25"/>
      <c r="D360" s="25"/>
      <c r="E360" s="27"/>
      <c r="F360" s="47"/>
    </row>
    <row r="361" spans="1:6" ht="25.5" hidden="1" customHeight="1" x14ac:dyDescent="0.25">
      <c r="A361" s="25"/>
      <c r="B361" s="25"/>
      <c r="C361" s="25"/>
      <c r="D361" s="25"/>
      <c r="E361" s="26"/>
      <c r="F361" s="47"/>
    </row>
    <row r="362" spans="1:6" ht="25.5" hidden="1" customHeight="1" x14ac:dyDescent="0.25">
      <c r="A362" s="25"/>
      <c r="B362" s="25"/>
      <c r="C362" s="25"/>
      <c r="D362" s="25"/>
      <c r="E362" s="26"/>
      <c r="F362" s="47"/>
    </row>
    <row r="363" spans="1:6" ht="25.5" hidden="1" customHeight="1" x14ac:dyDescent="0.25">
      <c r="A363" s="25"/>
      <c r="B363" s="25"/>
      <c r="C363" s="25"/>
      <c r="D363" s="25"/>
      <c r="E363" s="26"/>
      <c r="F363" s="47"/>
    </row>
    <row r="364" spans="1:6" ht="25.5" hidden="1" customHeight="1" x14ac:dyDescent="0.25">
      <c r="A364" s="25"/>
      <c r="B364" s="25"/>
      <c r="C364" s="25"/>
      <c r="D364" s="25"/>
      <c r="E364" s="26"/>
      <c r="F364" s="47"/>
    </row>
    <row r="365" spans="1:6" ht="25.5" hidden="1" customHeight="1" x14ac:dyDescent="0.25">
      <c r="A365" s="25"/>
      <c r="B365" s="25"/>
      <c r="C365" s="25"/>
      <c r="D365" s="25"/>
      <c r="E365" s="26"/>
      <c r="F365" s="47"/>
    </row>
    <row r="366" spans="1:6" ht="25.5" hidden="1" customHeight="1" x14ac:dyDescent="0.25">
      <c r="A366" s="25"/>
      <c r="B366" s="25"/>
      <c r="C366" s="25"/>
      <c r="D366" s="25"/>
      <c r="E366" s="26"/>
      <c r="F366" s="47"/>
    </row>
    <row r="367" spans="1:6" ht="25.5" hidden="1" customHeight="1" x14ac:dyDescent="0.25">
      <c r="A367" s="25"/>
      <c r="B367" s="25"/>
      <c r="C367" s="25"/>
      <c r="D367" s="25"/>
      <c r="E367" s="27"/>
      <c r="F367" s="47"/>
    </row>
    <row r="368" spans="1:6" ht="25.5" hidden="1" customHeight="1" x14ac:dyDescent="0.25">
      <c r="A368" s="25"/>
      <c r="B368" s="25"/>
      <c r="C368" s="25"/>
      <c r="D368" s="25"/>
      <c r="E368" s="26"/>
      <c r="F368" s="47"/>
    </row>
    <row r="369" spans="1:6" ht="25.5" hidden="1" customHeight="1" x14ac:dyDescent="0.25">
      <c r="A369" s="25"/>
      <c r="B369" s="25"/>
      <c r="C369" s="25"/>
      <c r="D369" s="25"/>
      <c r="E369" s="27"/>
      <c r="F369" s="47"/>
    </row>
    <row r="370" spans="1:6" ht="25.5" hidden="1" customHeight="1" x14ac:dyDescent="0.25">
      <c r="A370" s="25"/>
      <c r="B370" s="25"/>
      <c r="C370" s="25"/>
      <c r="D370" s="25"/>
      <c r="E370" s="26"/>
      <c r="F370" s="47"/>
    </row>
    <row r="371" spans="1:6" ht="25.5" hidden="1" customHeight="1" x14ac:dyDescent="0.25">
      <c r="A371" s="25"/>
      <c r="B371" s="25"/>
      <c r="C371" s="25"/>
      <c r="D371" s="25"/>
      <c r="E371" s="26"/>
      <c r="F371" s="47"/>
    </row>
    <row r="372" spans="1:6" ht="25.5" hidden="1" customHeight="1" x14ac:dyDescent="0.25">
      <c r="A372" s="25"/>
      <c r="B372" s="25"/>
      <c r="C372" s="25"/>
      <c r="D372" s="25"/>
      <c r="E372" s="26"/>
      <c r="F372" s="47"/>
    </row>
    <row r="373" spans="1:6" ht="25.5" hidden="1" customHeight="1" x14ac:dyDescent="0.25">
      <c r="A373" s="25"/>
      <c r="B373" s="25"/>
      <c r="C373" s="25"/>
      <c r="D373" s="25"/>
      <c r="E373" s="26"/>
      <c r="F373" s="47"/>
    </row>
    <row r="374" spans="1:6" ht="25.5" hidden="1" customHeight="1" x14ac:dyDescent="0.25">
      <c r="A374" s="25"/>
      <c r="B374" s="25"/>
      <c r="C374" s="25"/>
      <c r="D374" s="25"/>
      <c r="E374" s="26"/>
      <c r="F374" s="47"/>
    </row>
    <row r="375" spans="1:6" ht="25.5" hidden="1" customHeight="1" x14ac:dyDescent="0.25">
      <c r="A375" s="25"/>
      <c r="B375" s="25"/>
      <c r="C375" s="25"/>
      <c r="D375" s="25"/>
      <c r="E375" s="26"/>
      <c r="F375" s="47"/>
    </row>
    <row r="376" spans="1:6" ht="25.5" hidden="1" customHeight="1" x14ac:dyDescent="0.25">
      <c r="A376" s="25"/>
      <c r="B376" s="25"/>
      <c r="C376" s="25"/>
      <c r="D376" s="25"/>
      <c r="E376" s="26"/>
      <c r="F376" s="47"/>
    </row>
    <row r="377" spans="1:6" ht="25.5" hidden="1" customHeight="1" x14ac:dyDescent="0.25">
      <c r="A377" s="25"/>
      <c r="B377" s="25"/>
      <c r="C377" s="25"/>
      <c r="D377" s="25"/>
      <c r="E377" s="26"/>
      <c r="F377" s="47"/>
    </row>
    <row r="378" spans="1:6" ht="25.5" hidden="1" customHeight="1" x14ac:dyDescent="0.25">
      <c r="A378" s="25"/>
      <c r="B378" s="25"/>
      <c r="C378" s="25"/>
      <c r="D378" s="25"/>
      <c r="E378" s="27"/>
      <c r="F378" s="47"/>
    </row>
    <row r="379" spans="1:6" ht="25.5" hidden="1" customHeight="1" x14ac:dyDescent="0.25">
      <c r="A379" s="25"/>
      <c r="B379" s="25"/>
      <c r="C379" s="25"/>
      <c r="D379" s="25"/>
      <c r="E379" s="26"/>
      <c r="F379" s="47"/>
    </row>
    <row r="380" spans="1:6" ht="25.5" hidden="1" customHeight="1" x14ac:dyDescent="0.25">
      <c r="A380" s="25"/>
      <c r="B380" s="25"/>
      <c r="C380" s="25"/>
      <c r="D380" s="25"/>
      <c r="E380" s="26"/>
      <c r="F380" s="47"/>
    </row>
    <row r="381" spans="1:6" ht="25.5" hidden="1" customHeight="1" x14ac:dyDescent="0.25">
      <c r="A381" s="25"/>
      <c r="B381" s="25"/>
      <c r="C381" s="25"/>
      <c r="D381" s="25"/>
      <c r="E381" s="26"/>
      <c r="F381" s="47"/>
    </row>
    <row r="382" spans="1:6" ht="25.5" hidden="1" customHeight="1" x14ac:dyDescent="0.25">
      <c r="A382" s="25"/>
      <c r="B382" s="25"/>
      <c r="C382" s="25"/>
      <c r="D382" s="25"/>
      <c r="E382" s="26"/>
      <c r="F382" s="47"/>
    </row>
    <row r="383" spans="1:6" ht="25.5" hidden="1" customHeight="1" x14ac:dyDescent="0.25">
      <c r="A383" s="25"/>
      <c r="B383" s="25"/>
      <c r="C383" s="25"/>
      <c r="D383" s="25"/>
      <c r="E383" s="26"/>
      <c r="F383" s="47"/>
    </row>
    <row r="384" spans="1:6" ht="25.5" hidden="1" customHeight="1" x14ac:dyDescent="0.25">
      <c r="A384" s="25"/>
      <c r="B384" s="25"/>
      <c r="C384" s="25"/>
      <c r="D384" s="25"/>
      <c r="E384" s="26"/>
      <c r="F384" s="47"/>
    </row>
    <row r="385" spans="1:6" ht="25.5" hidden="1" customHeight="1" x14ac:dyDescent="0.25">
      <c r="A385" s="25"/>
      <c r="B385" s="25"/>
      <c r="C385" s="25"/>
      <c r="D385" s="25"/>
      <c r="E385" s="26"/>
      <c r="F385" s="47"/>
    </row>
    <row r="386" spans="1:6" ht="25.5" hidden="1" customHeight="1" x14ac:dyDescent="0.25">
      <c r="A386" s="25"/>
      <c r="B386" s="25"/>
      <c r="C386" s="25"/>
      <c r="D386" s="25"/>
      <c r="E386" s="26"/>
      <c r="F386" s="47"/>
    </row>
    <row r="387" spans="1:6" ht="25.5" hidden="1" customHeight="1" x14ac:dyDescent="0.25">
      <c r="A387" s="25"/>
      <c r="B387" s="25"/>
      <c r="C387" s="25"/>
      <c r="D387" s="25"/>
      <c r="E387" s="26"/>
      <c r="F387" s="47"/>
    </row>
    <row r="388" spans="1:6" ht="25.5" hidden="1" customHeight="1" x14ac:dyDescent="0.25">
      <c r="A388" s="25"/>
      <c r="B388" s="25"/>
      <c r="C388" s="25"/>
      <c r="D388" s="25"/>
      <c r="E388" s="27"/>
      <c r="F388" s="47"/>
    </row>
    <row r="389" spans="1:6" ht="25.5" hidden="1" customHeight="1" x14ac:dyDescent="0.25">
      <c r="A389" s="25"/>
      <c r="B389" s="25"/>
      <c r="C389" s="25"/>
      <c r="D389" s="25"/>
      <c r="E389" s="26"/>
      <c r="F389" s="47"/>
    </row>
    <row r="390" spans="1:6" ht="25.5" hidden="1" customHeight="1" x14ac:dyDescent="0.25">
      <c r="A390" s="25"/>
      <c r="B390" s="25"/>
      <c r="C390" s="25"/>
      <c r="D390" s="25"/>
      <c r="E390" s="26"/>
      <c r="F390" s="47"/>
    </row>
    <row r="391" spans="1:6" ht="25.5" hidden="1" customHeight="1" x14ac:dyDescent="0.25">
      <c r="A391" s="25"/>
      <c r="B391" s="25"/>
      <c r="C391" s="25"/>
      <c r="D391" s="25"/>
      <c r="E391" s="26"/>
      <c r="F391" s="47"/>
    </row>
    <row r="392" spans="1:6" ht="25.5" hidden="1" customHeight="1" x14ac:dyDescent="0.25">
      <c r="A392" s="25"/>
      <c r="B392" s="25"/>
      <c r="C392" s="25"/>
      <c r="D392" s="25"/>
      <c r="E392" s="26"/>
      <c r="F392" s="47"/>
    </row>
    <row r="393" spans="1:6" ht="25.5" hidden="1" customHeight="1" x14ac:dyDescent="0.25">
      <c r="A393" s="25"/>
      <c r="B393" s="25"/>
      <c r="C393" s="25"/>
      <c r="D393" s="25"/>
      <c r="E393" s="27"/>
      <c r="F393" s="47"/>
    </row>
    <row r="394" spans="1:6" ht="25.5" hidden="1" customHeight="1" x14ac:dyDescent="0.25">
      <c r="A394" s="25"/>
      <c r="B394" s="25"/>
      <c r="C394" s="25"/>
      <c r="D394" s="25"/>
      <c r="E394" s="26"/>
      <c r="F394" s="47"/>
    </row>
    <row r="395" spans="1:6" ht="25.5" hidden="1" customHeight="1" x14ac:dyDescent="0.25">
      <c r="A395" s="25"/>
      <c r="B395" s="25"/>
      <c r="C395" s="25"/>
      <c r="D395" s="25"/>
      <c r="E395" s="26"/>
      <c r="F395" s="47"/>
    </row>
    <row r="396" spans="1:6" ht="25.5" hidden="1" customHeight="1" x14ac:dyDescent="0.25">
      <c r="A396" s="25"/>
      <c r="B396" s="25"/>
      <c r="C396" s="25"/>
      <c r="D396" s="25"/>
      <c r="E396" s="26"/>
      <c r="F396" s="47"/>
    </row>
    <row r="397" spans="1:6" ht="25.5" hidden="1" customHeight="1" x14ac:dyDescent="0.25">
      <c r="A397" s="25"/>
      <c r="B397" s="25"/>
      <c r="C397" s="25"/>
      <c r="D397" s="25"/>
      <c r="E397" s="26"/>
      <c r="F397" s="47"/>
    </row>
    <row r="398" spans="1:6" ht="25.5" hidden="1" customHeight="1" x14ac:dyDescent="0.25">
      <c r="A398" s="25"/>
      <c r="B398" s="25"/>
      <c r="C398" s="25"/>
      <c r="D398" s="25"/>
      <c r="E398" s="26"/>
      <c r="F398" s="47"/>
    </row>
    <row r="399" spans="1:6" ht="25.5" hidden="1" customHeight="1" x14ac:dyDescent="0.25">
      <c r="A399" s="25"/>
      <c r="B399" s="25"/>
      <c r="C399" s="25"/>
      <c r="D399" s="25"/>
      <c r="E399" s="26"/>
      <c r="F399" s="47"/>
    </row>
    <row r="400" spans="1:6" ht="25.5" hidden="1" customHeight="1" x14ac:dyDescent="0.25">
      <c r="A400" s="25"/>
      <c r="B400" s="25"/>
      <c r="C400" s="25"/>
      <c r="D400" s="25"/>
      <c r="E400" s="26"/>
      <c r="F400" s="47"/>
    </row>
    <row r="401" spans="1:6" ht="25.5" hidden="1" customHeight="1" x14ac:dyDescent="0.25">
      <c r="A401" s="25"/>
      <c r="B401" s="25"/>
      <c r="C401" s="25"/>
      <c r="D401" s="25"/>
      <c r="E401" s="26"/>
      <c r="F401" s="47"/>
    </row>
    <row r="402" spans="1:6" ht="25.5" hidden="1" customHeight="1" x14ac:dyDescent="0.25">
      <c r="A402" s="25"/>
      <c r="B402" s="25"/>
      <c r="C402" s="25"/>
      <c r="D402" s="25"/>
      <c r="E402" s="26"/>
      <c r="F402" s="47"/>
    </row>
    <row r="403" spans="1:6" ht="25.5" hidden="1" customHeight="1" x14ac:dyDescent="0.25">
      <c r="A403" s="25"/>
      <c r="B403" s="25"/>
      <c r="C403" s="25"/>
      <c r="D403" s="25"/>
      <c r="E403" s="27"/>
      <c r="F403" s="47"/>
    </row>
    <row r="404" spans="1:6" ht="25.5" hidden="1" customHeight="1" x14ac:dyDescent="0.25">
      <c r="A404" s="25"/>
      <c r="B404" s="25"/>
      <c r="C404" s="25"/>
      <c r="D404" s="25"/>
      <c r="E404" s="27"/>
      <c r="F404" s="47"/>
    </row>
    <row r="405" spans="1:6" ht="25.5" hidden="1" customHeight="1" x14ac:dyDescent="0.25">
      <c r="A405" s="25"/>
      <c r="B405" s="25"/>
      <c r="C405" s="25"/>
      <c r="D405" s="25"/>
      <c r="E405" s="26"/>
      <c r="F405" s="47"/>
    </row>
    <row r="406" spans="1:6" ht="25.5" hidden="1" customHeight="1" x14ac:dyDescent="0.25">
      <c r="A406" s="25"/>
      <c r="B406" s="25"/>
      <c r="C406" s="25"/>
      <c r="D406" s="25"/>
      <c r="E406" s="26"/>
      <c r="F406" s="47"/>
    </row>
    <row r="407" spans="1:6" ht="25.5" hidden="1" customHeight="1" x14ac:dyDescent="0.25">
      <c r="A407" s="25"/>
      <c r="B407" s="25"/>
      <c r="C407" s="25"/>
      <c r="D407" s="25"/>
      <c r="E407" s="26"/>
      <c r="F407" s="47"/>
    </row>
    <row r="408" spans="1:6" ht="25.5" hidden="1" customHeight="1" x14ac:dyDescent="0.25">
      <c r="A408" s="25"/>
      <c r="B408" s="25"/>
      <c r="C408" s="25"/>
      <c r="D408" s="25"/>
      <c r="E408" s="26"/>
      <c r="F408" s="47"/>
    </row>
    <row r="409" spans="1:6" ht="25.5" hidden="1" customHeight="1" x14ac:dyDescent="0.25">
      <c r="A409" s="25"/>
      <c r="B409" s="25"/>
      <c r="C409" s="25"/>
      <c r="D409" s="25"/>
      <c r="E409" s="26"/>
      <c r="F409" s="47"/>
    </row>
    <row r="410" spans="1:6" ht="25.5" hidden="1" customHeight="1" x14ac:dyDescent="0.25">
      <c r="A410" s="25"/>
      <c r="B410" s="25"/>
      <c r="C410" s="25"/>
      <c r="D410" s="25"/>
      <c r="E410" s="26"/>
      <c r="F410" s="47"/>
    </row>
    <row r="411" spans="1:6" ht="25.5" hidden="1" customHeight="1" x14ac:dyDescent="0.25">
      <c r="A411" s="25"/>
      <c r="B411" s="25"/>
      <c r="C411" s="25"/>
      <c r="D411" s="25"/>
      <c r="E411" s="26"/>
      <c r="F411" s="47"/>
    </row>
    <row r="412" spans="1:6" ht="25.5" hidden="1" customHeight="1" x14ac:dyDescent="0.25">
      <c r="A412" s="25"/>
      <c r="B412" s="25"/>
      <c r="C412" s="25"/>
      <c r="D412" s="25"/>
      <c r="E412" s="26"/>
      <c r="F412" s="47"/>
    </row>
    <row r="413" spans="1:6" ht="25.5" hidden="1" customHeight="1" x14ac:dyDescent="0.25">
      <c r="A413" s="25"/>
      <c r="B413" s="25"/>
      <c r="C413" s="25"/>
      <c r="D413" s="25"/>
      <c r="E413" s="27"/>
      <c r="F413" s="47"/>
    </row>
    <row r="414" spans="1:6" ht="25.5" hidden="1" customHeight="1" x14ac:dyDescent="0.25">
      <c r="A414" s="25"/>
      <c r="B414" s="25"/>
      <c r="C414" s="25"/>
      <c r="D414" s="25"/>
      <c r="E414" s="26"/>
      <c r="F414" s="47"/>
    </row>
    <row r="415" spans="1:6" ht="25.5" hidden="1" customHeight="1" x14ac:dyDescent="0.25">
      <c r="A415" s="25"/>
      <c r="B415" s="25"/>
      <c r="C415" s="25"/>
      <c r="D415" s="25"/>
      <c r="E415" s="26"/>
      <c r="F415" s="47"/>
    </row>
    <row r="416" spans="1:6" ht="25.5" hidden="1" customHeight="1" x14ac:dyDescent="0.25">
      <c r="A416" s="25"/>
      <c r="B416" s="25"/>
      <c r="C416" s="25"/>
      <c r="D416" s="25"/>
      <c r="E416" s="26"/>
      <c r="F416" s="47"/>
    </row>
    <row r="417" spans="1:6" ht="25.5" hidden="1" customHeight="1" x14ac:dyDescent="0.25">
      <c r="A417" s="25"/>
      <c r="B417" s="25"/>
      <c r="C417" s="25"/>
      <c r="D417" s="25"/>
      <c r="E417" s="26"/>
      <c r="F417" s="47"/>
    </row>
    <row r="418" spans="1:6" ht="25.5" hidden="1" customHeight="1" x14ac:dyDescent="0.25">
      <c r="A418" s="25"/>
      <c r="B418" s="25"/>
      <c r="C418" s="25"/>
      <c r="D418" s="25"/>
      <c r="E418" s="26"/>
      <c r="F418" s="47"/>
    </row>
    <row r="419" spans="1:6" ht="25.5" hidden="1" customHeight="1" x14ac:dyDescent="0.25">
      <c r="A419" s="25"/>
      <c r="B419" s="25"/>
      <c r="C419" s="25"/>
      <c r="D419" s="25"/>
      <c r="E419" s="26"/>
      <c r="F419" s="47"/>
    </row>
    <row r="420" spans="1:6" ht="25.5" hidden="1" customHeight="1" x14ac:dyDescent="0.25">
      <c r="A420" s="25"/>
      <c r="B420" s="25"/>
      <c r="C420" s="25"/>
      <c r="D420" s="25"/>
      <c r="E420" s="26"/>
      <c r="F420" s="47"/>
    </row>
    <row r="421" spans="1:6" ht="25.5" hidden="1" customHeight="1" x14ac:dyDescent="0.25">
      <c r="A421" s="25"/>
      <c r="B421" s="25"/>
      <c r="C421" s="25"/>
      <c r="D421" s="25"/>
      <c r="E421" s="26"/>
      <c r="F421" s="47"/>
    </row>
    <row r="422" spans="1:6" ht="25.5" hidden="1" customHeight="1" x14ac:dyDescent="0.25">
      <c r="A422" s="25"/>
      <c r="B422" s="25"/>
      <c r="C422" s="25"/>
      <c r="D422" s="25"/>
      <c r="E422" s="27"/>
      <c r="F422" s="47"/>
    </row>
    <row r="423" spans="1:6" ht="25.5" hidden="1" customHeight="1" x14ac:dyDescent="0.25">
      <c r="A423" s="25"/>
      <c r="B423" s="25"/>
      <c r="C423" s="25"/>
      <c r="D423" s="25"/>
      <c r="E423" s="26"/>
      <c r="F423" s="47"/>
    </row>
    <row r="424" spans="1:6" ht="25.5" hidden="1" customHeight="1" x14ac:dyDescent="0.25">
      <c r="A424" s="25"/>
      <c r="B424" s="25"/>
      <c r="C424" s="25"/>
      <c r="D424" s="25"/>
      <c r="E424" s="26"/>
      <c r="F424" s="47"/>
    </row>
    <row r="425" spans="1:6" ht="25.5" hidden="1" customHeight="1" x14ac:dyDescent="0.25">
      <c r="A425" s="25"/>
      <c r="B425" s="25"/>
      <c r="C425" s="25"/>
      <c r="D425" s="25"/>
      <c r="E425" s="27"/>
      <c r="F425" s="47"/>
    </row>
    <row r="426" spans="1:6" ht="25.5" hidden="1" customHeight="1" x14ac:dyDescent="0.25">
      <c r="A426" s="25"/>
      <c r="B426" s="25"/>
      <c r="C426" s="25"/>
      <c r="D426" s="25"/>
      <c r="E426" s="27"/>
      <c r="F426" s="47"/>
    </row>
    <row r="427" spans="1:6" ht="25.5" hidden="1" customHeight="1" x14ac:dyDescent="0.25">
      <c r="A427" s="25"/>
      <c r="B427" s="25"/>
      <c r="C427" s="25"/>
      <c r="D427" s="25"/>
      <c r="E427" s="26"/>
      <c r="F427" s="47"/>
    </row>
    <row r="428" spans="1:6" ht="25.5" hidden="1" customHeight="1" x14ac:dyDescent="0.25">
      <c r="A428" s="25"/>
      <c r="B428" s="25"/>
      <c r="C428" s="25"/>
      <c r="D428" s="25"/>
      <c r="E428" s="26"/>
      <c r="F428" s="47"/>
    </row>
    <row r="429" spans="1:6" ht="25.5" hidden="1" customHeight="1" x14ac:dyDescent="0.25">
      <c r="A429" s="25"/>
      <c r="B429" s="25"/>
      <c r="C429" s="25"/>
      <c r="D429" s="25"/>
      <c r="E429" s="26"/>
      <c r="F429" s="47"/>
    </row>
    <row r="430" spans="1:6" ht="25.5" hidden="1" customHeight="1" x14ac:dyDescent="0.25">
      <c r="A430" s="25"/>
      <c r="B430" s="25"/>
      <c r="C430" s="25"/>
      <c r="D430" s="25"/>
      <c r="E430" s="26"/>
      <c r="F430" s="47"/>
    </row>
    <row r="431" spans="1:6" ht="25.5" hidden="1" customHeight="1" x14ac:dyDescent="0.25">
      <c r="A431" s="25"/>
      <c r="B431" s="25"/>
      <c r="C431" s="25"/>
      <c r="D431" s="25"/>
      <c r="E431" s="26"/>
      <c r="F431" s="47"/>
    </row>
    <row r="432" spans="1:6" ht="25.5" hidden="1" customHeight="1" x14ac:dyDescent="0.25">
      <c r="A432" s="25"/>
      <c r="B432" s="25"/>
      <c r="C432" s="25"/>
      <c r="D432" s="25"/>
      <c r="E432" s="26"/>
      <c r="F432" s="47"/>
    </row>
    <row r="433" spans="1:6" ht="25.5" hidden="1" customHeight="1" x14ac:dyDescent="0.25">
      <c r="A433" s="25"/>
      <c r="B433" s="25"/>
      <c r="C433" s="25"/>
      <c r="D433" s="25"/>
      <c r="E433" s="26"/>
      <c r="F433" s="47"/>
    </row>
    <row r="434" spans="1:6" ht="25.5" hidden="1" customHeight="1" x14ac:dyDescent="0.25">
      <c r="A434" s="25"/>
      <c r="B434" s="25"/>
      <c r="C434" s="25"/>
      <c r="D434" s="25"/>
      <c r="E434" s="26"/>
      <c r="F434" s="47"/>
    </row>
    <row r="435" spans="1:6" ht="25.5" hidden="1" customHeight="1" x14ac:dyDescent="0.25">
      <c r="A435" s="25"/>
      <c r="B435" s="25"/>
      <c r="C435" s="25"/>
      <c r="D435" s="25"/>
      <c r="E435" s="26"/>
      <c r="F435" s="47"/>
    </row>
    <row r="436" spans="1:6" ht="25.5" hidden="1" customHeight="1" x14ac:dyDescent="0.25">
      <c r="A436" s="25"/>
      <c r="B436" s="25"/>
      <c r="C436" s="25"/>
      <c r="D436" s="25"/>
      <c r="E436" s="26"/>
      <c r="F436" s="47"/>
    </row>
    <row r="437" spans="1:6" ht="25.5" hidden="1" customHeight="1" x14ac:dyDescent="0.25">
      <c r="A437" s="25"/>
      <c r="B437" s="25"/>
      <c r="C437" s="25"/>
      <c r="D437" s="25"/>
      <c r="E437" s="26"/>
      <c r="F437" s="47"/>
    </row>
    <row r="438" spans="1:6" ht="25.5" hidden="1" customHeight="1" x14ac:dyDescent="0.25">
      <c r="A438" s="25"/>
      <c r="B438" s="25"/>
      <c r="C438" s="25"/>
      <c r="D438" s="25"/>
      <c r="E438" s="26"/>
      <c r="F438" s="47"/>
    </row>
    <row r="439" spans="1:6" ht="25.5" hidden="1" customHeight="1" x14ac:dyDescent="0.25">
      <c r="A439" s="25"/>
      <c r="B439" s="25"/>
      <c r="C439" s="25"/>
      <c r="D439" s="25"/>
      <c r="E439" s="27"/>
      <c r="F439" s="47"/>
    </row>
    <row r="440" spans="1:6" ht="25.5" hidden="1" customHeight="1" x14ac:dyDescent="0.25">
      <c r="A440" s="25"/>
      <c r="B440" s="25"/>
      <c r="C440" s="25"/>
      <c r="D440" s="25"/>
      <c r="E440" s="26"/>
      <c r="F440" s="47"/>
    </row>
    <row r="441" spans="1:6" ht="25.5" hidden="1" customHeight="1" x14ac:dyDescent="0.25">
      <c r="A441" s="25"/>
      <c r="B441" s="25"/>
      <c r="C441" s="25"/>
      <c r="D441" s="25"/>
      <c r="E441" s="26"/>
      <c r="F441" s="47"/>
    </row>
    <row r="442" spans="1:6" ht="25.5" hidden="1" customHeight="1" x14ac:dyDescent="0.25">
      <c r="A442" s="25"/>
      <c r="B442" s="25"/>
      <c r="C442" s="25"/>
      <c r="D442" s="25"/>
      <c r="E442" s="26"/>
      <c r="F442" s="47"/>
    </row>
    <row r="443" spans="1:6" ht="25.5" hidden="1" customHeight="1" x14ac:dyDescent="0.25">
      <c r="A443" s="25"/>
      <c r="B443" s="25"/>
      <c r="C443" s="25"/>
      <c r="D443" s="25"/>
      <c r="E443" s="26"/>
      <c r="F443" s="47"/>
    </row>
    <row r="444" spans="1:6" ht="25.5" hidden="1" customHeight="1" x14ac:dyDescent="0.25">
      <c r="A444" s="25"/>
      <c r="B444" s="25"/>
      <c r="C444" s="25"/>
      <c r="D444" s="25"/>
      <c r="E444" s="26"/>
      <c r="F444" s="47"/>
    </row>
    <row r="445" spans="1:6" ht="25.5" hidden="1" customHeight="1" x14ac:dyDescent="0.25">
      <c r="A445" s="25"/>
      <c r="B445" s="25"/>
      <c r="C445" s="25"/>
      <c r="D445" s="25"/>
      <c r="E445" s="26"/>
      <c r="F445" s="47"/>
    </row>
    <row r="446" spans="1:6" ht="25.5" hidden="1" customHeight="1" x14ac:dyDescent="0.25">
      <c r="A446" s="25"/>
      <c r="B446" s="25"/>
      <c r="C446" s="25"/>
      <c r="D446" s="25"/>
      <c r="E446" s="27"/>
      <c r="F446" s="47"/>
    </row>
    <row r="447" spans="1:6" ht="25.5" hidden="1" customHeight="1" x14ac:dyDescent="0.25">
      <c r="A447" s="25"/>
      <c r="B447" s="25"/>
      <c r="C447" s="25"/>
      <c r="D447" s="25"/>
      <c r="E447" s="26"/>
      <c r="F447" s="47"/>
    </row>
    <row r="448" spans="1:6" ht="25.5" hidden="1" customHeight="1" x14ac:dyDescent="0.25">
      <c r="A448" s="25"/>
      <c r="B448" s="25"/>
      <c r="C448" s="25"/>
      <c r="D448" s="25"/>
      <c r="E448" s="26"/>
      <c r="F448" s="47"/>
    </row>
    <row r="449" spans="1:6" ht="25.5" hidden="1" customHeight="1" x14ac:dyDescent="0.25">
      <c r="A449" s="25"/>
      <c r="B449" s="25"/>
      <c r="C449" s="25"/>
      <c r="D449" s="25"/>
      <c r="E449" s="26"/>
      <c r="F449" s="47"/>
    </row>
    <row r="450" spans="1:6" ht="25.5" hidden="1" customHeight="1" x14ac:dyDescent="0.25">
      <c r="A450" s="25"/>
      <c r="B450" s="25"/>
      <c r="C450" s="25"/>
      <c r="D450" s="25"/>
      <c r="E450" s="26"/>
      <c r="F450" s="47"/>
    </row>
    <row r="451" spans="1:6" ht="25.5" hidden="1" customHeight="1" x14ac:dyDescent="0.25">
      <c r="A451" s="25"/>
      <c r="B451" s="25"/>
      <c r="C451" s="25"/>
      <c r="D451" s="25"/>
      <c r="E451" s="26"/>
      <c r="F451" s="47"/>
    </row>
    <row r="452" spans="1:6" ht="25.5" hidden="1" customHeight="1" x14ac:dyDescent="0.25">
      <c r="A452" s="25"/>
      <c r="B452" s="25"/>
      <c r="C452" s="25"/>
      <c r="D452" s="25"/>
      <c r="E452" s="26"/>
      <c r="F452" s="47"/>
    </row>
    <row r="453" spans="1:6" ht="25.5" hidden="1" customHeight="1" x14ac:dyDescent="0.25">
      <c r="A453" s="25"/>
      <c r="B453" s="25"/>
      <c r="C453" s="25"/>
      <c r="D453" s="25"/>
      <c r="E453" s="26"/>
      <c r="F453" s="47"/>
    </row>
    <row r="454" spans="1:6" ht="25.5" hidden="1" customHeight="1" x14ac:dyDescent="0.25">
      <c r="A454" s="25"/>
      <c r="B454" s="25"/>
      <c r="C454" s="25"/>
      <c r="D454" s="25"/>
      <c r="E454" s="26"/>
      <c r="F454" s="47"/>
    </row>
    <row r="455" spans="1:6" ht="25.5" hidden="1" customHeight="1" x14ac:dyDescent="0.25">
      <c r="A455" s="25"/>
      <c r="B455" s="25"/>
      <c r="C455" s="25"/>
      <c r="D455" s="25"/>
      <c r="E455" s="26"/>
      <c r="F455" s="47"/>
    </row>
    <row r="456" spans="1:6" ht="25.5" hidden="1" customHeight="1" x14ac:dyDescent="0.25">
      <c r="A456" s="25"/>
      <c r="B456" s="25"/>
      <c r="C456" s="25"/>
      <c r="D456" s="25"/>
      <c r="E456" s="27"/>
      <c r="F456" s="47"/>
    </row>
    <row r="457" spans="1:6" ht="25.5" hidden="1" customHeight="1" x14ac:dyDescent="0.25">
      <c r="A457" s="25"/>
      <c r="B457" s="25"/>
      <c r="C457" s="25"/>
      <c r="D457" s="25"/>
      <c r="E457" s="26"/>
      <c r="F457" s="47"/>
    </row>
    <row r="458" spans="1:6" ht="25.5" hidden="1" customHeight="1" x14ac:dyDescent="0.25">
      <c r="A458" s="25"/>
      <c r="B458" s="25"/>
      <c r="C458" s="25"/>
      <c r="D458" s="25"/>
      <c r="E458" s="26"/>
      <c r="F458" s="47"/>
    </row>
    <row r="459" spans="1:6" ht="25.5" hidden="1" customHeight="1" x14ac:dyDescent="0.25">
      <c r="A459" s="25"/>
      <c r="B459" s="25"/>
      <c r="C459" s="25"/>
      <c r="D459" s="25"/>
      <c r="E459" s="26"/>
      <c r="F459" s="47"/>
    </row>
    <row r="460" spans="1:6" ht="25.5" hidden="1" customHeight="1" x14ac:dyDescent="0.25">
      <c r="A460" s="25"/>
      <c r="B460" s="25"/>
      <c r="C460" s="25"/>
      <c r="D460" s="25"/>
      <c r="E460" s="26"/>
      <c r="F460" s="47"/>
    </row>
    <row r="461" spans="1:6" ht="25.5" hidden="1" customHeight="1" x14ac:dyDescent="0.25">
      <c r="A461" s="25"/>
      <c r="B461" s="25"/>
      <c r="C461" s="25"/>
      <c r="D461" s="25"/>
      <c r="E461" s="26"/>
      <c r="F461" s="47"/>
    </row>
    <row r="462" spans="1:6" ht="25.5" hidden="1" customHeight="1" x14ac:dyDescent="0.25">
      <c r="A462" s="25"/>
      <c r="B462" s="25"/>
      <c r="C462" s="25"/>
      <c r="D462" s="25"/>
      <c r="E462" s="26"/>
      <c r="F462" s="47"/>
    </row>
    <row r="463" spans="1:6" ht="25.5" hidden="1" customHeight="1" x14ac:dyDescent="0.25">
      <c r="A463" s="25"/>
      <c r="B463" s="25"/>
      <c r="C463" s="25"/>
      <c r="D463" s="25"/>
      <c r="E463" s="26"/>
      <c r="F463" s="47"/>
    </row>
    <row r="464" spans="1:6" ht="25.5" hidden="1" customHeight="1" x14ac:dyDescent="0.25">
      <c r="A464" s="25"/>
      <c r="B464" s="25"/>
      <c r="C464" s="25"/>
      <c r="D464" s="25"/>
      <c r="E464" s="26"/>
      <c r="F464" s="47"/>
    </row>
    <row r="465" spans="1:6" ht="25.5" hidden="1" customHeight="1" x14ac:dyDescent="0.25">
      <c r="A465" s="25"/>
      <c r="B465" s="25"/>
      <c r="C465" s="25"/>
      <c r="D465" s="25"/>
      <c r="E465" s="26"/>
      <c r="F465" s="47"/>
    </row>
    <row r="466" spans="1:6" ht="25.5" hidden="1" customHeight="1" x14ac:dyDescent="0.25">
      <c r="A466" s="25"/>
      <c r="B466" s="25"/>
      <c r="C466" s="25"/>
      <c r="D466" s="25"/>
      <c r="E466" s="27"/>
      <c r="F466" s="47"/>
    </row>
    <row r="467" spans="1:6" ht="25.5" hidden="1" customHeight="1" x14ac:dyDescent="0.25">
      <c r="A467" s="25"/>
      <c r="B467" s="25"/>
      <c r="C467" s="25"/>
      <c r="D467" s="25"/>
      <c r="E467" s="26"/>
      <c r="F467" s="47"/>
    </row>
    <row r="468" spans="1:6" ht="25.5" hidden="1" customHeight="1" x14ac:dyDescent="0.25">
      <c r="A468" s="25"/>
      <c r="B468" s="25"/>
      <c r="C468" s="25"/>
      <c r="D468" s="25"/>
      <c r="E468" s="26"/>
      <c r="F468" s="47"/>
    </row>
    <row r="469" spans="1:6" ht="25.5" hidden="1" customHeight="1" x14ac:dyDescent="0.25">
      <c r="A469" s="25"/>
      <c r="B469" s="25"/>
      <c r="C469" s="25"/>
      <c r="D469" s="25"/>
      <c r="E469" s="27"/>
      <c r="F469" s="47"/>
    </row>
    <row r="470" spans="1:6" ht="25.5" hidden="1" customHeight="1" x14ac:dyDescent="0.25">
      <c r="A470" s="25"/>
      <c r="B470" s="25"/>
      <c r="C470" s="25"/>
      <c r="D470" s="25"/>
      <c r="E470" s="26"/>
      <c r="F470" s="47"/>
    </row>
    <row r="471" spans="1:6" ht="25.5" hidden="1" customHeight="1" x14ac:dyDescent="0.25">
      <c r="A471" s="25"/>
      <c r="B471" s="25"/>
      <c r="C471" s="25"/>
      <c r="D471" s="25"/>
      <c r="E471" s="26"/>
      <c r="F471" s="47"/>
    </row>
    <row r="472" spans="1:6" ht="25.5" hidden="1" customHeight="1" x14ac:dyDescent="0.25">
      <c r="A472" s="25"/>
      <c r="B472" s="25"/>
      <c r="C472" s="25"/>
      <c r="D472" s="25"/>
      <c r="E472" s="26"/>
      <c r="F472" s="47"/>
    </row>
    <row r="473" spans="1:6" ht="25.5" hidden="1" customHeight="1" x14ac:dyDescent="0.25">
      <c r="A473" s="25"/>
      <c r="B473" s="25"/>
      <c r="C473" s="25"/>
      <c r="D473" s="25"/>
      <c r="E473" s="27"/>
      <c r="F473" s="47"/>
    </row>
    <row r="474" spans="1:6" ht="25.5" hidden="1" customHeight="1" x14ac:dyDescent="0.25">
      <c r="A474" s="25"/>
      <c r="B474" s="25"/>
      <c r="C474" s="25"/>
      <c r="D474" s="25"/>
      <c r="E474" s="27"/>
      <c r="F474" s="47"/>
    </row>
    <row r="475" spans="1:6" ht="25.5" hidden="1" customHeight="1" x14ac:dyDescent="0.25">
      <c r="A475" s="25"/>
      <c r="B475" s="25"/>
      <c r="C475" s="25"/>
      <c r="D475" s="25"/>
      <c r="E475" s="26"/>
      <c r="F475" s="47"/>
    </row>
    <row r="476" spans="1:6" ht="25.5" hidden="1" customHeight="1" x14ac:dyDescent="0.25">
      <c r="A476" s="25"/>
      <c r="B476" s="25"/>
      <c r="C476" s="25"/>
      <c r="D476" s="25"/>
      <c r="E476" s="26"/>
      <c r="F476" s="47"/>
    </row>
    <row r="477" spans="1:6" ht="25.5" hidden="1" customHeight="1" x14ac:dyDescent="0.25">
      <c r="A477" s="25"/>
      <c r="B477" s="25"/>
      <c r="C477" s="25"/>
      <c r="D477" s="25"/>
      <c r="E477" s="26"/>
      <c r="F477" s="47"/>
    </row>
    <row r="478" spans="1:6" ht="25.5" hidden="1" customHeight="1" x14ac:dyDescent="0.25">
      <c r="A478" s="25"/>
      <c r="B478" s="25"/>
      <c r="C478" s="25"/>
      <c r="D478" s="25"/>
      <c r="E478" s="26"/>
      <c r="F478" s="47"/>
    </row>
    <row r="479" spans="1:6" ht="25.5" hidden="1" customHeight="1" x14ac:dyDescent="0.25">
      <c r="A479" s="25"/>
      <c r="B479" s="25"/>
      <c r="C479" s="25"/>
      <c r="D479" s="25"/>
      <c r="E479" s="26"/>
      <c r="F479" s="47"/>
    </row>
    <row r="480" spans="1:6" ht="25.5" hidden="1" customHeight="1" x14ac:dyDescent="0.25">
      <c r="A480" s="25"/>
      <c r="B480" s="25"/>
      <c r="C480" s="25"/>
      <c r="D480" s="25"/>
      <c r="E480" s="26"/>
      <c r="F480" s="47"/>
    </row>
    <row r="481" spans="1:6" ht="25.5" hidden="1" customHeight="1" x14ac:dyDescent="0.25">
      <c r="A481" s="25"/>
      <c r="B481" s="25"/>
      <c r="C481" s="25"/>
      <c r="D481" s="25"/>
      <c r="E481" s="27"/>
      <c r="F481" s="47"/>
    </row>
    <row r="482" spans="1:6" ht="25.5" hidden="1" customHeight="1" x14ac:dyDescent="0.25">
      <c r="A482" s="25"/>
      <c r="B482" s="25"/>
      <c r="C482" s="25"/>
      <c r="D482" s="25"/>
      <c r="E482" s="26"/>
      <c r="F482" s="47"/>
    </row>
    <row r="483" spans="1:6" ht="25.5" hidden="1" customHeight="1" x14ac:dyDescent="0.25">
      <c r="A483" s="25"/>
      <c r="B483" s="25"/>
      <c r="C483" s="25"/>
      <c r="D483" s="25"/>
      <c r="E483" s="26"/>
      <c r="F483" s="47"/>
    </row>
    <row r="484" spans="1:6" ht="25.5" hidden="1" customHeight="1" x14ac:dyDescent="0.25">
      <c r="A484" s="25"/>
      <c r="B484" s="25"/>
      <c r="C484" s="25"/>
      <c r="D484" s="25"/>
      <c r="E484" s="26"/>
      <c r="F484" s="47"/>
    </row>
    <row r="485" spans="1:6" ht="25.5" hidden="1" customHeight="1" x14ac:dyDescent="0.25">
      <c r="A485" s="25"/>
      <c r="B485" s="25"/>
      <c r="C485" s="25"/>
      <c r="D485" s="25"/>
      <c r="E485" s="26"/>
      <c r="F485" s="47"/>
    </row>
    <row r="486" spans="1:6" ht="25.5" hidden="1" customHeight="1" x14ac:dyDescent="0.25">
      <c r="A486" s="25"/>
      <c r="B486" s="25"/>
      <c r="C486" s="25"/>
      <c r="D486" s="25"/>
      <c r="E486" s="26"/>
      <c r="F486" s="47"/>
    </row>
    <row r="487" spans="1:6" ht="25.5" hidden="1" customHeight="1" x14ac:dyDescent="0.25">
      <c r="A487" s="25"/>
      <c r="B487" s="25"/>
      <c r="C487" s="25"/>
      <c r="D487" s="25"/>
      <c r="E487" s="27"/>
      <c r="F487" s="47"/>
    </row>
    <row r="488" spans="1:6" ht="25.5" hidden="1" customHeight="1" x14ac:dyDescent="0.25">
      <c r="A488" s="25"/>
      <c r="B488" s="25"/>
      <c r="C488" s="25"/>
      <c r="D488" s="25"/>
      <c r="E488" s="26"/>
      <c r="F488" s="47"/>
    </row>
    <row r="489" spans="1:6" ht="25.5" hidden="1" customHeight="1" x14ac:dyDescent="0.25">
      <c r="A489" s="25"/>
      <c r="B489" s="25"/>
      <c r="C489" s="25"/>
      <c r="D489" s="25"/>
      <c r="E489" s="26"/>
      <c r="F489" s="47"/>
    </row>
    <row r="490" spans="1:6" ht="25.5" hidden="1" customHeight="1" x14ac:dyDescent="0.25">
      <c r="A490" s="25"/>
      <c r="B490" s="25"/>
      <c r="C490" s="25"/>
      <c r="D490" s="25"/>
      <c r="E490" s="26"/>
      <c r="F490" s="47"/>
    </row>
    <row r="491" spans="1:6" ht="25.5" hidden="1" customHeight="1" x14ac:dyDescent="0.25">
      <c r="A491" s="25"/>
      <c r="B491" s="25"/>
      <c r="C491" s="25"/>
      <c r="D491" s="25"/>
      <c r="E491" s="27"/>
      <c r="F491" s="47"/>
    </row>
    <row r="492" spans="1:6" ht="25.5" hidden="1" customHeight="1" x14ac:dyDescent="0.25">
      <c r="A492" s="25"/>
      <c r="B492" s="25"/>
      <c r="C492" s="25"/>
      <c r="D492" s="25"/>
      <c r="E492" s="27"/>
      <c r="F492" s="47"/>
    </row>
    <row r="493" spans="1:6" ht="25.5" hidden="1" customHeight="1" x14ac:dyDescent="0.25">
      <c r="A493" s="25"/>
      <c r="B493" s="25"/>
      <c r="C493" s="25"/>
      <c r="D493" s="25"/>
      <c r="E493" s="26"/>
      <c r="F493" s="47"/>
    </row>
    <row r="494" spans="1:6" ht="25.5" hidden="1" customHeight="1" x14ac:dyDescent="0.25">
      <c r="A494" s="25"/>
      <c r="B494" s="25"/>
      <c r="C494" s="25"/>
      <c r="D494" s="25"/>
      <c r="E494" s="26"/>
      <c r="F494" s="47"/>
    </row>
    <row r="495" spans="1:6" ht="25.5" hidden="1" customHeight="1" x14ac:dyDescent="0.25">
      <c r="A495" s="25"/>
      <c r="B495" s="25"/>
      <c r="C495" s="25"/>
      <c r="D495" s="25"/>
      <c r="E495" s="26"/>
      <c r="F495" s="47"/>
    </row>
    <row r="496" spans="1:6" ht="25.5" hidden="1" customHeight="1" x14ac:dyDescent="0.25">
      <c r="A496" s="25"/>
      <c r="B496" s="25"/>
      <c r="C496" s="25"/>
      <c r="D496" s="25"/>
      <c r="E496" s="26"/>
      <c r="F496" s="47"/>
    </row>
    <row r="497" spans="1:6" ht="25.5" hidden="1" customHeight="1" x14ac:dyDescent="0.25">
      <c r="A497" s="25"/>
      <c r="B497" s="25"/>
      <c r="C497" s="25"/>
      <c r="D497" s="25"/>
      <c r="E497" s="26"/>
      <c r="F497" s="47"/>
    </row>
    <row r="498" spans="1:6" ht="25.5" hidden="1" customHeight="1" x14ac:dyDescent="0.25">
      <c r="A498" s="25"/>
      <c r="B498" s="25"/>
      <c r="C498" s="25"/>
      <c r="D498" s="25"/>
      <c r="E498" s="26"/>
      <c r="F498" s="47"/>
    </row>
    <row r="499" spans="1:6" ht="25.5" hidden="1" customHeight="1" x14ac:dyDescent="0.25">
      <c r="A499" s="25"/>
      <c r="B499" s="25"/>
      <c r="C499" s="25"/>
      <c r="D499" s="25"/>
      <c r="E499" s="26"/>
      <c r="F499" s="47"/>
    </row>
    <row r="500" spans="1:6" ht="25.5" hidden="1" customHeight="1" x14ac:dyDescent="0.25">
      <c r="A500" s="25"/>
      <c r="B500" s="25"/>
      <c r="C500" s="25"/>
      <c r="D500" s="25"/>
      <c r="E500" s="26"/>
      <c r="F500" s="47"/>
    </row>
    <row r="501" spans="1:6" ht="25.5" hidden="1" customHeight="1" x14ac:dyDescent="0.25">
      <c r="A501" s="25"/>
      <c r="B501" s="25"/>
      <c r="C501" s="25"/>
      <c r="D501" s="25"/>
      <c r="E501" s="27"/>
      <c r="F501" s="47"/>
    </row>
    <row r="502" spans="1:6" ht="25.5" hidden="1" customHeight="1" x14ac:dyDescent="0.25">
      <c r="A502" s="25"/>
      <c r="B502" s="25"/>
      <c r="C502" s="25"/>
      <c r="D502" s="25"/>
      <c r="E502" s="26"/>
      <c r="F502" s="47"/>
    </row>
    <row r="503" spans="1:6" ht="25.5" hidden="1" customHeight="1" x14ac:dyDescent="0.25">
      <c r="A503" s="25"/>
      <c r="B503" s="25"/>
      <c r="C503" s="25"/>
      <c r="D503" s="25"/>
      <c r="E503" s="26"/>
      <c r="F503" s="47"/>
    </row>
    <row r="504" spans="1:6" ht="25.5" hidden="1" customHeight="1" x14ac:dyDescent="0.25">
      <c r="A504" s="25"/>
      <c r="B504" s="25"/>
      <c r="C504" s="25"/>
      <c r="D504" s="25"/>
      <c r="E504" s="26"/>
      <c r="F504" s="47"/>
    </row>
    <row r="505" spans="1:6" ht="25.5" hidden="1" customHeight="1" x14ac:dyDescent="0.25">
      <c r="A505" s="25"/>
      <c r="B505" s="25"/>
      <c r="C505" s="25"/>
      <c r="D505" s="25"/>
      <c r="E505" s="26"/>
      <c r="F505" s="47"/>
    </row>
    <row r="506" spans="1:6" ht="25.5" hidden="1" customHeight="1" x14ac:dyDescent="0.25">
      <c r="A506" s="25"/>
      <c r="B506" s="25"/>
      <c r="C506" s="25"/>
      <c r="D506" s="25"/>
      <c r="E506" s="26"/>
      <c r="F506" s="47"/>
    </row>
    <row r="507" spans="1:6" ht="25.5" hidden="1" customHeight="1" x14ac:dyDescent="0.25">
      <c r="A507" s="25"/>
      <c r="B507" s="25"/>
      <c r="C507" s="25"/>
      <c r="D507" s="25"/>
      <c r="E507" s="26"/>
      <c r="F507" s="47"/>
    </row>
    <row r="508" spans="1:6" ht="25.5" hidden="1" customHeight="1" x14ac:dyDescent="0.25">
      <c r="A508" s="25"/>
      <c r="B508" s="25"/>
      <c r="C508" s="25"/>
      <c r="D508" s="25"/>
      <c r="E508" s="26"/>
      <c r="F508" s="47"/>
    </row>
    <row r="509" spans="1:6" ht="25.5" hidden="1" customHeight="1" x14ac:dyDescent="0.25">
      <c r="A509" s="25"/>
      <c r="B509" s="25"/>
      <c r="C509" s="25"/>
      <c r="D509" s="25"/>
      <c r="E509" s="26"/>
      <c r="F509" s="47"/>
    </row>
    <row r="510" spans="1:6" ht="25.5" hidden="1" customHeight="1" x14ac:dyDescent="0.25">
      <c r="A510" s="25"/>
      <c r="B510" s="25"/>
      <c r="C510" s="25"/>
      <c r="D510" s="25"/>
      <c r="E510" s="27"/>
      <c r="F510" s="47"/>
    </row>
    <row r="511" spans="1:6" ht="25.5" hidden="1" customHeight="1" x14ac:dyDescent="0.25">
      <c r="A511" s="25"/>
      <c r="B511" s="25"/>
      <c r="C511" s="25"/>
      <c r="D511" s="25"/>
      <c r="E511" s="26"/>
      <c r="F511" s="47"/>
    </row>
    <row r="512" spans="1:6" ht="25.5" hidden="1" customHeight="1" x14ac:dyDescent="0.25">
      <c r="A512" s="25"/>
      <c r="B512" s="25"/>
      <c r="C512" s="25"/>
      <c r="D512" s="25"/>
      <c r="E512" s="26"/>
      <c r="F512" s="47"/>
    </row>
    <row r="513" spans="1:6" ht="25.5" hidden="1" customHeight="1" x14ac:dyDescent="0.25">
      <c r="A513" s="25"/>
      <c r="B513" s="25"/>
      <c r="C513" s="25"/>
      <c r="D513" s="25"/>
      <c r="E513" s="27"/>
      <c r="F513" s="47"/>
    </row>
    <row r="514" spans="1:6" ht="25.5" hidden="1" customHeight="1" x14ac:dyDescent="0.25">
      <c r="A514" s="25"/>
      <c r="B514" s="25"/>
      <c r="C514" s="25"/>
      <c r="D514" s="25"/>
      <c r="E514" s="26"/>
      <c r="F514" s="47"/>
    </row>
    <row r="515" spans="1:6" ht="25.5" hidden="1" customHeight="1" x14ac:dyDescent="0.25">
      <c r="A515" s="25"/>
      <c r="B515" s="25"/>
      <c r="C515" s="25"/>
      <c r="D515" s="25"/>
      <c r="E515" s="26"/>
      <c r="F515" s="47"/>
    </row>
    <row r="516" spans="1:6" ht="25.5" hidden="1" customHeight="1" x14ac:dyDescent="0.25">
      <c r="A516" s="25"/>
      <c r="B516" s="25"/>
      <c r="C516" s="25"/>
      <c r="D516" s="25"/>
      <c r="E516" s="27"/>
      <c r="F516" s="47"/>
    </row>
    <row r="517" spans="1:6" ht="25.5" hidden="1" customHeight="1" x14ac:dyDescent="0.25">
      <c r="A517" s="25"/>
      <c r="B517" s="25"/>
      <c r="C517" s="25"/>
      <c r="D517" s="25"/>
      <c r="E517" s="26"/>
      <c r="F517" s="47"/>
    </row>
    <row r="518" spans="1:6" ht="25.5" hidden="1" customHeight="1" x14ac:dyDescent="0.25">
      <c r="A518" s="25"/>
      <c r="B518" s="25"/>
      <c r="C518" s="25"/>
      <c r="D518" s="25"/>
      <c r="E518" s="26"/>
      <c r="F518" s="47"/>
    </row>
    <row r="519" spans="1:6" ht="25.5" hidden="1" customHeight="1" x14ac:dyDescent="0.25">
      <c r="A519" s="25"/>
      <c r="B519" s="25"/>
      <c r="C519" s="25"/>
      <c r="D519" s="25"/>
      <c r="E519" s="27"/>
      <c r="F519" s="47"/>
    </row>
    <row r="520" spans="1:6" ht="25.5" hidden="1" customHeight="1" x14ac:dyDescent="0.25">
      <c r="A520" s="25"/>
      <c r="B520" s="25"/>
      <c r="C520" s="25"/>
      <c r="D520" s="25"/>
      <c r="E520" s="26"/>
    </row>
    <row r="521" spans="1:6" ht="25.5" hidden="1" customHeight="1" x14ac:dyDescent="0.25">
      <c r="A521" s="25"/>
      <c r="B521" s="25"/>
      <c r="C521" s="25"/>
      <c r="D521" s="25"/>
      <c r="E521" s="26"/>
    </row>
    <row r="522" spans="1:6" ht="25.5" hidden="1" customHeight="1" x14ac:dyDescent="0.25">
      <c r="A522" s="25"/>
      <c r="B522" s="25"/>
      <c r="C522" s="25"/>
      <c r="D522" s="25"/>
      <c r="E522" s="27"/>
    </row>
    <row r="523" spans="1:6" ht="25.5" hidden="1" customHeight="1" x14ac:dyDescent="0.25">
      <c r="A523" s="25"/>
      <c r="B523" s="25"/>
      <c r="C523" s="25"/>
      <c r="D523" s="25"/>
      <c r="E523" s="26"/>
    </row>
    <row r="524" spans="1:6" ht="15" hidden="1" customHeight="1" x14ac:dyDescent="0.25"/>
    <row r="525" spans="1:6" ht="15" hidden="1" customHeight="1" x14ac:dyDescent="0.25"/>
  </sheetData>
  <sheetProtection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97" fitToHeight="5" orientation="portrait" horizontalDpi="300" verticalDpi="300"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activeCell="C5" sqref="C5"/>
    </sheetView>
  </sheetViews>
  <sheetFormatPr baseColWidth="10" defaultColWidth="0" defaultRowHeight="15" customHeight="1" zeroHeight="1" x14ac:dyDescent="0.2"/>
  <cols>
    <col min="1" max="1" width="5.42578125" style="335" customWidth="1"/>
    <col min="2" max="2" width="52.140625" style="335" customWidth="1"/>
    <col min="3" max="4" width="16.28515625" style="336" customWidth="1"/>
    <col min="5" max="6" width="14.7109375" style="336" customWidth="1"/>
    <col min="7" max="7" width="14.85546875" style="336" customWidth="1"/>
    <col min="8" max="8" width="0.7109375" style="335" customWidth="1"/>
    <col min="9" max="256" width="0" style="335" hidden="1"/>
    <col min="257" max="257" width="5.42578125" style="335" customWidth="1"/>
    <col min="258" max="258" width="52.140625" style="335" customWidth="1"/>
    <col min="259" max="260" width="16.28515625" style="335" customWidth="1"/>
    <col min="261" max="262" width="14.7109375" style="335" customWidth="1"/>
    <col min="263" max="263" width="14.85546875" style="335" customWidth="1"/>
    <col min="264" max="264" width="0.7109375" style="335" customWidth="1"/>
    <col min="265" max="512" width="0" style="335" hidden="1"/>
    <col min="513" max="513" width="5.42578125" style="335" customWidth="1"/>
    <col min="514" max="514" width="52.140625" style="335" customWidth="1"/>
    <col min="515" max="516" width="16.28515625" style="335" customWidth="1"/>
    <col min="517" max="518" width="14.7109375" style="335" customWidth="1"/>
    <col min="519" max="519" width="14.85546875" style="335" customWidth="1"/>
    <col min="520" max="520" width="0.7109375" style="335" customWidth="1"/>
    <col min="521" max="768" width="0" style="335" hidden="1"/>
    <col min="769" max="769" width="5.42578125" style="335" customWidth="1"/>
    <col min="770" max="770" width="52.140625" style="335" customWidth="1"/>
    <col min="771" max="772" width="16.28515625" style="335" customWidth="1"/>
    <col min="773" max="774" width="14.7109375" style="335" customWidth="1"/>
    <col min="775" max="775" width="14.85546875" style="335" customWidth="1"/>
    <col min="776" max="776" width="0.7109375" style="335" customWidth="1"/>
    <col min="777" max="1024" width="0" style="335" hidden="1"/>
    <col min="1025" max="1025" width="5.42578125" style="335" customWidth="1"/>
    <col min="1026" max="1026" width="52.140625" style="335" customWidth="1"/>
    <col min="1027" max="1028" width="16.28515625" style="335" customWidth="1"/>
    <col min="1029" max="1030" width="14.7109375" style="335" customWidth="1"/>
    <col min="1031" max="1031" width="14.85546875" style="335" customWidth="1"/>
    <col min="1032" max="1032" width="0.7109375" style="335" customWidth="1"/>
    <col min="1033" max="1280" width="0" style="335" hidden="1"/>
    <col min="1281" max="1281" width="5.42578125" style="335" customWidth="1"/>
    <col min="1282" max="1282" width="52.140625" style="335" customWidth="1"/>
    <col min="1283" max="1284" width="16.28515625" style="335" customWidth="1"/>
    <col min="1285" max="1286" width="14.7109375" style="335" customWidth="1"/>
    <col min="1287" max="1287" width="14.85546875" style="335" customWidth="1"/>
    <col min="1288" max="1288" width="0.7109375" style="335" customWidth="1"/>
    <col min="1289" max="1536" width="0" style="335" hidden="1"/>
    <col min="1537" max="1537" width="5.42578125" style="335" customWidth="1"/>
    <col min="1538" max="1538" width="52.140625" style="335" customWidth="1"/>
    <col min="1539" max="1540" width="16.28515625" style="335" customWidth="1"/>
    <col min="1541" max="1542" width="14.7109375" style="335" customWidth="1"/>
    <col min="1543" max="1543" width="14.85546875" style="335" customWidth="1"/>
    <col min="1544" max="1544" width="0.7109375" style="335" customWidth="1"/>
    <col min="1545" max="1792" width="0" style="335" hidden="1"/>
    <col min="1793" max="1793" width="5.42578125" style="335" customWidth="1"/>
    <col min="1794" max="1794" width="52.140625" style="335" customWidth="1"/>
    <col min="1795" max="1796" width="16.28515625" style="335" customWidth="1"/>
    <col min="1797" max="1798" width="14.7109375" style="335" customWidth="1"/>
    <col min="1799" max="1799" width="14.85546875" style="335" customWidth="1"/>
    <col min="1800" max="1800" width="0.7109375" style="335" customWidth="1"/>
    <col min="1801" max="2048" width="0" style="335" hidden="1"/>
    <col min="2049" max="2049" width="5.42578125" style="335" customWidth="1"/>
    <col min="2050" max="2050" width="52.140625" style="335" customWidth="1"/>
    <col min="2051" max="2052" width="16.28515625" style="335" customWidth="1"/>
    <col min="2053" max="2054" width="14.7109375" style="335" customWidth="1"/>
    <col min="2055" max="2055" width="14.85546875" style="335" customWidth="1"/>
    <col min="2056" max="2056" width="0.7109375" style="335" customWidth="1"/>
    <col min="2057" max="2304" width="0" style="335" hidden="1"/>
    <col min="2305" max="2305" width="5.42578125" style="335" customWidth="1"/>
    <col min="2306" max="2306" width="52.140625" style="335" customWidth="1"/>
    <col min="2307" max="2308" width="16.28515625" style="335" customWidth="1"/>
    <col min="2309" max="2310" width="14.7109375" style="335" customWidth="1"/>
    <col min="2311" max="2311" width="14.85546875" style="335" customWidth="1"/>
    <col min="2312" max="2312" width="0.7109375" style="335" customWidth="1"/>
    <col min="2313" max="2560" width="0" style="335" hidden="1"/>
    <col min="2561" max="2561" width="5.42578125" style="335" customWidth="1"/>
    <col min="2562" max="2562" width="52.140625" style="335" customWidth="1"/>
    <col min="2563" max="2564" width="16.28515625" style="335" customWidth="1"/>
    <col min="2565" max="2566" width="14.7109375" style="335" customWidth="1"/>
    <col min="2567" max="2567" width="14.85546875" style="335" customWidth="1"/>
    <col min="2568" max="2568" width="0.7109375" style="335" customWidth="1"/>
    <col min="2569" max="2816" width="0" style="335" hidden="1"/>
    <col min="2817" max="2817" width="5.42578125" style="335" customWidth="1"/>
    <col min="2818" max="2818" width="52.140625" style="335" customWidth="1"/>
    <col min="2819" max="2820" width="16.28515625" style="335" customWidth="1"/>
    <col min="2821" max="2822" width="14.7109375" style="335" customWidth="1"/>
    <col min="2823" max="2823" width="14.85546875" style="335" customWidth="1"/>
    <col min="2824" max="2824" width="0.7109375" style="335" customWidth="1"/>
    <col min="2825" max="3072" width="0" style="335" hidden="1"/>
    <col min="3073" max="3073" width="5.42578125" style="335" customWidth="1"/>
    <col min="3074" max="3074" width="52.140625" style="335" customWidth="1"/>
    <col min="3075" max="3076" width="16.28515625" style="335" customWidth="1"/>
    <col min="3077" max="3078" width="14.7109375" style="335" customWidth="1"/>
    <col min="3079" max="3079" width="14.85546875" style="335" customWidth="1"/>
    <col min="3080" max="3080" width="0.7109375" style="335" customWidth="1"/>
    <col min="3081" max="3328" width="0" style="335" hidden="1"/>
    <col min="3329" max="3329" width="5.42578125" style="335" customWidth="1"/>
    <col min="3330" max="3330" width="52.140625" style="335" customWidth="1"/>
    <col min="3331" max="3332" width="16.28515625" style="335" customWidth="1"/>
    <col min="3333" max="3334" width="14.7109375" style="335" customWidth="1"/>
    <col min="3335" max="3335" width="14.85546875" style="335" customWidth="1"/>
    <col min="3336" max="3336" width="0.7109375" style="335" customWidth="1"/>
    <col min="3337" max="3584" width="0" style="335" hidden="1"/>
    <col min="3585" max="3585" width="5.42578125" style="335" customWidth="1"/>
    <col min="3586" max="3586" width="52.140625" style="335" customWidth="1"/>
    <col min="3587" max="3588" width="16.28515625" style="335" customWidth="1"/>
    <col min="3589" max="3590" width="14.7109375" style="335" customWidth="1"/>
    <col min="3591" max="3591" width="14.85546875" style="335" customWidth="1"/>
    <col min="3592" max="3592" width="0.7109375" style="335" customWidth="1"/>
    <col min="3593" max="3840" width="0" style="335" hidden="1"/>
    <col min="3841" max="3841" width="5.42578125" style="335" customWidth="1"/>
    <col min="3842" max="3842" width="52.140625" style="335" customWidth="1"/>
    <col min="3843" max="3844" width="16.28515625" style="335" customWidth="1"/>
    <col min="3845" max="3846" width="14.7109375" style="335" customWidth="1"/>
    <col min="3847" max="3847" width="14.85546875" style="335" customWidth="1"/>
    <col min="3848" max="3848" width="0.7109375" style="335" customWidth="1"/>
    <col min="3849" max="4096" width="0" style="335" hidden="1"/>
    <col min="4097" max="4097" width="5.42578125" style="335" customWidth="1"/>
    <col min="4098" max="4098" width="52.140625" style="335" customWidth="1"/>
    <col min="4099" max="4100" width="16.28515625" style="335" customWidth="1"/>
    <col min="4101" max="4102" width="14.7109375" style="335" customWidth="1"/>
    <col min="4103" max="4103" width="14.85546875" style="335" customWidth="1"/>
    <col min="4104" max="4104" width="0.7109375" style="335" customWidth="1"/>
    <col min="4105" max="4352" width="0" style="335" hidden="1"/>
    <col min="4353" max="4353" width="5.42578125" style="335" customWidth="1"/>
    <col min="4354" max="4354" width="52.140625" style="335" customWidth="1"/>
    <col min="4355" max="4356" width="16.28515625" style="335" customWidth="1"/>
    <col min="4357" max="4358" width="14.7109375" style="335" customWidth="1"/>
    <col min="4359" max="4359" width="14.85546875" style="335" customWidth="1"/>
    <col min="4360" max="4360" width="0.7109375" style="335" customWidth="1"/>
    <col min="4361" max="4608" width="0" style="335" hidden="1"/>
    <col min="4609" max="4609" width="5.42578125" style="335" customWidth="1"/>
    <col min="4610" max="4610" width="52.140625" style="335" customWidth="1"/>
    <col min="4611" max="4612" width="16.28515625" style="335" customWidth="1"/>
    <col min="4613" max="4614" width="14.7109375" style="335" customWidth="1"/>
    <col min="4615" max="4615" width="14.85546875" style="335" customWidth="1"/>
    <col min="4616" max="4616" width="0.7109375" style="335" customWidth="1"/>
    <col min="4617" max="4864" width="0" style="335" hidden="1"/>
    <col min="4865" max="4865" width="5.42578125" style="335" customWidth="1"/>
    <col min="4866" max="4866" width="52.140625" style="335" customWidth="1"/>
    <col min="4867" max="4868" width="16.28515625" style="335" customWidth="1"/>
    <col min="4869" max="4870" width="14.7109375" style="335" customWidth="1"/>
    <col min="4871" max="4871" width="14.85546875" style="335" customWidth="1"/>
    <col min="4872" max="4872" width="0.7109375" style="335" customWidth="1"/>
    <col min="4873" max="5120" width="0" style="335" hidden="1"/>
    <col min="5121" max="5121" width="5.42578125" style="335" customWidth="1"/>
    <col min="5122" max="5122" width="52.140625" style="335" customWidth="1"/>
    <col min="5123" max="5124" width="16.28515625" style="335" customWidth="1"/>
    <col min="5125" max="5126" width="14.7109375" style="335" customWidth="1"/>
    <col min="5127" max="5127" width="14.85546875" style="335" customWidth="1"/>
    <col min="5128" max="5128" width="0.7109375" style="335" customWidth="1"/>
    <col min="5129" max="5376" width="0" style="335" hidden="1"/>
    <col min="5377" max="5377" width="5.42578125" style="335" customWidth="1"/>
    <col min="5378" max="5378" width="52.140625" style="335" customWidth="1"/>
    <col min="5379" max="5380" width="16.28515625" style="335" customWidth="1"/>
    <col min="5381" max="5382" width="14.7109375" style="335" customWidth="1"/>
    <col min="5383" max="5383" width="14.85546875" style="335" customWidth="1"/>
    <col min="5384" max="5384" width="0.7109375" style="335" customWidth="1"/>
    <col min="5385" max="5632" width="0" style="335" hidden="1"/>
    <col min="5633" max="5633" width="5.42578125" style="335" customWidth="1"/>
    <col min="5634" max="5634" width="52.140625" style="335" customWidth="1"/>
    <col min="5635" max="5636" width="16.28515625" style="335" customWidth="1"/>
    <col min="5637" max="5638" width="14.7109375" style="335" customWidth="1"/>
    <col min="5639" max="5639" width="14.85546875" style="335" customWidth="1"/>
    <col min="5640" max="5640" width="0.7109375" style="335" customWidth="1"/>
    <col min="5641" max="5888" width="0" style="335" hidden="1"/>
    <col min="5889" max="5889" width="5.42578125" style="335" customWidth="1"/>
    <col min="5890" max="5890" width="52.140625" style="335" customWidth="1"/>
    <col min="5891" max="5892" width="16.28515625" style="335" customWidth="1"/>
    <col min="5893" max="5894" width="14.7109375" style="335" customWidth="1"/>
    <col min="5895" max="5895" width="14.85546875" style="335" customWidth="1"/>
    <col min="5896" max="5896" width="0.7109375" style="335" customWidth="1"/>
    <col min="5897" max="6144" width="0" style="335" hidden="1"/>
    <col min="6145" max="6145" width="5.42578125" style="335" customWidth="1"/>
    <col min="6146" max="6146" width="52.140625" style="335" customWidth="1"/>
    <col min="6147" max="6148" width="16.28515625" style="335" customWidth="1"/>
    <col min="6149" max="6150" width="14.7109375" style="335" customWidth="1"/>
    <col min="6151" max="6151" width="14.85546875" style="335" customWidth="1"/>
    <col min="6152" max="6152" width="0.7109375" style="335" customWidth="1"/>
    <col min="6153" max="6400" width="0" style="335" hidden="1"/>
    <col min="6401" max="6401" width="5.42578125" style="335" customWidth="1"/>
    <col min="6402" max="6402" width="52.140625" style="335" customWidth="1"/>
    <col min="6403" max="6404" width="16.28515625" style="335" customWidth="1"/>
    <col min="6405" max="6406" width="14.7109375" style="335" customWidth="1"/>
    <col min="6407" max="6407" width="14.85546875" style="335" customWidth="1"/>
    <col min="6408" max="6408" width="0.7109375" style="335" customWidth="1"/>
    <col min="6409" max="6656" width="0" style="335" hidden="1"/>
    <col min="6657" max="6657" width="5.42578125" style="335" customWidth="1"/>
    <col min="6658" max="6658" width="52.140625" style="335" customWidth="1"/>
    <col min="6659" max="6660" width="16.28515625" style="335" customWidth="1"/>
    <col min="6661" max="6662" width="14.7109375" style="335" customWidth="1"/>
    <col min="6663" max="6663" width="14.85546875" style="335" customWidth="1"/>
    <col min="6664" max="6664" width="0.7109375" style="335" customWidth="1"/>
    <col min="6665" max="6912" width="0" style="335" hidden="1"/>
    <col min="6913" max="6913" width="5.42578125" style="335" customWidth="1"/>
    <col min="6914" max="6914" width="52.140625" style="335" customWidth="1"/>
    <col min="6915" max="6916" width="16.28515625" style="335" customWidth="1"/>
    <col min="6917" max="6918" width="14.7109375" style="335" customWidth="1"/>
    <col min="6919" max="6919" width="14.85546875" style="335" customWidth="1"/>
    <col min="6920" max="6920" width="0.7109375" style="335" customWidth="1"/>
    <col min="6921" max="7168" width="0" style="335" hidden="1"/>
    <col min="7169" max="7169" width="5.42578125" style="335" customWidth="1"/>
    <col min="7170" max="7170" width="52.140625" style="335" customWidth="1"/>
    <col min="7171" max="7172" width="16.28515625" style="335" customWidth="1"/>
    <col min="7173" max="7174" width="14.7109375" style="335" customWidth="1"/>
    <col min="7175" max="7175" width="14.85546875" style="335" customWidth="1"/>
    <col min="7176" max="7176" width="0.7109375" style="335" customWidth="1"/>
    <col min="7177" max="7424" width="0" style="335" hidden="1"/>
    <col min="7425" max="7425" width="5.42578125" style="335" customWidth="1"/>
    <col min="7426" max="7426" width="52.140625" style="335" customWidth="1"/>
    <col min="7427" max="7428" width="16.28515625" style="335" customWidth="1"/>
    <col min="7429" max="7430" width="14.7109375" style="335" customWidth="1"/>
    <col min="7431" max="7431" width="14.85546875" style="335" customWidth="1"/>
    <col min="7432" max="7432" width="0.7109375" style="335" customWidth="1"/>
    <col min="7433" max="7680" width="0" style="335" hidden="1"/>
    <col min="7681" max="7681" width="5.42578125" style="335" customWidth="1"/>
    <col min="7682" max="7682" width="52.140625" style="335" customWidth="1"/>
    <col min="7683" max="7684" width="16.28515625" style="335" customWidth="1"/>
    <col min="7685" max="7686" width="14.7109375" style="335" customWidth="1"/>
    <col min="7687" max="7687" width="14.85546875" style="335" customWidth="1"/>
    <col min="7688" max="7688" width="0.7109375" style="335" customWidth="1"/>
    <col min="7689" max="7936" width="0" style="335" hidden="1"/>
    <col min="7937" max="7937" width="5.42578125" style="335" customWidth="1"/>
    <col min="7938" max="7938" width="52.140625" style="335" customWidth="1"/>
    <col min="7939" max="7940" width="16.28515625" style="335" customWidth="1"/>
    <col min="7941" max="7942" width="14.7109375" style="335" customWidth="1"/>
    <col min="7943" max="7943" width="14.85546875" style="335" customWidth="1"/>
    <col min="7944" max="7944" width="0.7109375" style="335" customWidth="1"/>
    <col min="7945" max="8192" width="0" style="335" hidden="1"/>
    <col min="8193" max="8193" width="5.42578125" style="335" customWidth="1"/>
    <col min="8194" max="8194" width="52.140625" style="335" customWidth="1"/>
    <col min="8195" max="8196" width="16.28515625" style="335" customWidth="1"/>
    <col min="8197" max="8198" width="14.7109375" style="335" customWidth="1"/>
    <col min="8199" max="8199" width="14.85546875" style="335" customWidth="1"/>
    <col min="8200" max="8200" width="0.7109375" style="335" customWidth="1"/>
    <col min="8201" max="8448" width="0" style="335" hidden="1"/>
    <col min="8449" max="8449" width="5.42578125" style="335" customWidth="1"/>
    <col min="8450" max="8450" width="52.140625" style="335" customWidth="1"/>
    <col min="8451" max="8452" width="16.28515625" style="335" customWidth="1"/>
    <col min="8453" max="8454" width="14.7109375" style="335" customWidth="1"/>
    <col min="8455" max="8455" width="14.85546875" style="335" customWidth="1"/>
    <col min="8456" max="8456" width="0.7109375" style="335" customWidth="1"/>
    <col min="8457" max="8704" width="0" style="335" hidden="1"/>
    <col min="8705" max="8705" width="5.42578125" style="335" customWidth="1"/>
    <col min="8706" max="8706" width="52.140625" style="335" customWidth="1"/>
    <col min="8707" max="8708" width="16.28515625" style="335" customWidth="1"/>
    <col min="8709" max="8710" width="14.7109375" style="335" customWidth="1"/>
    <col min="8711" max="8711" width="14.85546875" style="335" customWidth="1"/>
    <col min="8712" max="8712" width="0.7109375" style="335" customWidth="1"/>
    <col min="8713" max="8960" width="0" style="335" hidden="1"/>
    <col min="8961" max="8961" width="5.42578125" style="335" customWidth="1"/>
    <col min="8962" max="8962" width="52.140625" style="335" customWidth="1"/>
    <col min="8963" max="8964" width="16.28515625" style="335" customWidth="1"/>
    <col min="8965" max="8966" width="14.7109375" style="335" customWidth="1"/>
    <col min="8967" max="8967" width="14.85546875" style="335" customWidth="1"/>
    <col min="8968" max="8968" width="0.7109375" style="335" customWidth="1"/>
    <col min="8969" max="9216" width="0" style="335" hidden="1"/>
    <col min="9217" max="9217" width="5.42578125" style="335" customWidth="1"/>
    <col min="9218" max="9218" width="52.140625" style="335" customWidth="1"/>
    <col min="9219" max="9220" width="16.28515625" style="335" customWidth="1"/>
    <col min="9221" max="9222" width="14.7109375" style="335" customWidth="1"/>
    <col min="9223" max="9223" width="14.85546875" style="335" customWidth="1"/>
    <col min="9224" max="9224" width="0.7109375" style="335" customWidth="1"/>
    <col min="9225" max="9472" width="0" style="335" hidden="1"/>
    <col min="9473" max="9473" width="5.42578125" style="335" customWidth="1"/>
    <col min="9474" max="9474" width="52.140625" style="335" customWidth="1"/>
    <col min="9475" max="9476" width="16.28515625" style="335" customWidth="1"/>
    <col min="9477" max="9478" width="14.7109375" style="335" customWidth="1"/>
    <col min="9479" max="9479" width="14.85546875" style="335" customWidth="1"/>
    <col min="9480" max="9480" width="0.7109375" style="335" customWidth="1"/>
    <col min="9481" max="9728" width="0" style="335" hidden="1"/>
    <col min="9729" max="9729" width="5.42578125" style="335" customWidth="1"/>
    <col min="9730" max="9730" width="52.140625" style="335" customWidth="1"/>
    <col min="9731" max="9732" width="16.28515625" style="335" customWidth="1"/>
    <col min="9733" max="9734" width="14.7109375" style="335" customWidth="1"/>
    <col min="9735" max="9735" width="14.85546875" style="335" customWidth="1"/>
    <col min="9736" max="9736" width="0.7109375" style="335" customWidth="1"/>
    <col min="9737" max="9984" width="0" style="335" hidden="1"/>
    <col min="9985" max="9985" width="5.42578125" style="335" customWidth="1"/>
    <col min="9986" max="9986" width="52.140625" style="335" customWidth="1"/>
    <col min="9987" max="9988" width="16.28515625" style="335" customWidth="1"/>
    <col min="9989" max="9990" width="14.7109375" style="335" customWidth="1"/>
    <col min="9991" max="9991" width="14.85546875" style="335" customWidth="1"/>
    <col min="9992" max="9992" width="0.7109375" style="335" customWidth="1"/>
    <col min="9993" max="10240" width="0" style="335" hidden="1"/>
    <col min="10241" max="10241" width="5.42578125" style="335" customWidth="1"/>
    <col min="10242" max="10242" width="52.140625" style="335" customWidth="1"/>
    <col min="10243" max="10244" width="16.28515625" style="335" customWidth="1"/>
    <col min="10245" max="10246" width="14.7109375" style="335" customWidth="1"/>
    <col min="10247" max="10247" width="14.85546875" style="335" customWidth="1"/>
    <col min="10248" max="10248" width="0.7109375" style="335" customWidth="1"/>
    <col min="10249" max="10496" width="0" style="335" hidden="1"/>
    <col min="10497" max="10497" width="5.42578125" style="335" customWidth="1"/>
    <col min="10498" max="10498" width="52.140625" style="335" customWidth="1"/>
    <col min="10499" max="10500" width="16.28515625" style="335" customWidth="1"/>
    <col min="10501" max="10502" width="14.7109375" style="335" customWidth="1"/>
    <col min="10503" max="10503" width="14.85546875" style="335" customWidth="1"/>
    <col min="10504" max="10504" width="0.7109375" style="335" customWidth="1"/>
    <col min="10505" max="10752" width="0" style="335" hidden="1"/>
    <col min="10753" max="10753" width="5.42578125" style="335" customWidth="1"/>
    <col min="10754" max="10754" width="52.140625" style="335" customWidth="1"/>
    <col min="10755" max="10756" width="16.28515625" style="335" customWidth="1"/>
    <col min="10757" max="10758" width="14.7109375" style="335" customWidth="1"/>
    <col min="10759" max="10759" width="14.85546875" style="335" customWidth="1"/>
    <col min="10760" max="10760" width="0.7109375" style="335" customWidth="1"/>
    <col min="10761" max="11008" width="0" style="335" hidden="1"/>
    <col min="11009" max="11009" width="5.42578125" style="335" customWidth="1"/>
    <col min="11010" max="11010" width="52.140625" style="335" customWidth="1"/>
    <col min="11011" max="11012" width="16.28515625" style="335" customWidth="1"/>
    <col min="11013" max="11014" width="14.7109375" style="335" customWidth="1"/>
    <col min="11015" max="11015" width="14.85546875" style="335" customWidth="1"/>
    <col min="11016" max="11016" width="0.7109375" style="335" customWidth="1"/>
    <col min="11017" max="11264" width="0" style="335" hidden="1"/>
    <col min="11265" max="11265" width="5.42578125" style="335" customWidth="1"/>
    <col min="11266" max="11266" width="52.140625" style="335" customWidth="1"/>
    <col min="11267" max="11268" width="16.28515625" style="335" customWidth="1"/>
    <col min="11269" max="11270" width="14.7109375" style="335" customWidth="1"/>
    <col min="11271" max="11271" width="14.85546875" style="335" customWidth="1"/>
    <col min="11272" max="11272" width="0.7109375" style="335" customWidth="1"/>
    <col min="11273" max="11520" width="0" style="335" hidden="1"/>
    <col min="11521" max="11521" width="5.42578125" style="335" customWidth="1"/>
    <col min="11522" max="11522" width="52.140625" style="335" customWidth="1"/>
    <col min="11523" max="11524" width="16.28515625" style="335" customWidth="1"/>
    <col min="11525" max="11526" width="14.7109375" style="335" customWidth="1"/>
    <col min="11527" max="11527" width="14.85546875" style="335" customWidth="1"/>
    <col min="11528" max="11528" width="0.7109375" style="335" customWidth="1"/>
    <col min="11529" max="11776" width="0" style="335" hidden="1"/>
    <col min="11777" max="11777" width="5.42578125" style="335" customWidth="1"/>
    <col min="11778" max="11778" width="52.140625" style="335" customWidth="1"/>
    <col min="11779" max="11780" width="16.28515625" style="335" customWidth="1"/>
    <col min="11781" max="11782" width="14.7109375" style="335" customWidth="1"/>
    <col min="11783" max="11783" width="14.85546875" style="335" customWidth="1"/>
    <col min="11784" max="11784" width="0.7109375" style="335" customWidth="1"/>
    <col min="11785" max="12032" width="0" style="335" hidden="1"/>
    <col min="12033" max="12033" width="5.42578125" style="335" customWidth="1"/>
    <col min="12034" max="12034" width="52.140625" style="335" customWidth="1"/>
    <col min="12035" max="12036" width="16.28515625" style="335" customWidth="1"/>
    <col min="12037" max="12038" width="14.7109375" style="335" customWidth="1"/>
    <col min="12039" max="12039" width="14.85546875" style="335" customWidth="1"/>
    <col min="12040" max="12040" width="0.7109375" style="335" customWidth="1"/>
    <col min="12041" max="12288" width="0" style="335" hidden="1"/>
    <col min="12289" max="12289" width="5.42578125" style="335" customWidth="1"/>
    <col min="12290" max="12290" width="52.140625" style="335" customWidth="1"/>
    <col min="12291" max="12292" width="16.28515625" style="335" customWidth="1"/>
    <col min="12293" max="12294" width="14.7109375" style="335" customWidth="1"/>
    <col min="12295" max="12295" width="14.85546875" style="335" customWidth="1"/>
    <col min="12296" max="12296" width="0.7109375" style="335" customWidth="1"/>
    <col min="12297" max="12544" width="0" style="335" hidden="1"/>
    <col min="12545" max="12545" width="5.42578125" style="335" customWidth="1"/>
    <col min="12546" max="12546" width="52.140625" style="335" customWidth="1"/>
    <col min="12547" max="12548" width="16.28515625" style="335" customWidth="1"/>
    <col min="12549" max="12550" width="14.7109375" style="335" customWidth="1"/>
    <col min="12551" max="12551" width="14.85546875" style="335" customWidth="1"/>
    <col min="12552" max="12552" width="0.7109375" style="335" customWidth="1"/>
    <col min="12553" max="12800" width="0" style="335" hidden="1"/>
    <col min="12801" max="12801" width="5.42578125" style="335" customWidth="1"/>
    <col min="12802" max="12802" width="52.140625" style="335" customWidth="1"/>
    <col min="12803" max="12804" width="16.28515625" style="335" customWidth="1"/>
    <col min="12805" max="12806" width="14.7109375" style="335" customWidth="1"/>
    <col min="12807" max="12807" width="14.85546875" style="335" customWidth="1"/>
    <col min="12808" max="12808" width="0.7109375" style="335" customWidth="1"/>
    <col min="12809" max="13056" width="0" style="335" hidden="1"/>
    <col min="13057" max="13057" width="5.42578125" style="335" customWidth="1"/>
    <col min="13058" max="13058" width="52.140625" style="335" customWidth="1"/>
    <col min="13059" max="13060" width="16.28515625" style="335" customWidth="1"/>
    <col min="13061" max="13062" width="14.7109375" style="335" customWidth="1"/>
    <col min="13063" max="13063" width="14.85546875" style="335" customWidth="1"/>
    <col min="13064" max="13064" width="0.7109375" style="335" customWidth="1"/>
    <col min="13065" max="13312" width="0" style="335" hidden="1"/>
    <col min="13313" max="13313" width="5.42578125" style="335" customWidth="1"/>
    <col min="13314" max="13314" width="52.140625" style="335" customWidth="1"/>
    <col min="13315" max="13316" width="16.28515625" style="335" customWidth="1"/>
    <col min="13317" max="13318" width="14.7109375" style="335" customWidth="1"/>
    <col min="13319" max="13319" width="14.85546875" style="335" customWidth="1"/>
    <col min="13320" max="13320" width="0.7109375" style="335" customWidth="1"/>
    <col min="13321" max="13568" width="0" style="335" hidden="1"/>
    <col min="13569" max="13569" width="5.42578125" style="335" customWidth="1"/>
    <col min="13570" max="13570" width="52.140625" style="335" customWidth="1"/>
    <col min="13571" max="13572" width="16.28515625" style="335" customWidth="1"/>
    <col min="13573" max="13574" width="14.7109375" style="335" customWidth="1"/>
    <col min="13575" max="13575" width="14.85546875" style="335" customWidth="1"/>
    <col min="13576" max="13576" width="0.7109375" style="335" customWidth="1"/>
    <col min="13577" max="13824" width="0" style="335" hidden="1"/>
    <col min="13825" max="13825" width="5.42578125" style="335" customWidth="1"/>
    <col min="13826" max="13826" width="52.140625" style="335" customWidth="1"/>
    <col min="13827" max="13828" width="16.28515625" style="335" customWidth="1"/>
    <col min="13829" max="13830" width="14.7109375" style="335" customWidth="1"/>
    <col min="13831" max="13831" width="14.85546875" style="335" customWidth="1"/>
    <col min="13832" max="13832" width="0.7109375" style="335" customWidth="1"/>
    <col min="13833" max="14080" width="0" style="335" hidden="1"/>
    <col min="14081" max="14081" width="5.42578125" style="335" customWidth="1"/>
    <col min="14082" max="14082" width="52.140625" style="335" customWidth="1"/>
    <col min="14083" max="14084" width="16.28515625" style="335" customWidth="1"/>
    <col min="14085" max="14086" width="14.7109375" style="335" customWidth="1"/>
    <col min="14087" max="14087" width="14.85546875" style="335" customWidth="1"/>
    <col min="14088" max="14088" width="0.7109375" style="335" customWidth="1"/>
    <col min="14089" max="14336" width="0" style="335" hidden="1"/>
    <col min="14337" max="14337" width="5.42578125" style="335" customWidth="1"/>
    <col min="14338" max="14338" width="52.140625" style="335" customWidth="1"/>
    <col min="14339" max="14340" width="16.28515625" style="335" customWidth="1"/>
    <col min="14341" max="14342" width="14.7109375" style="335" customWidth="1"/>
    <col min="14343" max="14343" width="14.85546875" style="335" customWidth="1"/>
    <col min="14344" max="14344" width="0.7109375" style="335" customWidth="1"/>
    <col min="14345" max="14592" width="0" style="335" hidden="1"/>
    <col min="14593" max="14593" width="5.42578125" style="335" customWidth="1"/>
    <col min="14594" max="14594" width="52.140625" style="335" customWidth="1"/>
    <col min="14595" max="14596" width="16.28515625" style="335" customWidth="1"/>
    <col min="14597" max="14598" width="14.7109375" style="335" customWidth="1"/>
    <col min="14599" max="14599" width="14.85546875" style="335" customWidth="1"/>
    <col min="14600" max="14600" width="0.7109375" style="335" customWidth="1"/>
    <col min="14601" max="14848" width="0" style="335" hidden="1"/>
    <col min="14849" max="14849" width="5.42578125" style="335" customWidth="1"/>
    <col min="14850" max="14850" width="52.140625" style="335" customWidth="1"/>
    <col min="14851" max="14852" width="16.28515625" style="335" customWidth="1"/>
    <col min="14853" max="14854" width="14.7109375" style="335" customWidth="1"/>
    <col min="14855" max="14855" width="14.85546875" style="335" customWidth="1"/>
    <col min="14856" max="14856" width="0.7109375" style="335" customWidth="1"/>
    <col min="14857" max="15104" width="0" style="335" hidden="1"/>
    <col min="15105" max="15105" width="5.42578125" style="335" customWidth="1"/>
    <col min="15106" max="15106" width="52.140625" style="335" customWidth="1"/>
    <col min="15107" max="15108" width="16.28515625" style="335" customWidth="1"/>
    <col min="15109" max="15110" width="14.7109375" style="335" customWidth="1"/>
    <col min="15111" max="15111" width="14.85546875" style="335" customWidth="1"/>
    <col min="15112" max="15112" width="0.7109375" style="335" customWidth="1"/>
    <col min="15113" max="15360" width="0" style="335" hidden="1"/>
    <col min="15361" max="15361" width="5.42578125" style="335" customWidth="1"/>
    <col min="15362" max="15362" width="52.140625" style="335" customWidth="1"/>
    <col min="15363" max="15364" width="16.28515625" style="335" customWidth="1"/>
    <col min="15365" max="15366" width="14.7109375" style="335" customWidth="1"/>
    <col min="15367" max="15367" width="14.85546875" style="335" customWidth="1"/>
    <col min="15368" max="15368" width="0.7109375" style="335" customWidth="1"/>
    <col min="15369" max="15616" width="0" style="335" hidden="1"/>
    <col min="15617" max="15617" width="5.42578125" style="335" customWidth="1"/>
    <col min="15618" max="15618" width="52.140625" style="335" customWidth="1"/>
    <col min="15619" max="15620" width="16.28515625" style="335" customWidth="1"/>
    <col min="15621" max="15622" width="14.7109375" style="335" customWidth="1"/>
    <col min="15623" max="15623" width="14.85546875" style="335" customWidth="1"/>
    <col min="15624" max="15624" width="0.7109375" style="335" customWidth="1"/>
    <col min="15625" max="15872" width="0" style="335" hidden="1"/>
    <col min="15873" max="15873" width="5.42578125" style="335" customWidth="1"/>
    <col min="15874" max="15874" width="52.140625" style="335" customWidth="1"/>
    <col min="15875" max="15876" width="16.28515625" style="335" customWidth="1"/>
    <col min="15877" max="15878" width="14.7109375" style="335" customWidth="1"/>
    <col min="15879" max="15879" width="14.85546875" style="335" customWidth="1"/>
    <col min="15880" max="15880" width="0.7109375" style="335" customWidth="1"/>
    <col min="15881" max="16128" width="0" style="335" hidden="1"/>
    <col min="16129" max="16129" width="5.42578125" style="335" customWidth="1"/>
    <col min="16130" max="16130" width="52.140625" style="335" customWidth="1"/>
    <col min="16131" max="16132" width="16.28515625" style="335" customWidth="1"/>
    <col min="16133" max="16134" width="14.7109375" style="335" customWidth="1"/>
    <col min="16135" max="16135" width="14.85546875" style="335" customWidth="1"/>
    <col min="16136" max="16136" width="0.7109375" style="335" customWidth="1"/>
    <col min="16137" max="16384" width="0" style="335" hidden="1"/>
  </cols>
  <sheetData>
    <row r="1" spans="1:7" ht="28.9" customHeight="1" x14ac:dyDescent="0.2">
      <c r="A1" s="515" t="s">
        <v>1122</v>
      </c>
      <c r="B1" s="515"/>
      <c r="C1" s="515"/>
      <c r="D1" s="515"/>
      <c r="E1" s="515"/>
      <c r="F1" s="515"/>
      <c r="G1" s="515"/>
    </row>
    <row r="2" spans="1:7" ht="15.75" x14ac:dyDescent="0.25">
      <c r="A2" s="522" t="str">
        <f>'ESTIMACIÓN DE INGRESOS'!A2:C2</f>
        <v>Nombre del Municipio: Municipio de Ixtlahuacán del Río, Jalisco.</v>
      </c>
      <c r="B2" s="522"/>
      <c r="C2" s="522"/>
      <c r="D2" s="522"/>
      <c r="E2" s="522"/>
      <c r="F2" s="522"/>
      <c r="G2" s="522"/>
    </row>
    <row r="3" spans="1:7" ht="49.5" customHeight="1" x14ac:dyDescent="0.2">
      <c r="A3" s="516"/>
      <c r="B3" s="517"/>
      <c r="C3" s="388" t="s">
        <v>66</v>
      </c>
      <c r="D3" s="388" t="s">
        <v>1067</v>
      </c>
      <c r="E3" s="388" t="s">
        <v>1080</v>
      </c>
      <c r="F3" s="388" t="s">
        <v>1081</v>
      </c>
      <c r="G3" s="388" t="s">
        <v>1082</v>
      </c>
    </row>
    <row r="4" spans="1:7" ht="6" customHeight="1" x14ac:dyDescent="0.25">
      <c r="A4" s="389"/>
      <c r="B4" s="390"/>
      <c r="C4" s="391"/>
      <c r="D4" s="391"/>
      <c r="E4" s="391"/>
      <c r="F4" s="391"/>
      <c r="G4" s="391"/>
    </row>
    <row r="5" spans="1:7" s="337" customFormat="1" ht="14.45" customHeight="1" x14ac:dyDescent="0.2">
      <c r="A5" s="518" t="s">
        <v>1068</v>
      </c>
      <c r="B5" s="519"/>
      <c r="C5" s="327"/>
      <c r="D5" s="327"/>
      <c r="E5" s="327"/>
      <c r="F5" s="327"/>
      <c r="G5" s="327"/>
    </row>
    <row r="6" spans="1:7" s="337" customFormat="1" ht="30" x14ac:dyDescent="0.25">
      <c r="A6" s="387"/>
      <c r="B6" s="392" t="s">
        <v>1120</v>
      </c>
      <c r="C6" s="393"/>
      <c r="D6" s="394"/>
      <c r="E6" s="393"/>
      <c r="F6" s="393"/>
      <c r="G6" s="393"/>
    </row>
    <row r="7" spans="1:7" s="337" customFormat="1" x14ac:dyDescent="0.25">
      <c r="A7" s="387"/>
      <c r="B7" s="395" t="s">
        <v>1121</v>
      </c>
      <c r="C7" s="396"/>
      <c r="D7" s="397"/>
      <c r="E7" s="396"/>
      <c r="F7" s="396"/>
      <c r="G7" s="396"/>
    </row>
    <row r="8" spans="1:7" s="337" customFormat="1" ht="14.45" customHeight="1" x14ac:dyDescent="0.2">
      <c r="A8" s="518" t="s">
        <v>1083</v>
      </c>
      <c r="B8" s="519"/>
      <c r="C8" s="327"/>
      <c r="D8" s="327"/>
      <c r="E8" s="327"/>
      <c r="F8" s="327"/>
      <c r="G8" s="327"/>
    </row>
    <row r="9" spans="1:7" s="337" customFormat="1" x14ac:dyDescent="0.25">
      <c r="A9" s="387"/>
      <c r="B9" s="386" t="s">
        <v>1069</v>
      </c>
      <c r="C9" s="327"/>
      <c r="D9" s="327"/>
      <c r="E9" s="327"/>
      <c r="F9" s="327"/>
      <c r="G9" s="327"/>
    </row>
    <row r="10" spans="1:7" s="337" customFormat="1" x14ac:dyDescent="0.25">
      <c r="A10" s="387"/>
      <c r="B10" s="395" t="s">
        <v>1142</v>
      </c>
      <c r="C10" s="396"/>
      <c r="D10" s="397"/>
      <c r="E10" s="396"/>
      <c r="F10" s="396"/>
      <c r="G10" s="396"/>
    </row>
    <row r="11" spans="1:7" s="337" customFormat="1" x14ac:dyDescent="0.25">
      <c r="A11" s="387"/>
      <c r="B11" s="395" t="s">
        <v>1141</v>
      </c>
      <c r="C11" s="396"/>
      <c r="D11" s="397"/>
      <c r="E11" s="396"/>
      <c r="F11" s="396"/>
      <c r="G11" s="396"/>
    </row>
    <row r="12" spans="1:7" s="337" customFormat="1" x14ac:dyDescent="0.25">
      <c r="A12" s="387"/>
      <c r="B12" s="395" t="s">
        <v>1140</v>
      </c>
      <c r="C12" s="396"/>
      <c r="D12" s="397"/>
      <c r="E12" s="396"/>
      <c r="F12" s="396"/>
      <c r="G12" s="396"/>
    </row>
    <row r="13" spans="1:7" s="337" customFormat="1" x14ac:dyDescent="0.25">
      <c r="A13" s="387"/>
      <c r="B13" s="386" t="s">
        <v>1070</v>
      </c>
      <c r="C13" s="327"/>
      <c r="D13" s="327"/>
      <c r="E13" s="327"/>
      <c r="F13" s="327"/>
      <c r="G13" s="327"/>
    </row>
    <row r="14" spans="1:7" s="337" customFormat="1" x14ac:dyDescent="0.25">
      <c r="A14" s="387"/>
      <c r="B14" s="395" t="s">
        <v>1142</v>
      </c>
      <c r="C14" s="396"/>
      <c r="D14" s="397"/>
      <c r="E14" s="396"/>
      <c r="F14" s="396"/>
      <c r="G14" s="396"/>
    </row>
    <row r="15" spans="1:7" s="337" customFormat="1" x14ac:dyDescent="0.25">
      <c r="A15" s="387"/>
      <c r="B15" s="395" t="s">
        <v>1141</v>
      </c>
      <c r="C15" s="396"/>
      <c r="D15" s="397"/>
      <c r="E15" s="396"/>
      <c r="F15" s="396"/>
      <c r="G15" s="396"/>
    </row>
    <row r="16" spans="1:7" s="337" customFormat="1" x14ac:dyDescent="0.25">
      <c r="A16" s="387"/>
      <c r="B16" s="395" t="s">
        <v>1140</v>
      </c>
      <c r="C16" s="396"/>
      <c r="D16" s="397"/>
      <c r="E16" s="396"/>
      <c r="F16" s="396"/>
      <c r="G16" s="396"/>
    </row>
    <row r="17" spans="1:7" s="337" customFormat="1" x14ac:dyDescent="0.25">
      <c r="A17" s="387"/>
      <c r="B17" s="386" t="s">
        <v>1071</v>
      </c>
      <c r="C17" s="327"/>
      <c r="D17" s="327"/>
      <c r="E17" s="327"/>
      <c r="F17" s="327"/>
      <c r="G17" s="327"/>
    </row>
    <row r="18" spans="1:7" s="337" customFormat="1" x14ac:dyDescent="0.25">
      <c r="A18" s="387"/>
      <c r="B18" s="398" t="s">
        <v>1139</v>
      </c>
      <c r="C18" s="396"/>
      <c r="D18" s="397"/>
      <c r="E18" s="396"/>
      <c r="F18" s="396"/>
      <c r="G18" s="396"/>
    </row>
    <row r="19" spans="1:7" s="337" customFormat="1" ht="30" x14ac:dyDescent="0.25">
      <c r="A19" s="387"/>
      <c r="B19" s="398" t="s">
        <v>1138</v>
      </c>
      <c r="C19" s="396"/>
      <c r="D19" s="397"/>
      <c r="E19" s="396"/>
      <c r="F19" s="396"/>
      <c r="G19" s="396"/>
    </row>
    <row r="20" spans="1:7" s="337" customFormat="1" ht="30" x14ac:dyDescent="0.25">
      <c r="A20" s="387"/>
      <c r="B20" s="398" t="s">
        <v>1137</v>
      </c>
      <c r="C20" s="396"/>
      <c r="D20" s="397"/>
      <c r="E20" s="396"/>
      <c r="F20" s="396"/>
      <c r="G20" s="396"/>
    </row>
    <row r="21" spans="1:7" s="337" customFormat="1" x14ac:dyDescent="0.25">
      <c r="A21" s="387"/>
      <c r="B21" s="398" t="s">
        <v>1136</v>
      </c>
      <c r="C21" s="396"/>
      <c r="D21" s="397"/>
      <c r="E21" s="396"/>
      <c r="F21" s="396"/>
      <c r="G21" s="396"/>
    </row>
    <row r="22" spans="1:7" s="337" customFormat="1" x14ac:dyDescent="0.25">
      <c r="A22" s="387"/>
      <c r="B22" s="398" t="s">
        <v>1072</v>
      </c>
      <c r="C22" s="396"/>
      <c r="D22" s="397"/>
      <c r="E22" s="396"/>
      <c r="F22" s="396"/>
      <c r="G22" s="396"/>
    </row>
    <row r="23" spans="1:7" s="337" customFormat="1" x14ac:dyDescent="0.25">
      <c r="A23" s="387"/>
      <c r="B23" s="398" t="s">
        <v>1135</v>
      </c>
      <c r="C23" s="396"/>
      <c r="D23" s="397"/>
      <c r="E23" s="396"/>
      <c r="F23" s="396"/>
      <c r="G23" s="396"/>
    </row>
    <row r="24" spans="1:7" s="337" customFormat="1" ht="14.45" customHeight="1" x14ac:dyDescent="0.2">
      <c r="A24" s="518" t="s">
        <v>1084</v>
      </c>
      <c r="B24" s="519"/>
      <c r="C24" s="327"/>
      <c r="D24" s="327"/>
      <c r="E24" s="327"/>
      <c r="F24" s="327"/>
      <c r="G24" s="327"/>
    </row>
    <row r="25" spans="1:7" s="337" customFormat="1" x14ac:dyDescent="0.25">
      <c r="A25" s="399"/>
      <c r="B25" s="395" t="s">
        <v>1073</v>
      </c>
      <c r="C25" s="396"/>
      <c r="D25" s="397"/>
      <c r="E25" s="400"/>
      <c r="F25" s="396"/>
      <c r="G25" s="396"/>
    </row>
    <row r="26" spans="1:7" s="337" customFormat="1" ht="14.45" customHeight="1" x14ac:dyDescent="0.2">
      <c r="A26" s="518" t="s">
        <v>1085</v>
      </c>
      <c r="B26" s="519"/>
      <c r="C26" s="327"/>
      <c r="D26" s="327"/>
      <c r="E26" s="327"/>
      <c r="F26" s="327"/>
      <c r="G26" s="327"/>
    </row>
    <row r="27" spans="1:7" s="337" customFormat="1" x14ac:dyDescent="0.25">
      <c r="A27" s="387"/>
      <c r="B27" s="395" t="s">
        <v>1069</v>
      </c>
      <c r="C27" s="396"/>
      <c r="D27" s="397"/>
      <c r="E27" s="400"/>
      <c r="F27" s="396"/>
      <c r="G27" s="396"/>
    </row>
    <row r="28" spans="1:7" s="337" customFormat="1" x14ac:dyDescent="0.25">
      <c r="A28" s="387"/>
      <c r="B28" s="395" t="s">
        <v>1070</v>
      </c>
      <c r="C28" s="396"/>
      <c r="D28" s="397"/>
      <c r="E28" s="400"/>
      <c r="F28" s="396"/>
      <c r="G28" s="396"/>
    </row>
    <row r="29" spans="1:7" s="337" customFormat="1" x14ac:dyDescent="0.25">
      <c r="A29" s="387"/>
      <c r="B29" s="395" t="s">
        <v>1074</v>
      </c>
      <c r="C29" s="396"/>
      <c r="D29" s="397"/>
      <c r="E29" s="400"/>
      <c r="F29" s="396"/>
      <c r="G29" s="396"/>
    </row>
    <row r="30" spans="1:7" s="337" customFormat="1" ht="14.45" customHeight="1" x14ac:dyDescent="0.2">
      <c r="A30" s="518" t="s">
        <v>1134</v>
      </c>
      <c r="B30" s="519"/>
      <c r="C30" s="327"/>
      <c r="D30" s="327"/>
      <c r="E30" s="327"/>
      <c r="F30" s="327"/>
      <c r="G30" s="327"/>
    </row>
    <row r="31" spans="1:7" s="337" customFormat="1" x14ac:dyDescent="0.25">
      <c r="A31" s="399"/>
      <c r="B31" s="395" t="s">
        <v>1075</v>
      </c>
      <c r="C31" s="396"/>
      <c r="D31" s="397"/>
      <c r="E31" s="400"/>
      <c r="F31" s="396"/>
      <c r="G31" s="396"/>
    </row>
    <row r="32" spans="1:7" s="337" customFormat="1" x14ac:dyDescent="0.25">
      <c r="A32" s="399"/>
      <c r="B32" s="395" t="s">
        <v>1076</v>
      </c>
      <c r="C32" s="396"/>
      <c r="D32" s="397"/>
      <c r="E32" s="400"/>
      <c r="F32" s="396"/>
      <c r="G32" s="396"/>
    </row>
    <row r="33" spans="1:7" s="337" customFormat="1" x14ac:dyDescent="0.25">
      <c r="A33" s="401"/>
      <c r="B33" s="395" t="s">
        <v>1077</v>
      </c>
      <c r="C33" s="396"/>
      <c r="D33" s="397"/>
      <c r="E33" s="400"/>
      <c r="F33" s="396"/>
      <c r="G33" s="396"/>
    </row>
    <row r="34" spans="1:7" s="337" customFormat="1" ht="14.45" customHeight="1" x14ac:dyDescent="0.2">
      <c r="A34" s="518" t="s">
        <v>1133</v>
      </c>
      <c r="B34" s="519"/>
      <c r="C34" s="327"/>
      <c r="D34" s="327"/>
      <c r="E34" s="327"/>
      <c r="F34" s="327"/>
      <c r="G34" s="327"/>
    </row>
    <row r="35" spans="1:7" s="337" customFormat="1" ht="14.45" customHeight="1" x14ac:dyDescent="0.2">
      <c r="A35" s="518" t="s">
        <v>1132</v>
      </c>
      <c r="B35" s="519"/>
      <c r="C35" s="327"/>
      <c r="D35" s="327"/>
      <c r="E35" s="327"/>
      <c r="F35" s="327"/>
      <c r="G35" s="327"/>
    </row>
    <row r="36" spans="1:7" s="337" customFormat="1" x14ac:dyDescent="0.25">
      <c r="A36" s="387"/>
      <c r="B36" s="395" t="s">
        <v>1131</v>
      </c>
      <c r="C36" s="396"/>
      <c r="D36" s="397"/>
      <c r="E36" s="400"/>
      <c r="F36" s="396"/>
      <c r="G36" s="396"/>
    </row>
    <row r="37" spans="1:7" s="337" customFormat="1" x14ac:dyDescent="0.25">
      <c r="A37" s="387"/>
      <c r="B37" s="395" t="s">
        <v>1078</v>
      </c>
      <c r="C37" s="396"/>
      <c r="D37" s="397"/>
      <c r="E37" s="400"/>
      <c r="F37" s="396"/>
      <c r="G37" s="396"/>
    </row>
    <row r="38" spans="1:7" s="337" customFormat="1" x14ac:dyDescent="0.25">
      <c r="A38" s="387"/>
      <c r="B38" s="395" t="s">
        <v>1079</v>
      </c>
      <c r="C38" s="396"/>
      <c r="D38" s="397"/>
      <c r="E38" s="400"/>
      <c r="F38" s="396"/>
      <c r="G38" s="396"/>
    </row>
    <row r="39" spans="1:7" s="337" customFormat="1" ht="30.75" customHeight="1" x14ac:dyDescent="0.2">
      <c r="A39" s="520" t="s">
        <v>1130</v>
      </c>
      <c r="B39" s="521"/>
      <c r="C39" s="327"/>
      <c r="D39" s="327"/>
      <c r="E39" s="327"/>
      <c r="F39" s="327"/>
      <c r="G39" s="327"/>
    </row>
    <row r="40" spans="1:7" s="337" customFormat="1" x14ac:dyDescent="0.25">
      <c r="A40" s="387"/>
      <c r="B40" s="395" t="s">
        <v>1129</v>
      </c>
      <c r="C40" s="396"/>
      <c r="D40" s="397"/>
      <c r="E40" s="400"/>
      <c r="F40" s="396"/>
      <c r="G40" s="396"/>
    </row>
    <row r="41" spans="1:7" s="337" customFormat="1" x14ac:dyDescent="0.25">
      <c r="A41" s="387"/>
      <c r="B41" s="395" t="s">
        <v>1127</v>
      </c>
      <c r="C41" s="396"/>
      <c r="D41" s="397"/>
      <c r="E41" s="400"/>
      <c r="F41" s="396"/>
      <c r="G41" s="396"/>
    </row>
    <row r="42" spans="1:7" s="337" customFormat="1" x14ac:dyDescent="0.25">
      <c r="A42" s="399"/>
      <c r="B42" s="395" t="s">
        <v>1033</v>
      </c>
      <c r="C42" s="396"/>
      <c r="D42" s="397"/>
      <c r="E42" s="400"/>
      <c r="F42" s="396"/>
      <c r="G42" s="396"/>
    </row>
    <row r="43" spans="1:7" s="337" customFormat="1" ht="14.45" customHeight="1" x14ac:dyDescent="0.2">
      <c r="A43" s="518" t="s">
        <v>1086</v>
      </c>
      <c r="B43" s="519"/>
      <c r="C43" s="327"/>
      <c r="D43" s="327"/>
      <c r="E43" s="327"/>
      <c r="F43" s="327"/>
      <c r="G43" s="327"/>
    </row>
    <row r="44" spans="1:7" s="337" customFormat="1" x14ac:dyDescent="0.25">
      <c r="A44" s="387"/>
      <c r="B44" s="395" t="s">
        <v>1129</v>
      </c>
      <c r="C44" s="396"/>
      <c r="D44" s="397"/>
      <c r="E44" s="400"/>
      <c r="F44" s="396"/>
      <c r="G44" s="396"/>
    </row>
    <row r="45" spans="1:7" s="337" customFormat="1" x14ac:dyDescent="0.25">
      <c r="A45" s="387"/>
      <c r="B45" s="395" t="s">
        <v>1127</v>
      </c>
      <c r="C45" s="396"/>
      <c r="D45" s="397"/>
      <c r="E45" s="400"/>
      <c r="F45" s="396"/>
      <c r="G45" s="396"/>
    </row>
    <row r="46" spans="1:7" s="337" customFormat="1" ht="14.45" customHeight="1" x14ac:dyDescent="0.2">
      <c r="A46" s="518" t="s">
        <v>1128</v>
      </c>
      <c r="B46" s="519"/>
      <c r="C46" s="327"/>
      <c r="D46" s="327"/>
      <c r="E46" s="327"/>
      <c r="F46" s="327"/>
      <c r="G46" s="327"/>
    </row>
    <row r="47" spans="1:7" s="337" customFormat="1" x14ac:dyDescent="0.25">
      <c r="A47" s="387"/>
      <c r="B47" s="395" t="s">
        <v>1126</v>
      </c>
      <c r="C47" s="396"/>
      <c r="D47" s="397"/>
      <c r="E47" s="400"/>
      <c r="F47" s="396"/>
      <c r="G47" s="396"/>
    </row>
    <row r="48" spans="1:7" s="337" customFormat="1" x14ac:dyDescent="0.25">
      <c r="A48" s="387"/>
      <c r="B48" s="395" t="s">
        <v>1125</v>
      </c>
      <c r="C48" s="396"/>
      <c r="D48" s="397"/>
      <c r="E48" s="400"/>
      <c r="F48" s="396"/>
      <c r="G48" s="396"/>
    </row>
    <row r="49" spans="1:7" s="337" customFormat="1" ht="14.45" customHeight="1" x14ac:dyDescent="0.2">
      <c r="A49" s="518" t="s">
        <v>1087</v>
      </c>
      <c r="B49" s="519"/>
      <c r="C49" s="327"/>
      <c r="D49" s="327"/>
      <c r="E49" s="327"/>
      <c r="F49" s="327"/>
      <c r="G49" s="327"/>
    </row>
    <row r="50" spans="1:7" s="337" customFormat="1" x14ac:dyDescent="0.25">
      <c r="A50" s="387"/>
      <c r="B50" s="395" t="s">
        <v>1123</v>
      </c>
      <c r="C50" s="396"/>
      <c r="D50" s="397"/>
      <c r="E50" s="400"/>
      <c r="F50" s="396"/>
      <c r="G50" s="396"/>
    </row>
    <row r="51" spans="1:7" s="337" customFormat="1" x14ac:dyDescent="0.25">
      <c r="A51" s="401"/>
      <c r="B51" s="395" t="s">
        <v>1124</v>
      </c>
      <c r="C51" s="396"/>
      <c r="D51" s="397"/>
      <c r="E51" s="400"/>
      <c r="F51" s="396"/>
      <c r="G51" s="396"/>
    </row>
    <row r="52" spans="1:7" s="337" customFormat="1" ht="14.25" x14ac:dyDescent="0.2">
      <c r="A52" s="338"/>
      <c r="B52" s="339"/>
      <c r="C52" s="340"/>
      <c r="D52" s="341"/>
      <c r="E52" s="340"/>
      <c r="F52" s="340"/>
      <c r="G52" s="340"/>
    </row>
    <row r="53" spans="1:7" s="337" customFormat="1" ht="14.25" x14ac:dyDescent="0.2">
      <c r="A53" s="338"/>
      <c r="B53" s="339"/>
      <c r="C53" s="340"/>
      <c r="D53" s="341"/>
      <c r="E53" s="340"/>
      <c r="F53" s="340"/>
      <c r="G53" s="340"/>
    </row>
    <row r="54" spans="1:7" s="343" customFormat="1" x14ac:dyDescent="0.25">
      <c r="A54" s="342"/>
      <c r="B54" s="342"/>
      <c r="C54" s="340"/>
      <c r="D54" s="341"/>
      <c r="E54" s="340"/>
      <c r="F54" s="340"/>
      <c r="G54" s="340"/>
    </row>
    <row r="55" spans="1:7" s="343" customFormat="1" x14ac:dyDescent="0.25">
      <c r="A55" s="342"/>
      <c r="B55" s="342"/>
      <c r="C55" s="340"/>
      <c r="D55" s="341"/>
      <c r="E55" s="340"/>
      <c r="F55" s="340"/>
      <c r="G55" s="340"/>
    </row>
    <row r="56" spans="1:7" s="343" customFormat="1" x14ac:dyDescent="0.25">
      <c r="A56" s="342"/>
      <c r="B56" s="342"/>
      <c r="C56" s="340"/>
      <c r="D56" s="341"/>
      <c r="E56" s="340"/>
      <c r="F56" s="340"/>
      <c r="G56" s="340"/>
    </row>
    <row r="57" spans="1:7" s="344" customFormat="1" ht="15.75" x14ac:dyDescent="0.25">
      <c r="B57" s="351"/>
      <c r="C57" s="345"/>
      <c r="D57" s="345"/>
      <c r="E57" s="350"/>
      <c r="F57" s="345"/>
      <c r="G57" s="345"/>
    </row>
    <row r="58" spans="1:7" x14ac:dyDescent="0.2">
      <c r="B58" s="346"/>
      <c r="E58" s="347"/>
      <c r="F58" s="347"/>
      <c r="G58" s="335"/>
    </row>
    <row r="59" spans="1:7" x14ac:dyDescent="0.2">
      <c r="E59" s="347"/>
    </row>
    <row r="60" spans="1:7" x14ac:dyDescent="0.2">
      <c r="B60" s="346"/>
      <c r="E60" s="347"/>
    </row>
    <row r="61" spans="1:7" x14ac:dyDescent="0.2"/>
    <row r="62" spans="1:7" ht="44.25" x14ac:dyDescent="0.2">
      <c r="D62" s="348"/>
    </row>
    <row r="63" spans="1:7" x14ac:dyDescent="0.2"/>
    <row r="64" spans="1:7" ht="15" customHeight="1" x14ac:dyDescent="0.2">
      <c r="E64" s="349"/>
      <c r="F64" s="349"/>
      <c r="G64" s="349"/>
    </row>
    <row r="65" spans="4:7" ht="15" hidden="1" customHeight="1" x14ac:dyDescent="0.2">
      <c r="D65" s="349"/>
      <c r="E65" s="349"/>
      <c r="F65" s="349"/>
      <c r="G65" s="349"/>
    </row>
    <row r="66" spans="4:7" ht="15" hidden="1" customHeight="1" x14ac:dyDescent="0.2">
      <c r="D66" s="349"/>
      <c r="E66" s="349"/>
      <c r="F66" s="349"/>
      <c r="G66" s="349"/>
    </row>
    <row r="67" spans="4:7" ht="15" hidden="1" customHeight="1" x14ac:dyDescent="0.2">
      <c r="D67" s="349"/>
      <c r="E67" s="349"/>
      <c r="F67" s="349"/>
      <c r="G67" s="349"/>
    </row>
    <row r="68" spans="4:7" x14ac:dyDescent="0.2"/>
    <row r="69" spans="4:7" x14ac:dyDescent="0.2"/>
    <row r="70" spans="4:7" x14ac:dyDescent="0.2"/>
    <row r="71" spans="4:7" x14ac:dyDescent="0.2"/>
    <row r="72" spans="4:7" x14ac:dyDescent="0.2"/>
    <row r="73" spans="4:7" x14ac:dyDescent="0.2"/>
    <row r="74" spans="4:7" x14ac:dyDescent="0.2"/>
    <row r="75" spans="4:7" x14ac:dyDescent="0.2"/>
    <row r="76" spans="4:7" x14ac:dyDescent="0.2"/>
    <row r="77" spans="4:7" x14ac:dyDescent="0.2"/>
    <row r="78" spans="4:7" x14ac:dyDescent="0.2"/>
    <row r="79" spans="4:7" x14ac:dyDescent="0.2"/>
    <row r="80" spans="4: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hidden="1" x14ac:dyDescent="0.2"/>
    <row r="9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ht="15" customHeight="1" x14ac:dyDescent="0.2"/>
  </sheetData>
  <sheetProtection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U252"/>
  <sheetViews>
    <sheetView showGridLines="0" topLeftCell="A186" zoomScale="70" zoomScaleNormal="70" workbookViewId="0">
      <selection activeCell="AD198" sqref="AD198:AF198"/>
    </sheetView>
  </sheetViews>
  <sheetFormatPr baseColWidth="10" defaultRowHeight="15" x14ac:dyDescent="0.25"/>
  <cols>
    <col min="1" max="9" width="1.7109375" style="1" customWidth="1"/>
    <col min="10" max="11" width="3.140625" style="1" customWidth="1"/>
    <col min="12" max="12" width="1.7109375" style="1" customWidth="1"/>
    <col min="13" max="13" width="3.140625" style="1" customWidth="1"/>
    <col min="14" max="14" width="3" style="1" customWidth="1"/>
    <col min="15" max="15" width="4" style="1" customWidth="1"/>
    <col min="16" max="25" width="1.7109375" style="1" customWidth="1"/>
    <col min="26" max="26" width="3.5703125" style="1" customWidth="1"/>
    <col min="27" max="27" width="1.7109375" style="1" customWidth="1"/>
    <col min="28" max="28" width="5.28515625" style="1" customWidth="1"/>
    <col min="29" max="39" width="1.7109375" style="1" customWidth="1"/>
    <col min="40" max="40" width="3.5703125" style="1" customWidth="1"/>
    <col min="41" max="41" width="1.7109375" style="1" customWidth="1"/>
    <col min="42" max="42" width="4" style="1" customWidth="1"/>
    <col min="43" max="49" width="1.7109375" style="1" customWidth="1"/>
    <col min="50" max="50" width="3.7109375" style="1" customWidth="1"/>
    <col min="51" max="57" width="1.7109375" style="1" customWidth="1"/>
    <col min="58" max="58" width="2.5703125" style="1" customWidth="1"/>
    <col min="59" max="105" width="1.7109375" style="1" customWidth="1"/>
    <col min="106" max="106" width="1" style="1" customWidth="1"/>
    <col min="107" max="107" width="1.7109375" style="1" customWidth="1"/>
    <col min="108" max="108" width="0.42578125" style="1" customWidth="1"/>
    <col min="109" max="120" width="1.7109375" style="1" customWidth="1"/>
    <col min="121" max="16384" width="11.42578125" style="1"/>
  </cols>
  <sheetData>
    <row r="1" spans="1:125" ht="24" customHeight="1" thickTop="1" x14ac:dyDescent="0.25">
      <c r="A1" s="558" t="s">
        <v>913</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60"/>
    </row>
    <row r="2" spans="1:125" ht="17.25" customHeight="1" x14ac:dyDescent="0.25">
      <c r="A2" s="571" t="str">
        <f>'ESTIMACIÓN DE INGRESOS'!A2:C2</f>
        <v>Nombre del Municipio: Municipio de Ixtlahuacán del Río, Jalisco.</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3"/>
    </row>
    <row r="3" spans="1:125" ht="3" customHeight="1" x14ac:dyDescent="0.25">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5"/>
      <c r="DC3" s="55"/>
      <c r="DD3" s="55"/>
      <c r="DE3" s="56"/>
    </row>
    <row r="4" spans="1:125" ht="15" customHeight="1" x14ac:dyDescent="0.25">
      <c r="A4" s="561" t="s">
        <v>564</v>
      </c>
      <c r="B4" s="562"/>
      <c r="C4" s="562"/>
      <c r="D4" s="562"/>
      <c r="E4" s="562"/>
      <c r="F4" s="562"/>
      <c r="G4" s="562"/>
      <c r="H4" s="562"/>
      <c r="I4" s="562"/>
      <c r="J4" s="562"/>
      <c r="K4" s="562"/>
      <c r="L4" s="562"/>
      <c r="M4" s="562"/>
      <c r="N4" s="562"/>
      <c r="O4" s="562"/>
      <c r="P4" s="562" t="s">
        <v>565</v>
      </c>
      <c r="Q4" s="562"/>
      <c r="R4" s="562"/>
      <c r="S4" s="562"/>
      <c r="T4" s="562"/>
      <c r="U4" s="562"/>
      <c r="V4" s="562"/>
      <c r="W4" s="562"/>
      <c r="X4" s="562"/>
      <c r="Y4" s="562"/>
      <c r="Z4" s="562"/>
      <c r="AA4" s="562"/>
      <c r="AB4" s="562"/>
      <c r="AC4" s="562"/>
      <c r="AD4" s="562" t="s">
        <v>30</v>
      </c>
      <c r="AE4" s="562"/>
      <c r="AF4" s="562"/>
      <c r="AG4" s="563" t="s">
        <v>569</v>
      </c>
      <c r="AH4" s="563"/>
      <c r="AI4" s="563"/>
      <c r="AJ4" s="564"/>
      <c r="AK4" s="550" t="s">
        <v>568</v>
      </c>
      <c r="AL4" s="551"/>
      <c r="AM4" s="551"/>
      <c r="AN4" s="551"/>
      <c r="AO4" s="551"/>
      <c r="AP4" s="551"/>
      <c r="AQ4" s="551"/>
      <c r="AR4" s="551"/>
      <c r="AS4" s="551"/>
      <c r="AT4" s="551"/>
      <c r="AU4" s="551"/>
      <c r="AV4" s="551"/>
      <c r="AW4" s="551"/>
      <c r="AX4" s="552"/>
      <c r="AY4" s="550">
        <v>131</v>
      </c>
      <c r="AZ4" s="551"/>
      <c r="BA4" s="551"/>
      <c r="BB4" s="551"/>
      <c r="BC4" s="551"/>
      <c r="BD4" s="551"/>
      <c r="BE4" s="551"/>
      <c r="BF4" s="552"/>
      <c r="BG4" s="550">
        <v>132</v>
      </c>
      <c r="BH4" s="551"/>
      <c r="BI4" s="551"/>
      <c r="BJ4" s="551"/>
      <c r="BK4" s="551"/>
      <c r="BL4" s="551"/>
      <c r="BM4" s="551"/>
      <c r="BN4" s="552"/>
      <c r="BO4" s="550">
        <v>132</v>
      </c>
      <c r="BP4" s="551"/>
      <c r="BQ4" s="551"/>
      <c r="BR4" s="551"/>
      <c r="BS4" s="551"/>
      <c r="BT4" s="551"/>
      <c r="BU4" s="551"/>
      <c r="BV4" s="552"/>
      <c r="BW4" s="550">
        <v>133</v>
      </c>
      <c r="BX4" s="551"/>
      <c r="BY4" s="551"/>
      <c r="BZ4" s="551"/>
      <c r="CA4" s="551"/>
      <c r="CB4" s="551"/>
      <c r="CC4" s="551"/>
      <c r="CD4" s="552"/>
      <c r="CE4" s="550">
        <v>134</v>
      </c>
      <c r="CF4" s="551"/>
      <c r="CG4" s="551"/>
      <c r="CH4" s="551"/>
      <c r="CI4" s="551"/>
      <c r="CJ4" s="551"/>
      <c r="CK4" s="551"/>
      <c r="CL4" s="551"/>
      <c r="CM4" s="552"/>
      <c r="CN4" s="565" t="s">
        <v>1145</v>
      </c>
      <c r="CO4" s="566"/>
      <c r="CP4" s="566"/>
      <c r="CQ4" s="566"/>
      <c r="CR4" s="566"/>
      <c r="CS4" s="566"/>
      <c r="CT4" s="566"/>
      <c r="CU4" s="567"/>
      <c r="CV4" s="565" t="s">
        <v>853</v>
      </c>
      <c r="CW4" s="566"/>
      <c r="CX4" s="566"/>
      <c r="CY4" s="566"/>
      <c r="CZ4" s="566"/>
      <c r="DA4" s="566"/>
      <c r="DB4" s="566"/>
      <c r="DC4" s="566"/>
      <c r="DD4" s="566"/>
      <c r="DE4" s="568"/>
    </row>
    <row r="5" spans="1:125" ht="12.75" customHeight="1" x14ac:dyDescent="0.25">
      <c r="A5" s="561"/>
      <c r="B5" s="562"/>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3"/>
      <c r="AH5" s="563"/>
      <c r="AI5" s="563"/>
      <c r="AJ5" s="564"/>
      <c r="AK5" s="547" t="s">
        <v>566</v>
      </c>
      <c r="AL5" s="548"/>
      <c r="AM5" s="548"/>
      <c r="AN5" s="548"/>
      <c r="AO5" s="548"/>
      <c r="AP5" s="548"/>
      <c r="AQ5" s="548"/>
      <c r="AR5" s="548"/>
      <c r="AS5" s="548"/>
      <c r="AT5" s="548"/>
      <c r="AU5" s="548"/>
      <c r="AV5" s="548"/>
      <c r="AW5" s="548"/>
      <c r="AX5" s="549"/>
      <c r="AY5" s="539" t="s">
        <v>570</v>
      </c>
      <c r="AZ5" s="540"/>
      <c r="BA5" s="540"/>
      <c r="BB5" s="540"/>
      <c r="BC5" s="540"/>
      <c r="BD5" s="540"/>
      <c r="BE5" s="540"/>
      <c r="BF5" s="541"/>
      <c r="BG5" s="539" t="s">
        <v>854</v>
      </c>
      <c r="BH5" s="540"/>
      <c r="BI5" s="540"/>
      <c r="BJ5" s="540"/>
      <c r="BK5" s="540"/>
      <c r="BL5" s="540"/>
      <c r="BM5" s="540"/>
      <c r="BN5" s="541"/>
      <c r="BO5" s="539" t="s">
        <v>856</v>
      </c>
      <c r="BP5" s="540"/>
      <c r="BQ5" s="540"/>
      <c r="BR5" s="540"/>
      <c r="BS5" s="540"/>
      <c r="BT5" s="540"/>
      <c r="BU5" s="540"/>
      <c r="BV5" s="541"/>
      <c r="BW5" s="539" t="s">
        <v>852</v>
      </c>
      <c r="BX5" s="545"/>
      <c r="BY5" s="545"/>
      <c r="BZ5" s="545"/>
      <c r="CA5" s="545"/>
      <c r="CB5" s="545"/>
      <c r="CC5" s="545"/>
      <c r="CD5" s="546"/>
      <c r="CE5" s="553" t="s">
        <v>156</v>
      </c>
      <c r="CF5" s="545"/>
      <c r="CG5" s="545"/>
      <c r="CH5" s="545"/>
      <c r="CI5" s="545"/>
      <c r="CJ5" s="545"/>
      <c r="CK5" s="545"/>
      <c r="CL5" s="545"/>
      <c r="CM5" s="546"/>
      <c r="CN5" s="539"/>
      <c r="CO5" s="540"/>
      <c r="CP5" s="540"/>
      <c r="CQ5" s="540"/>
      <c r="CR5" s="540"/>
      <c r="CS5" s="540"/>
      <c r="CT5" s="540"/>
      <c r="CU5" s="541"/>
      <c r="CV5" s="539"/>
      <c r="CW5" s="540"/>
      <c r="CX5" s="540"/>
      <c r="CY5" s="540"/>
      <c r="CZ5" s="540"/>
      <c r="DA5" s="540"/>
      <c r="DB5" s="540"/>
      <c r="DC5" s="540"/>
      <c r="DD5" s="540"/>
      <c r="DE5" s="569"/>
    </row>
    <row r="6" spans="1:125" ht="44.25" customHeight="1" x14ac:dyDescent="0.25">
      <c r="A6" s="561"/>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3"/>
      <c r="AH6" s="563"/>
      <c r="AI6" s="563"/>
      <c r="AJ6" s="563"/>
      <c r="AK6" s="554" t="s">
        <v>567</v>
      </c>
      <c r="AL6" s="554"/>
      <c r="AM6" s="554"/>
      <c r="AN6" s="554"/>
      <c r="AO6" s="554"/>
      <c r="AP6" s="554"/>
      <c r="AQ6" s="554" t="s">
        <v>4</v>
      </c>
      <c r="AR6" s="554"/>
      <c r="AS6" s="554"/>
      <c r="AT6" s="554"/>
      <c r="AU6" s="554"/>
      <c r="AV6" s="554"/>
      <c r="AW6" s="554"/>
      <c r="AX6" s="554"/>
      <c r="AY6" s="555" t="s">
        <v>855</v>
      </c>
      <c r="AZ6" s="556"/>
      <c r="BA6" s="556"/>
      <c r="BB6" s="556"/>
      <c r="BC6" s="556"/>
      <c r="BD6" s="556"/>
      <c r="BE6" s="556"/>
      <c r="BF6" s="557"/>
      <c r="BG6" s="542"/>
      <c r="BH6" s="543"/>
      <c r="BI6" s="543"/>
      <c r="BJ6" s="543"/>
      <c r="BK6" s="543"/>
      <c r="BL6" s="543"/>
      <c r="BM6" s="543"/>
      <c r="BN6" s="544"/>
      <c r="BO6" s="542"/>
      <c r="BP6" s="543"/>
      <c r="BQ6" s="543"/>
      <c r="BR6" s="543"/>
      <c r="BS6" s="543"/>
      <c r="BT6" s="543"/>
      <c r="BU6" s="543"/>
      <c r="BV6" s="544"/>
      <c r="BW6" s="547"/>
      <c r="BX6" s="548"/>
      <c r="BY6" s="548"/>
      <c r="BZ6" s="548"/>
      <c r="CA6" s="548"/>
      <c r="CB6" s="548"/>
      <c r="CC6" s="548"/>
      <c r="CD6" s="549"/>
      <c r="CE6" s="547"/>
      <c r="CF6" s="548"/>
      <c r="CG6" s="548"/>
      <c r="CH6" s="548"/>
      <c r="CI6" s="548"/>
      <c r="CJ6" s="548"/>
      <c r="CK6" s="548"/>
      <c r="CL6" s="548"/>
      <c r="CM6" s="549"/>
      <c r="CN6" s="542"/>
      <c r="CO6" s="543"/>
      <c r="CP6" s="543"/>
      <c r="CQ6" s="543"/>
      <c r="CR6" s="543"/>
      <c r="CS6" s="543"/>
      <c r="CT6" s="543"/>
      <c r="CU6" s="544"/>
      <c r="CV6" s="542"/>
      <c r="CW6" s="543"/>
      <c r="CX6" s="543"/>
      <c r="CY6" s="543"/>
      <c r="CZ6" s="543"/>
      <c r="DA6" s="543"/>
      <c r="DB6" s="543"/>
      <c r="DC6" s="543"/>
      <c r="DD6" s="543"/>
      <c r="DE6" s="570"/>
    </row>
    <row r="7" spans="1:125" s="407" customFormat="1" ht="6" hidden="1" customHeight="1" x14ac:dyDescent="0.2">
      <c r="A7" s="403"/>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5">
        <v>35480</v>
      </c>
      <c r="AH7" s="405"/>
      <c r="AI7" s="405"/>
      <c r="AJ7" s="405"/>
      <c r="AK7" s="574"/>
      <c r="AL7" s="574"/>
      <c r="AM7" s="574"/>
      <c r="AN7" s="574"/>
      <c r="AO7" s="574"/>
      <c r="AP7" s="574"/>
      <c r="AQ7" s="575"/>
      <c r="AR7" s="575"/>
      <c r="AS7" s="575"/>
      <c r="AT7" s="575"/>
      <c r="AU7" s="575"/>
      <c r="AV7" s="575"/>
      <c r="AW7" s="575"/>
      <c r="AX7" s="575"/>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4"/>
      <c r="BZ7" s="404"/>
      <c r="CA7" s="404"/>
      <c r="CB7" s="404"/>
      <c r="CC7" s="404"/>
      <c r="CD7" s="404"/>
      <c r="CE7" s="404"/>
      <c r="CF7" s="404"/>
      <c r="CG7" s="404"/>
      <c r="CH7" s="404"/>
      <c r="CI7" s="404"/>
      <c r="CJ7" s="404"/>
      <c r="CK7" s="404"/>
      <c r="CL7" s="404"/>
      <c r="CM7" s="404"/>
      <c r="CN7" s="404"/>
      <c r="CO7" s="404"/>
      <c r="CP7" s="404"/>
      <c r="CQ7" s="404"/>
      <c r="CR7" s="404"/>
      <c r="CS7" s="404"/>
      <c r="CT7" s="404"/>
      <c r="CU7" s="404"/>
      <c r="CV7" s="404"/>
      <c r="CW7" s="404"/>
      <c r="CX7" s="404"/>
      <c r="CY7" s="404"/>
      <c r="CZ7" s="404"/>
      <c r="DA7" s="404"/>
      <c r="DB7" s="404"/>
      <c r="DC7" s="404"/>
      <c r="DD7" s="404"/>
      <c r="DE7" s="406"/>
    </row>
    <row r="8" spans="1:125" s="407" customFormat="1" ht="23.25" customHeight="1" x14ac:dyDescent="0.2">
      <c r="A8" s="576" t="s">
        <v>1157</v>
      </c>
      <c r="B8" s="577"/>
      <c r="C8" s="577"/>
      <c r="D8" s="577"/>
      <c r="E8" s="577"/>
      <c r="F8" s="577"/>
      <c r="G8" s="577"/>
      <c r="H8" s="577"/>
      <c r="I8" s="577"/>
      <c r="J8" s="577"/>
      <c r="K8" s="577"/>
      <c r="L8" s="577"/>
      <c r="M8" s="577"/>
      <c r="N8" s="577"/>
      <c r="O8" s="578"/>
      <c r="P8" s="536" t="s">
        <v>1158</v>
      </c>
      <c r="Q8" s="536"/>
      <c r="R8" s="536"/>
      <c r="S8" s="536"/>
      <c r="T8" s="536"/>
      <c r="U8" s="536"/>
      <c r="V8" s="536"/>
      <c r="W8" s="536"/>
      <c r="X8" s="536"/>
      <c r="Y8" s="536"/>
      <c r="Z8" s="536"/>
      <c r="AA8" s="536"/>
      <c r="AB8" s="536"/>
      <c r="AC8" s="536"/>
      <c r="AD8" s="528">
        <v>401</v>
      </c>
      <c r="AE8" s="528"/>
      <c r="AF8" s="528"/>
      <c r="AG8" s="529">
        <v>9</v>
      </c>
      <c r="AH8" s="529"/>
      <c r="AI8" s="529"/>
      <c r="AJ8" s="529"/>
      <c r="AK8" s="579">
        <v>21884</v>
      </c>
      <c r="AL8" s="579"/>
      <c r="AM8" s="579"/>
      <c r="AN8" s="579"/>
      <c r="AO8" s="579"/>
      <c r="AP8" s="579"/>
      <c r="AQ8" s="523">
        <f>AG8*AK8*12</f>
        <v>2363472</v>
      </c>
      <c r="AR8" s="523"/>
      <c r="AS8" s="523"/>
      <c r="AT8" s="523"/>
      <c r="AU8" s="523"/>
      <c r="AV8" s="523"/>
      <c r="AW8" s="523"/>
      <c r="AX8" s="523"/>
      <c r="AY8" s="523"/>
      <c r="AZ8" s="523"/>
      <c r="BA8" s="523"/>
      <c r="BB8" s="523"/>
      <c r="BC8" s="523"/>
      <c r="BD8" s="523"/>
      <c r="BE8" s="523"/>
      <c r="BF8" s="523"/>
      <c r="BG8" s="523"/>
      <c r="BH8" s="523"/>
      <c r="BI8" s="523"/>
      <c r="BJ8" s="523"/>
      <c r="BK8" s="523"/>
      <c r="BL8" s="523"/>
      <c r="BM8" s="523"/>
      <c r="BN8" s="523"/>
      <c r="BO8" s="523">
        <f>AQ8/365*50</f>
        <v>323763.28767123289</v>
      </c>
      <c r="BP8" s="523"/>
      <c r="BQ8" s="523"/>
      <c r="BR8" s="523"/>
      <c r="BS8" s="523"/>
      <c r="BT8" s="523"/>
      <c r="BU8" s="523"/>
      <c r="BV8" s="523"/>
      <c r="BW8" s="523"/>
      <c r="BX8" s="523"/>
      <c r="BY8" s="523"/>
      <c r="BZ8" s="523"/>
      <c r="CA8" s="523"/>
      <c r="CB8" s="523"/>
      <c r="CC8" s="523"/>
      <c r="CD8" s="523"/>
      <c r="CE8" s="523"/>
      <c r="CF8" s="523"/>
      <c r="CG8" s="523"/>
      <c r="CH8" s="523"/>
      <c r="CI8" s="523"/>
      <c r="CJ8" s="523"/>
      <c r="CK8" s="523"/>
      <c r="CL8" s="523"/>
      <c r="CM8" s="523"/>
      <c r="CN8" s="523"/>
      <c r="CO8" s="523"/>
      <c r="CP8" s="523"/>
      <c r="CQ8" s="523"/>
      <c r="CR8" s="523"/>
      <c r="CS8" s="523"/>
      <c r="CT8" s="523"/>
      <c r="CU8" s="523"/>
      <c r="CV8" s="523">
        <f>SUM(AQ8:CU8)</f>
        <v>2687235.2876712331</v>
      </c>
      <c r="CW8" s="523"/>
      <c r="CX8" s="523"/>
      <c r="CY8" s="523"/>
      <c r="CZ8" s="523"/>
      <c r="DA8" s="523"/>
      <c r="DB8" s="523"/>
      <c r="DC8" s="523"/>
      <c r="DD8" s="523"/>
      <c r="DE8" s="524"/>
    </row>
    <row r="9" spans="1:125" s="407" customFormat="1" ht="23.25" customHeight="1" x14ac:dyDescent="0.2">
      <c r="A9" s="576" t="s">
        <v>1159</v>
      </c>
      <c r="B9" s="577"/>
      <c r="C9" s="577"/>
      <c r="D9" s="577"/>
      <c r="E9" s="577"/>
      <c r="F9" s="577"/>
      <c r="G9" s="577"/>
      <c r="H9" s="577"/>
      <c r="I9" s="577"/>
      <c r="J9" s="577"/>
      <c r="K9" s="577"/>
      <c r="L9" s="577"/>
      <c r="M9" s="577"/>
      <c r="N9" s="577"/>
      <c r="O9" s="578"/>
      <c r="P9" s="580" t="s">
        <v>1160</v>
      </c>
      <c r="Q9" s="581"/>
      <c r="R9" s="581"/>
      <c r="S9" s="581"/>
      <c r="T9" s="581"/>
      <c r="U9" s="581"/>
      <c r="V9" s="581"/>
      <c r="W9" s="581"/>
      <c r="X9" s="581"/>
      <c r="Y9" s="581"/>
      <c r="Z9" s="581"/>
      <c r="AA9" s="581"/>
      <c r="AB9" s="581"/>
      <c r="AC9" s="582"/>
      <c r="AD9" s="528">
        <v>401</v>
      </c>
      <c r="AE9" s="528"/>
      <c r="AF9" s="528"/>
      <c r="AG9" s="529">
        <v>1</v>
      </c>
      <c r="AH9" s="529"/>
      <c r="AI9" s="529"/>
      <c r="AJ9" s="529"/>
      <c r="AK9" s="530">
        <v>52442</v>
      </c>
      <c r="AL9" s="531"/>
      <c r="AM9" s="531"/>
      <c r="AN9" s="531"/>
      <c r="AO9" s="531"/>
      <c r="AP9" s="532"/>
      <c r="AQ9" s="523">
        <f>AG9*AK9*12</f>
        <v>629304</v>
      </c>
      <c r="AR9" s="523"/>
      <c r="AS9" s="523"/>
      <c r="AT9" s="523"/>
      <c r="AU9" s="523"/>
      <c r="AV9" s="523"/>
      <c r="AW9" s="523"/>
      <c r="AX9" s="523"/>
      <c r="AY9" s="533"/>
      <c r="AZ9" s="534"/>
      <c r="BA9" s="534"/>
      <c r="BB9" s="534"/>
      <c r="BC9" s="534"/>
      <c r="BD9" s="534"/>
      <c r="BE9" s="534"/>
      <c r="BF9" s="535"/>
      <c r="BG9" s="523"/>
      <c r="BH9" s="523"/>
      <c r="BI9" s="523"/>
      <c r="BJ9" s="523"/>
      <c r="BK9" s="523"/>
      <c r="BL9" s="523"/>
      <c r="BM9" s="523"/>
      <c r="BN9" s="523"/>
      <c r="BO9" s="533">
        <f t="shared" ref="BO9:BO67" si="0">AQ9/365*50</f>
        <v>86206.027397260274</v>
      </c>
      <c r="BP9" s="534"/>
      <c r="BQ9" s="534"/>
      <c r="BR9" s="534"/>
      <c r="BS9" s="534"/>
      <c r="BT9" s="534"/>
      <c r="BU9" s="534"/>
      <c r="BV9" s="535"/>
      <c r="BW9" s="523"/>
      <c r="BX9" s="523"/>
      <c r="BY9" s="523"/>
      <c r="BZ9" s="523"/>
      <c r="CA9" s="523"/>
      <c r="CB9" s="523"/>
      <c r="CC9" s="523"/>
      <c r="CD9" s="523"/>
      <c r="CE9" s="523"/>
      <c r="CF9" s="523"/>
      <c r="CG9" s="523"/>
      <c r="CH9" s="523"/>
      <c r="CI9" s="523"/>
      <c r="CJ9" s="523"/>
      <c r="CK9" s="523"/>
      <c r="CL9" s="523"/>
      <c r="CM9" s="523"/>
      <c r="CN9" s="523"/>
      <c r="CO9" s="523"/>
      <c r="CP9" s="523"/>
      <c r="CQ9" s="523"/>
      <c r="CR9" s="523"/>
      <c r="CS9" s="523"/>
      <c r="CT9" s="523"/>
      <c r="CU9" s="523"/>
      <c r="CV9" s="523">
        <f t="shared" ref="CV9:CV67" si="1">SUM(AQ9:CU9)</f>
        <v>715510.0273972603</v>
      </c>
      <c r="CW9" s="523"/>
      <c r="CX9" s="523"/>
      <c r="CY9" s="523"/>
      <c r="CZ9" s="523"/>
      <c r="DA9" s="523"/>
      <c r="DB9" s="523"/>
      <c r="DC9" s="523"/>
      <c r="DD9" s="523"/>
      <c r="DE9" s="524"/>
      <c r="DU9" s="408"/>
    </row>
    <row r="10" spans="1:125" s="407" customFormat="1" ht="23.25" customHeight="1" x14ac:dyDescent="0.2">
      <c r="A10" s="576" t="s">
        <v>1168</v>
      </c>
      <c r="B10" s="577"/>
      <c r="C10" s="577"/>
      <c r="D10" s="577"/>
      <c r="E10" s="577"/>
      <c r="F10" s="577"/>
      <c r="G10" s="577"/>
      <c r="H10" s="577"/>
      <c r="I10" s="577"/>
      <c r="J10" s="577"/>
      <c r="K10" s="577"/>
      <c r="L10" s="577"/>
      <c r="M10" s="577"/>
      <c r="N10" s="577"/>
      <c r="O10" s="578"/>
      <c r="P10" s="580" t="s">
        <v>1160</v>
      </c>
      <c r="Q10" s="581"/>
      <c r="R10" s="581"/>
      <c r="S10" s="581"/>
      <c r="T10" s="581"/>
      <c r="U10" s="581"/>
      <c r="V10" s="581"/>
      <c r="W10" s="581"/>
      <c r="X10" s="581"/>
      <c r="Y10" s="581"/>
      <c r="Z10" s="581"/>
      <c r="AA10" s="581"/>
      <c r="AB10" s="581"/>
      <c r="AC10" s="582"/>
      <c r="AD10" s="528">
        <v>401</v>
      </c>
      <c r="AE10" s="528"/>
      <c r="AF10" s="528"/>
      <c r="AG10" s="529">
        <v>1</v>
      </c>
      <c r="AH10" s="529"/>
      <c r="AI10" s="529"/>
      <c r="AJ10" s="529"/>
      <c r="AK10" s="530">
        <v>19972</v>
      </c>
      <c r="AL10" s="531"/>
      <c r="AM10" s="531"/>
      <c r="AN10" s="531"/>
      <c r="AO10" s="531"/>
      <c r="AP10" s="532"/>
      <c r="AQ10" s="523">
        <f t="shared" ref="AQ10:AQ67" si="2">AG10*AK10*12</f>
        <v>239664</v>
      </c>
      <c r="AR10" s="523"/>
      <c r="AS10" s="523"/>
      <c r="AT10" s="523"/>
      <c r="AU10" s="523"/>
      <c r="AV10" s="523"/>
      <c r="AW10" s="523"/>
      <c r="AX10" s="523"/>
      <c r="AY10" s="533"/>
      <c r="AZ10" s="534"/>
      <c r="BA10" s="534"/>
      <c r="BB10" s="534"/>
      <c r="BC10" s="534"/>
      <c r="BD10" s="534"/>
      <c r="BE10" s="534"/>
      <c r="BF10" s="535"/>
      <c r="BG10" s="523">
        <v>3328</v>
      </c>
      <c r="BH10" s="523"/>
      <c r="BI10" s="523"/>
      <c r="BJ10" s="523"/>
      <c r="BK10" s="523"/>
      <c r="BL10" s="523"/>
      <c r="BM10" s="523"/>
      <c r="BN10" s="523"/>
      <c r="BO10" s="533">
        <f t="shared" si="0"/>
        <v>32830.684931506854</v>
      </c>
      <c r="BP10" s="534"/>
      <c r="BQ10" s="534"/>
      <c r="BR10" s="534"/>
      <c r="BS10" s="534"/>
      <c r="BT10" s="534"/>
      <c r="BU10" s="534"/>
      <c r="BV10" s="535"/>
      <c r="BW10" s="523"/>
      <c r="BX10" s="523"/>
      <c r="BY10" s="523"/>
      <c r="BZ10" s="523"/>
      <c r="CA10" s="523"/>
      <c r="CB10" s="523"/>
      <c r="CC10" s="523"/>
      <c r="CD10" s="523"/>
      <c r="CE10" s="523"/>
      <c r="CF10" s="523"/>
      <c r="CG10" s="523"/>
      <c r="CH10" s="523"/>
      <c r="CI10" s="523"/>
      <c r="CJ10" s="523"/>
      <c r="CK10" s="523"/>
      <c r="CL10" s="523"/>
      <c r="CM10" s="523"/>
      <c r="CN10" s="523"/>
      <c r="CO10" s="523"/>
      <c r="CP10" s="523"/>
      <c r="CQ10" s="523"/>
      <c r="CR10" s="523"/>
      <c r="CS10" s="523"/>
      <c r="CT10" s="523"/>
      <c r="CU10" s="523"/>
      <c r="CV10" s="523">
        <f t="shared" si="1"/>
        <v>275822.68493150687</v>
      </c>
      <c r="CW10" s="523"/>
      <c r="CX10" s="523"/>
      <c r="CY10" s="523"/>
      <c r="CZ10" s="523"/>
      <c r="DA10" s="523"/>
      <c r="DB10" s="523"/>
      <c r="DC10" s="523"/>
      <c r="DD10" s="523"/>
      <c r="DE10" s="524"/>
      <c r="DU10" s="408"/>
    </row>
    <row r="11" spans="1:125" s="407" customFormat="1" ht="23.25" customHeight="1" x14ac:dyDescent="0.2">
      <c r="A11" s="576" t="s">
        <v>1161</v>
      </c>
      <c r="B11" s="577"/>
      <c r="C11" s="577"/>
      <c r="D11" s="577"/>
      <c r="E11" s="577"/>
      <c r="F11" s="577"/>
      <c r="G11" s="577"/>
      <c r="H11" s="577"/>
      <c r="I11" s="577"/>
      <c r="J11" s="577"/>
      <c r="K11" s="577"/>
      <c r="L11" s="577"/>
      <c r="M11" s="577"/>
      <c r="N11" s="577"/>
      <c r="O11" s="578"/>
      <c r="P11" s="580" t="s">
        <v>1160</v>
      </c>
      <c r="Q11" s="581"/>
      <c r="R11" s="581"/>
      <c r="S11" s="581"/>
      <c r="T11" s="581"/>
      <c r="U11" s="581"/>
      <c r="V11" s="581"/>
      <c r="W11" s="581"/>
      <c r="X11" s="581"/>
      <c r="Y11" s="581"/>
      <c r="Z11" s="581"/>
      <c r="AA11" s="581"/>
      <c r="AB11" s="581"/>
      <c r="AC11" s="582"/>
      <c r="AD11" s="528">
        <v>401</v>
      </c>
      <c r="AE11" s="528"/>
      <c r="AF11" s="528"/>
      <c r="AG11" s="529">
        <v>1</v>
      </c>
      <c r="AH11" s="529"/>
      <c r="AI11" s="529"/>
      <c r="AJ11" s="529"/>
      <c r="AK11" s="530">
        <v>8964</v>
      </c>
      <c r="AL11" s="531"/>
      <c r="AM11" s="531"/>
      <c r="AN11" s="531"/>
      <c r="AO11" s="531"/>
      <c r="AP11" s="532"/>
      <c r="AQ11" s="523">
        <f t="shared" si="2"/>
        <v>107568</v>
      </c>
      <c r="AR11" s="523"/>
      <c r="AS11" s="523"/>
      <c r="AT11" s="523"/>
      <c r="AU11" s="523"/>
      <c r="AV11" s="523"/>
      <c r="AW11" s="523"/>
      <c r="AX11" s="523"/>
      <c r="AY11" s="583"/>
      <c r="AZ11" s="584"/>
      <c r="BA11" s="584"/>
      <c r="BB11" s="584"/>
      <c r="BC11" s="584"/>
      <c r="BD11" s="584"/>
      <c r="BE11" s="584"/>
      <c r="BF11" s="585"/>
      <c r="BG11" s="523">
        <v>1494</v>
      </c>
      <c r="BH11" s="523"/>
      <c r="BI11" s="523"/>
      <c r="BJ11" s="523"/>
      <c r="BK11" s="523"/>
      <c r="BL11" s="523"/>
      <c r="BM11" s="523"/>
      <c r="BN11" s="523"/>
      <c r="BO11" s="533">
        <f t="shared" si="0"/>
        <v>14735.342465753425</v>
      </c>
      <c r="BP11" s="534"/>
      <c r="BQ11" s="534"/>
      <c r="BR11" s="534"/>
      <c r="BS11" s="534"/>
      <c r="BT11" s="534"/>
      <c r="BU11" s="534"/>
      <c r="BV11" s="535"/>
      <c r="BW11" s="523"/>
      <c r="BX11" s="523"/>
      <c r="BY11" s="523"/>
      <c r="BZ11" s="523"/>
      <c r="CA11" s="523"/>
      <c r="CB11" s="523"/>
      <c r="CC11" s="523"/>
      <c r="CD11" s="523"/>
      <c r="CE11" s="523"/>
      <c r="CF11" s="523"/>
      <c r="CG11" s="523"/>
      <c r="CH11" s="523"/>
      <c r="CI11" s="523"/>
      <c r="CJ11" s="523"/>
      <c r="CK11" s="523"/>
      <c r="CL11" s="523"/>
      <c r="CM11" s="523"/>
      <c r="CN11" s="523"/>
      <c r="CO11" s="523"/>
      <c r="CP11" s="523"/>
      <c r="CQ11" s="523"/>
      <c r="CR11" s="523"/>
      <c r="CS11" s="523"/>
      <c r="CT11" s="523"/>
      <c r="CU11" s="523"/>
      <c r="CV11" s="523">
        <f t="shared" si="1"/>
        <v>123797.34246575342</v>
      </c>
      <c r="CW11" s="523"/>
      <c r="CX11" s="523"/>
      <c r="CY11" s="523"/>
      <c r="CZ11" s="523"/>
      <c r="DA11" s="523"/>
      <c r="DB11" s="523"/>
      <c r="DC11" s="523"/>
      <c r="DD11" s="523"/>
      <c r="DE11" s="524"/>
      <c r="DU11" s="409"/>
    </row>
    <row r="12" spans="1:125" s="407" customFormat="1" ht="23.25" customHeight="1" x14ac:dyDescent="0.2">
      <c r="A12" s="576" t="s">
        <v>1162</v>
      </c>
      <c r="B12" s="577"/>
      <c r="C12" s="577"/>
      <c r="D12" s="577"/>
      <c r="E12" s="577"/>
      <c r="F12" s="577"/>
      <c r="G12" s="577"/>
      <c r="H12" s="577"/>
      <c r="I12" s="577"/>
      <c r="J12" s="577"/>
      <c r="K12" s="577"/>
      <c r="L12" s="577"/>
      <c r="M12" s="577"/>
      <c r="N12" s="577"/>
      <c r="O12" s="578"/>
      <c r="P12" s="580" t="s">
        <v>1160</v>
      </c>
      <c r="Q12" s="581"/>
      <c r="R12" s="581"/>
      <c r="S12" s="581"/>
      <c r="T12" s="581"/>
      <c r="U12" s="581"/>
      <c r="V12" s="581"/>
      <c r="W12" s="581"/>
      <c r="X12" s="581"/>
      <c r="Y12" s="581"/>
      <c r="Z12" s="581"/>
      <c r="AA12" s="581"/>
      <c r="AB12" s="581"/>
      <c r="AC12" s="582"/>
      <c r="AD12" s="528">
        <v>401</v>
      </c>
      <c r="AE12" s="528"/>
      <c r="AF12" s="528"/>
      <c r="AG12" s="529">
        <v>2</v>
      </c>
      <c r="AH12" s="529"/>
      <c r="AI12" s="529"/>
      <c r="AJ12" s="529"/>
      <c r="AK12" s="530">
        <v>13614</v>
      </c>
      <c r="AL12" s="531"/>
      <c r="AM12" s="531"/>
      <c r="AN12" s="531"/>
      <c r="AO12" s="531"/>
      <c r="AP12" s="532"/>
      <c r="AQ12" s="523">
        <f>AG12*AK12*12</f>
        <v>326736</v>
      </c>
      <c r="AR12" s="523"/>
      <c r="AS12" s="523"/>
      <c r="AT12" s="523"/>
      <c r="AU12" s="523"/>
      <c r="AV12" s="523"/>
      <c r="AW12" s="523"/>
      <c r="AX12" s="523"/>
      <c r="AY12" s="586"/>
      <c r="AZ12" s="587"/>
      <c r="BA12" s="587"/>
      <c r="BB12" s="587"/>
      <c r="BC12" s="587"/>
      <c r="BD12" s="587"/>
      <c r="BE12" s="587"/>
      <c r="BF12" s="588"/>
      <c r="BG12" s="523">
        <f>2269*2</f>
        <v>4538</v>
      </c>
      <c r="BH12" s="523"/>
      <c r="BI12" s="523"/>
      <c r="BJ12" s="523"/>
      <c r="BK12" s="523"/>
      <c r="BL12" s="523"/>
      <c r="BM12" s="523"/>
      <c r="BN12" s="523"/>
      <c r="BO12" s="533">
        <f>AQ12/365*50</f>
        <v>44758.356164383556</v>
      </c>
      <c r="BP12" s="534"/>
      <c r="BQ12" s="534"/>
      <c r="BR12" s="534"/>
      <c r="BS12" s="534"/>
      <c r="BT12" s="534"/>
      <c r="BU12" s="534"/>
      <c r="BV12" s="535"/>
      <c r="BW12" s="523"/>
      <c r="BX12" s="523"/>
      <c r="BY12" s="523"/>
      <c r="BZ12" s="523"/>
      <c r="CA12" s="523"/>
      <c r="CB12" s="523"/>
      <c r="CC12" s="523"/>
      <c r="CD12" s="523"/>
      <c r="CE12" s="523"/>
      <c r="CF12" s="523"/>
      <c r="CG12" s="523"/>
      <c r="CH12" s="523"/>
      <c r="CI12" s="523"/>
      <c r="CJ12" s="523"/>
      <c r="CK12" s="523"/>
      <c r="CL12" s="523"/>
      <c r="CM12" s="523"/>
      <c r="CN12" s="523"/>
      <c r="CO12" s="523"/>
      <c r="CP12" s="523"/>
      <c r="CQ12" s="523"/>
      <c r="CR12" s="523"/>
      <c r="CS12" s="523"/>
      <c r="CT12" s="523"/>
      <c r="CU12" s="523"/>
      <c r="CV12" s="523">
        <f>SUM(AQ12:CU12)</f>
        <v>376032.35616438359</v>
      </c>
      <c r="CW12" s="523"/>
      <c r="CX12" s="523"/>
      <c r="CY12" s="523"/>
      <c r="CZ12" s="523"/>
      <c r="DA12" s="523"/>
      <c r="DB12" s="523"/>
      <c r="DC12" s="523"/>
      <c r="DD12" s="523"/>
      <c r="DE12" s="524"/>
    </row>
    <row r="13" spans="1:125" s="407" customFormat="1" ht="23.25" customHeight="1" x14ac:dyDescent="0.2">
      <c r="A13" s="576" t="s">
        <v>1163</v>
      </c>
      <c r="B13" s="577"/>
      <c r="C13" s="577"/>
      <c r="D13" s="577"/>
      <c r="E13" s="577"/>
      <c r="F13" s="577"/>
      <c r="G13" s="577"/>
      <c r="H13" s="577"/>
      <c r="I13" s="577"/>
      <c r="J13" s="577"/>
      <c r="K13" s="577"/>
      <c r="L13" s="577"/>
      <c r="M13" s="577"/>
      <c r="N13" s="577"/>
      <c r="O13" s="578"/>
      <c r="P13" s="580" t="s">
        <v>1160</v>
      </c>
      <c r="Q13" s="581"/>
      <c r="R13" s="581"/>
      <c r="S13" s="581"/>
      <c r="T13" s="581"/>
      <c r="U13" s="581"/>
      <c r="V13" s="581"/>
      <c r="W13" s="581"/>
      <c r="X13" s="581"/>
      <c r="Y13" s="581"/>
      <c r="Z13" s="581"/>
      <c r="AA13" s="581"/>
      <c r="AB13" s="581"/>
      <c r="AC13" s="582"/>
      <c r="AD13" s="528">
        <v>401</v>
      </c>
      <c r="AE13" s="528"/>
      <c r="AF13" s="528"/>
      <c r="AG13" s="529">
        <v>1</v>
      </c>
      <c r="AH13" s="529"/>
      <c r="AI13" s="529"/>
      <c r="AJ13" s="529"/>
      <c r="AK13" s="530">
        <v>5564</v>
      </c>
      <c r="AL13" s="531"/>
      <c r="AM13" s="531"/>
      <c r="AN13" s="531"/>
      <c r="AO13" s="531"/>
      <c r="AP13" s="532"/>
      <c r="AQ13" s="523">
        <f t="shared" si="2"/>
        <v>66768</v>
      </c>
      <c r="AR13" s="523"/>
      <c r="AS13" s="523"/>
      <c r="AT13" s="523"/>
      <c r="AU13" s="523"/>
      <c r="AV13" s="523"/>
      <c r="AW13" s="523"/>
      <c r="AX13" s="523"/>
      <c r="AY13" s="586"/>
      <c r="AZ13" s="587"/>
      <c r="BA13" s="587"/>
      <c r="BB13" s="587"/>
      <c r="BC13" s="587"/>
      <c r="BD13" s="587"/>
      <c r="BE13" s="587"/>
      <c r="BF13" s="588"/>
      <c r="BG13" s="523">
        <v>927</v>
      </c>
      <c r="BH13" s="523"/>
      <c r="BI13" s="523"/>
      <c r="BJ13" s="523"/>
      <c r="BK13" s="523"/>
      <c r="BL13" s="523"/>
      <c r="BM13" s="523"/>
      <c r="BN13" s="523"/>
      <c r="BO13" s="533">
        <f t="shared" si="0"/>
        <v>9146.301369863013</v>
      </c>
      <c r="BP13" s="534"/>
      <c r="BQ13" s="534"/>
      <c r="BR13" s="534"/>
      <c r="BS13" s="534"/>
      <c r="BT13" s="534"/>
      <c r="BU13" s="534"/>
      <c r="BV13" s="535"/>
      <c r="BW13" s="523"/>
      <c r="BX13" s="523"/>
      <c r="BY13" s="523"/>
      <c r="BZ13" s="523"/>
      <c r="CA13" s="523"/>
      <c r="CB13" s="523"/>
      <c r="CC13" s="523"/>
      <c r="CD13" s="523"/>
      <c r="CE13" s="523"/>
      <c r="CF13" s="523"/>
      <c r="CG13" s="523"/>
      <c r="CH13" s="523"/>
      <c r="CI13" s="523"/>
      <c r="CJ13" s="523"/>
      <c r="CK13" s="523"/>
      <c r="CL13" s="523"/>
      <c r="CM13" s="523"/>
      <c r="CN13" s="523"/>
      <c r="CO13" s="523"/>
      <c r="CP13" s="523"/>
      <c r="CQ13" s="523"/>
      <c r="CR13" s="523"/>
      <c r="CS13" s="523"/>
      <c r="CT13" s="523"/>
      <c r="CU13" s="523"/>
      <c r="CV13" s="523">
        <f t="shared" si="1"/>
        <v>76841.301369863009</v>
      </c>
      <c r="CW13" s="523"/>
      <c r="CX13" s="523"/>
      <c r="CY13" s="523"/>
      <c r="CZ13" s="523"/>
      <c r="DA13" s="523"/>
      <c r="DB13" s="523"/>
      <c r="DC13" s="523"/>
      <c r="DD13" s="523"/>
      <c r="DE13" s="524"/>
    </row>
    <row r="14" spans="1:125" s="407" customFormat="1" ht="23.25" customHeight="1" x14ac:dyDescent="0.2">
      <c r="A14" s="576" t="s">
        <v>1164</v>
      </c>
      <c r="B14" s="577"/>
      <c r="C14" s="577"/>
      <c r="D14" s="577"/>
      <c r="E14" s="577"/>
      <c r="F14" s="577"/>
      <c r="G14" s="577"/>
      <c r="H14" s="577"/>
      <c r="I14" s="577"/>
      <c r="J14" s="577"/>
      <c r="K14" s="577"/>
      <c r="L14" s="577"/>
      <c r="M14" s="577"/>
      <c r="N14" s="577"/>
      <c r="O14" s="578"/>
      <c r="P14" s="580" t="s">
        <v>1160</v>
      </c>
      <c r="Q14" s="581"/>
      <c r="R14" s="581"/>
      <c r="S14" s="581"/>
      <c r="T14" s="581"/>
      <c r="U14" s="581"/>
      <c r="V14" s="581"/>
      <c r="W14" s="581"/>
      <c r="X14" s="581"/>
      <c r="Y14" s="581"/>
      <c r="Z14" s="581"/>
      <c r="AA14" s="581"/>
      <c r="AB14" s="581"/>
      <c r="AC14" s="582"/>
      <c r="AD14" s="528">
        <v>401</v>
      </c>
      <c r="AE14" s="528"/>
      <c r="AF14" s="528"/>
      <c r="AG14" s="529">
        <v>1</v>
      </c>
      <c r="AH14" s="529"/>
      <c r="AI14" s="529"/>
      <c r="AJ14" s="529"/>
      <c r="AK14" s="530">
        <v>9895</v>
      </c>
      <c r="AL14" s="531"/>
      <c r="AM14" s="531"/>
      <c r="AN14" s="531"/>
      <c r="AO14" s="531"/>
      <c r="AP14" s="532"/>
      <c r="AQ14" s="523">
        <f t="shared" si="2"/>
        <v>118740</v>
      </c>
      <c r="AR14" s="523"/>
      <c r="AS14" s="523"/>
      <c r="AT14" s="523"/>
      <c r="AU14" s="523"/>
      <c r="AV14" s="523"/>
      <c r="AW14" s="523"/>
      <c r="AX14" s="523"/>
      <c r="AY14" s="533"/>
      <c r="AZ14" s="534"/>
      <c r="BA14" s="534"/>
      <c r="BB14" s="534"/>
      <c r="BC14" s="534"/>
      <c r="BD14" s="534"/>
      <c r="BE14" s="534"/>
      <c r="BF14" s="535"/>
      <c r="BG14" s="523">
        <v>1649</v>
      </c>
      <c r="BH14" s="523"/>
      <c r="BI14" s="523"/>
      <c r="BJ14" s="523"/>
      <c r="BK14" s="523"/>
      <c r="BL14" s="523"/>
      <c r="BM14" s="523"/>
      <c r="BN14" s="523"/>
      <c r="BO14" s="533">
        <f t="shared" si="0"/>
        <v>16265.753424657536</v>
      </c>
      <c r="BP14" s="534"/>
      <c r="BQ14" s="534"/>
      <c r="BR14" s="534"/>
      <c r="BS14" s="534"/>
      <c r="BT14" s="534"/>
      <c r="BU14" s="534"/>
      <c r="BV14" s="535"/>
      <c r="BW14" s="523"/>
      <c r="BX14" s="523"/>
      <c r="BY14" s="523"/>
      <c r="BZ14" s="523"/>
      <c r="CA14" s="523"/>
      <c r="CB14" s="523"/>
      <c r="CC14" s="523"/>
      <c r="CD14" s="523"/>
      <c r="CE14" s="523"/>
      <c r="CF14" s="523"/>
      <c r="CG14" s="523"/>
      <c r="CH14" s="523"/>
      <c r="CI14" s="523"/>
      <c r="CJ14" s="523"/>
      <c r="CK14" s="523"/>
      <c r="CL14" s="523"/>
      <c r="CM14" s="523"/>
      <c r="CN14" s="523"/>
      <c r="CO14" s="523"/>
      <c r="CP14" s="523"/>
      <c r="CQ14" s="523"/>
      <c r="CR14" s="523"/>
      <c r="CS14" s="523"/>
      <c r="CT14" s="523"/>
      <c r="CU14" s="523"/>
      <c r="CV14" s="523">
        <f t="shared" si="1"/>
        <v>136654.75342465754</v>
      </c>
      <c r="CW14" s="523"/>
      <c r="CX14" s="523"/>
      <c r="CY14" s="523"/>
      <c r="CZ14" s="523"/>
      <c r="DA14" s="523"/>
      <c r="DB14" s="523"/>
      <c r="DC14" s="523"/>
      <c r="DD14" s="523"/>
      <c r="DE14" s="524"/>
    </row>
    <row r="15" spans="1:125" s="407" customFormat="1" ht="23.25" customHeight="1" x14ac:dyDescent="0.2">
      <c r="A15" s="576" t="s">
        <v>1165</v>
      </c>
      <c r="B15" s="577"/>
      <c r="C15" s="577"/>
      <c r="D15" s="577"/>
      <c r="E15" s="577"/>
      <c r="F15" s="577"/>
      <c r="G15" s="577"/>
      <c r="H15" s="577"/>
      <c r="I15" s="577"/>
      <c r="J15" s="577"/>
      <c r="K15" s="577"/>
      <c r="L15" s="577"/>
      <c r="M15" s="577"/>
      <c r="N15" s="577"/>
      <c r="O15" s="578"/>
      <c r="P15" s="580" t="s">
        <v>1160</v>
      </c>
      <c r="Q15" s="581"/>
      <c r="R15" s="581"/>
      <c r="S15" s="581"/>
      <c r="T15" s="581"/>
      <c r="U15" s="581"/>
      <c r="V15" s="581"/>
      <c r="W15" s="581"/>
      <c r="X15" s="581"/>
      <c r="Y15" s="581"/>
      <c r="Z15" s="581"/>
      <c r="AA15" s="581"/>
      <c r="AB15" s="581"/>
      <c r="AC15" s="582"/>
      <c r="AD15" s="528">
        <v>401</v>
      </c>
      <c r="AE15" s="528"/>
      <c r="AF15" s="528"/>
      <c r="AG15" s="529">
        <v>1</v>
      </c>
      <c r="AH15" s="529"/>
      <c r="AI15" s="529"/>
      <c r="AJ15" s="529"/>
      <c r="AK15" s="530">
        <v>9895</v>
      </c>
      <c r="AL15" s="531"/>
      <c r="AM15" s="531"/>
      <c r="AN15" s="531"/>
      <c r="AO15" s="531"/>
      <c r="AP15" s="532"/>
      <c r="AQ15" s="523">
        <f t="shared" si="2"/>
        <v>118740</v>
      </c>
      <c r="AR15" s="523"/>
      <c r="AS15" s="523"/>
      <c r="AT15" s="523"/>
      <c r="AU15" s="523"/>
      <c r="AV15" s="523"/>
      <c r="AW15" s="523"/>
      <c r="AX15" s="523"/>
      <c r="AY15" s="533"/>
      <c r="AZ15" s="534"/>
      <c r="BA15" s="534"/>
      <c r="BB15" s="534"/>
      <c r="BC15" s="534"/>
      <c r="BD15" s="534"/>
      <c r="BE15" s="534"/>
      <c r="BF15" s="535"/>
      <c r="BG15" s="523">
        <v>1649</v>
      </c>
      <c r="BH15" s="523"/>
      <c r="BI15" s="523"/>
      <c r="BJ15" s="523"/>
      <c r="BK15" s="523"/>
      <c r="BL15" s="523"/>
      <c r="BM15" s="523"/>
      <c r="BN15" s="523"/>
      <c r="BO15" s="533">
        <f t="shared" si="0"/>
        <v>16265.753424657536</v>
      </c>
      <c r="BP15" s="534"/>
      <c r="BQ15" s="534"/>
      <c r="BR15" s="534"/>
      <c r="BS15" s="534"/>
      <c r="BT15" s="534"/>
      <c r="BU15" s="534"/>
      <c r="BV15" s="535"/>
      <c r="BW15" s="523"/>
      <c r="BX15" s="523"/>
      <c r="BY15" s="523"/>
      <c r="BZ15" s="523"/>
      <c r="CA15" s="523"/>
      <c r="CB15" s="523"/>
      <c r="CC15" s="523"/>
      <c r="CD15" s="523"/>
      <c r="CE15" s="523"/>
      <c r="CF15" s="523"/>
      <c r="CG15" s="523"/>
      <c r="CH15" s="523"/>
      <c r="CI15" s="523"/>
      <c r="CJ15" s="523"/>
      <c r="CK15" s="523"/>
      <c r="CL15" s="523"/>
      <c r="CM15" s="523"/>
      <c r="CN15" s="523"/>
      <c r="CO15" s="523"/>
      <c r="CP15" s="523"/>
      <c r="CQ15" s="523"/>
      <c r="CR15" s="523"/>
      <c r="CS15" s="523"/>
      <c r="CT15" s="523"/>
      <c r="CU15" s="523"/>
      <c r="CV15" s="523">
        <f t="shared" si="1"/>
        <v>136654.75342465754</v>
      </c>
      <c r="CW15" s="523"/>
      <c r="CX15" s="523"/>
      <c r="CY15" s="523"/>
      <c r="CZ15" s="523"/>
      <c r="DA15" s="523"/>
      <c r="DB15" s="523"/>
      <c r="DC15" s="523"/>
      <c r="DD15" s="523"/>
      <c r="DE15" s="524"/>
    </row>
    <row r="16" spans="1:125" s="407" customFormat="1" ht="23.25" customHeight="1" x14ac:dyDescent="0.2">
      <c r="A16" s="576" t="s">
        <v>1166</v>
      </c>
      <c r="B16" s="577"/>
      <c r="C16" s="577"/>
      <c r="D16" s="577"/>
      <c r="E16" s="577"/>
      <c r="F16" s="577"/>
      <c r="G16" s="577"/>
      <c r="H16" s="577"/>
      <c r="I16" s="577"/>
      <c r="J16" s="577"/>
      <c r="K16" s="577"/>
      <c r="L16" s="577"/>
      <c r="M16" s="577"/>
      <c r="N16" s="577"/>
      <c r="O16" s="578"/>
      <c r="P16" s="580" t="s">
        <v>1160</v>
      </c>
      <c r="Q16" s="581"/>
      <c r="R16" s="581"/>
      <c r="S16" s="581"/>
      <c r="T16" s="581"/>
      <c r="U16" s="581"/>
      <c r="V16" s="581"/>
      <c r="W16" s="581"/>
      <c r="X16" s="581"/>
      <c r="Y16" s="581"/>
      <c r="Z16" s="581"/>
      <c r="AA16" s="581"/>
      <c r="AB16" s="581"/>
      <c r="AC16" s="582"/>
      <c r="AD16" s="528">
        <v>401</v>
      </c>
      <c r="AE16" s="528"/>
      <c r="AF16" s="528"/>
      <c r="AG16" s="529">
        <v>1</v>
      </c>
      <c r="AH16" s="529"/>
      <c r="AI16" s="529"/>
      <c r="AJ16" s="529"/>
      <c r="AK16" s="530">
        <v>17429</v>
      </c>
      <c r="AL16" s="531"/>
      <c r="AM16" s="531"/>
      <c r="AN16" s="531"/>
      <c r="AO16" s="531"/>
      <c r="AP16" s="532"/>
      <c r="AQ16" s="523">
        <f>AG16*AK16*12</f>
        <v>209148</v>
      </c>
      <c r="AR16" s="523"/>
      <c r="AS16" s="523"/>
      <c r="AT16" s="523"/>
      <c r="AU16" s="523"/>
      <c r="AV16" s="523"/>
      <c r="AW16" s="523"/>
      <c r="AX16" s="523"/>
      <c r="AY16" s="533"/>
      <c r="AZ16" s="534"/>
      <c r="BA16" s="534"/>
      <c r="BB16" s="534"/>
      <c r="BC16" s="534"/>
      <c r="BD16" s="534"/>
      <c r="BE16" s="534"/>
      <c r="BF16" s="535"/>
      <c r="BG16" s="523">
        <v>2904</v>
      </c>
      <c r="BH16" s="523"/>
      <c r="BI16" s="523"/>
      <c r="BJ16" s="523"/>
      <c r="BK16" s="523"/>
      <c r="BL16" s="523"/>
      <c r="BM16" s="523"/>
      <c r="BN16" s="523"/>
      <c r="BO16" s="533">
        <f t="shared" si="0"/>
        <v>28650.410958904111</v>
      </c>
      <c r="BP16" s="534"/>
      <c r="BQ16" s="534"/>
      <c r="BR16" s="534"/>
      <c r="BS16" s="534"/>
      <c r="BT16" s="534"/>
      <c r="BU16" s="534"/>
      <c r="BV16" s="535"/>
      <c r="BW16" s="523"/>
      <c r="BX16" s="523"/>
      <c r="BY16" s="523"/>
      <c r="BZ16" s="523"/>
      <c r="CA16" s="523"/>
      <c r="CB16" s="523"/>
      <c r="CC16" s="523"/>
      <c r="CD16" s="523"/>
      <c r="CE16" s="523"/>
      <c r="CF16" s="523"/>
      <c r="CG16" s="523"/>
      <c r="CH16" s="523"/>
      <c r="CI16" s="523"/>
      <c r="CJ16" s="523"/>
      <c r="CK16" s="523"/>
      <c r="CL16" s="523"/>
      <c r="CM16" s="523"/>
      <c r="CN16" s="523"/>
      <c r="CO16" s="523"/>
      <c r="CP16" s="523"/>
      <c r="CQ16" s="523"/>
      <c r="CR16" s="523"/>
      <c r="CS16" s="523"/>
      <c r="CT16" s="523"/>
      <c r="CU16" s="523"/>
      <c r="CV16" s="523">
        <f>SUM(AQ16:CU16)</f>
        <v>240702.4109589041</v>
      </c>
      <c r="CW16" s="523"/>
      <c r="CX16" s="523"/>
      <c r="CY16" s="523"/>
      <c r="CZ16" s="523"/>
      <c r="DA16" s="523"/>
      <c r="DB16" s="523"/>
      <c r="DC16" s="523"/>
      <c r="DD16" s="523"/>
      <c r="DE16" s="524"/>
    </row>
    <row r="17" spans="1:125" s="407" customFormat="1" ht="23.25" customHeight="1" x14ac:dyDescent="0.2">
      <c r="A17" s="525" t="s">
        <v>1167</v>
      </c>
      <c r="B17" s="526"/>
      <c r="C17" s="526"/>
      <c r="D17" s="526"/>
      <c r="E17" s="526"/>
      <c r="F17" s="526"/>
      <c r="G17" s="526"/>
      <c r="H17" s="526"/>
      <c r="I17" s="526"/>
      <c r="J17" s="526"/>
      <c r="K17" s="526"/>
      <c r="L17" s="526"/>
      <c r="M17" s="526"/>
      <c r="N17" s="526"/>
      <c r="O17" s="526"/>
      <c r="P17" s="580" t="s">
        <v>1160</v>
      </c>
      <c r="Q17" s="581"/>
      <c r="R17" s="581"/>
      <c r="S17" s="581"/>
      <c r="T17" s="581"/>
      <c r="U17" s="581"/>
      <c r="V17" s="581"/>
      <c r="W17" s="581"/>
      <c r="X17" s="581"/>
      <c r="Y17" s="581"/>
      <c r="Z17" s="581"/>
      <c r="AA17" s="581"/>
      <c r="AB17" s="581"/>
      <c r="AC17" s="582"/>
      <c r="AD17" s="528">
        <v>401</v>
      </c>
      <c r="AE17" s="528"/>
      <c r="AF17" s="528"/>
      <c r="AG17" s="529">
        <v>1</v>
      </c>
      <c r="AH17" s="529"/>
      <c r="AI17" s="529"/>
      <c r="AJ17" s="529"/>
      <c r="AK17" s="530">
        <v>8705</v>
      </c>
      <c r="AL17" s="531"/>
      <c r="AM17" s="531"/>
      <c r="AN17" s="531"/>
      <c r="AO17" s="531"/>
      <c r="AP17" s="532"/>
      <c r="AQ17" s="523">
        <f>AG17*AK17*12</f>
        <v>104460</v>
      </c>
      <c r="AR17" s="523"/>
      <c r="AS17" s="523"/>
      <c r="AT17" s="523"/>
      <c r="AU17" s="523"/>
      <c r="AV17" s="523"/>
      <c r="AW17" s="523"/>
      <c r="AX17" s="523"/>
      <c r="AY17" s="533"/>
      <c r="AZ17" s="534"/>
      <c r="BA17" s="534"/>
      <c r="BB17" s="534"/>
      <c r="BC17" s="534"/>
      <c r="BD17" s="534"/>
      <c r="BE17" s="534"/>
      <c r="BF17" s="535"/>
      <c r="BG17" s="523">
        <v>1450</v>
      </c>
      <c r="BH17" s="523"/>
      <c r="BI17" s="523"/>
      <c r="BJ17" s="523"/>
      <c r="BK17" s="523"/>
      <c r="BL17" s="523"/>
      <c r="BM17" s="523"/>
      <c r="BN17" s="523"/>
      <c r="BO17" s="533">
        <f t="shared" si="0"/>
        <v>14309.589041095891</v>
      </c>
      <c r="BP17" s="534"/>
      <c r="BQ17" s="534"/>
      <c r="BR17" s="534"/>
      <c r="BS17" s="534"/>
      <c r="BT17" s="534"/>
      <c r="BU17" s="534"/>
      <c r="BV17" s="535"/>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f>SUM(AQ17:CU17)</f>
        <v>120219.5890410959</v>
      </c>
      <c r="CW17" s="523"/>
      <c r="CX17" s="523"/>
      <c r="CY17" s="523"/>
      <c r="CZ17" s="523"/>
      <c r="DA17" s="523"/>
      <c r="DB17" s="523"/>
      <c r="DC17" s="523"/>
      <c r="DD17" s="523"/>
      <c r="DE17" s="524"/>
    </row>
    <row r="18" spans="1:125" s="407" customFormat="1" ht="23.25" customHeight="1" x14ac:dyDescent="0.2">
      <c r="A18" s="525" t="s">
        <v>1170</v>
      </c>
      <c r="B18" s="526"/>
      <c r="C18" s="526"/>
      <c r="D18" s="526"/>
      <c r="E18" s="526"/>
      <c r="F18" s="526"/>
      <c r="G18" s="526"/>
      <c r="H18" s="526"/>
      <c r="I18" s="526"/>
      <c r="J18" s="526"/>
      <c r="K18" s="526"/>
      <c r="L18" s="526"/>
      <c r="M18" s="526"/>
      <c r="N18" s="526"/>
      <c r="O18" s="526"/>
      <c r="P18" s="580" t="s">
        <v>1169</v>
      </c>
      <c r="Q18" s="581"/>
      <c r="R18" s="581"/>
      <c r="S18" s="581"/>
      <c r="T18" s="581"/>
      <c r="U18" s="581"/>
      <c r="V18" s="581"/>
      <c r="W18" s="581"/>
      <c r="X18" s="581"/>
      <c r="Y18" s="581"/>
      <c r="Z18" s="581"/>
      <c r="AA18" s="581"/>
      <c r="AB18" s="581"/>
      <c r="AC18" s="582"/>
      <c r="AD18" s="528">
        <v>401</v>
      </c>
      <c r="AE18" s="528"/>
      <c r="AF18" s="528"/>
      <c r="AG18" s="529">
        <v>1</v>
      </c>
      <c r="AH18" s="529"/>
      <c r="AI18" s="529"/>
      <c r="AJ18" s="529"/>
      <c r="AK18" s="530">
        <v>12343</v>
      </c>
      <c r="AL18" s="531"/>
      <c r="AM18" s="531"/>
      <c r="AN18" s="531"/>
      <c r="AO18" s="531"/>
      <c r="AP18" s="532"/>
      <c r="AQ18" s="523">
        <f t="shared" si="2"/>
        <v>148116</v>
      </c>
      <c r="AR18" s="523"/>
      <c r="AS18" s="523"/>
      <c r="AT18" s="523"/>
      <c r="AU18" s="523"/>
      <c r="AV18" s="523"/>
      <c r="AW18" s="523"/>
      <c r="AX18" s="523"/>
      <c r="AY18" s="533"/>
      <c r="AZ18" s="534"/>
      <c r="BA18" s="534"/>
      <c r="BB18" s="534"/>
      <c r="BC18" s="534"/>
      <c r="BD18" s="534"/>
      <c r="BE18" s="534"/>
      <c r="BF18" s="535"/>
      <c r="BG18" s="523">
        <v>2057</v>
      </c>
      <c r="BH18" s="523"/>
      <c r="BI18" s="523"/>
      <c r="BJ18" s="523"/>
      <c r="BK18" s="523"/>
      <c r="BL18" s="523"/>
      <c r="BM18" s="523"/>
      <c r="BN18" s="523"/>
      <c r="BO18" s="533">
        <f t="shared" si="0"/>
        <v>20289.863013698628</v>
      </c>
      <c r="BP18" s="534"/>
      <c r="BQ18" s="534"/>
      <c r="BR18" s="534"/>
      <c r="BS18" s="534"/>
      <c r="BT18" s="534"/>
      <c r="BU18" s="534"/>
      <c r="BV18" s="535"/>
      <c r="BW18" s="523"/>
      <c r="BX18" s="523"/>
      <c r="BY18" s="523"/>
      <c r="BZ18" s="523"/>
      <c r="CA18" s="523"/>
      <c r="CB18" s="523"/>
      <c r="CC18" s="523"/>
      <c r="CD18" s="523"/>
      <c r="CE18" s="523"/>
      <c r="CF18" s="523"/>
      <c r="CG18" s="523"/>
      <c r="CH18" s="523"/>
      <c r="CI18" s="523"/>
      <c r="CJ18" s="523"/>
      <c r="CK18" s="523"/>
      <c r="CL18" s="523"/>
      <c r="CM18" s="523"/>
      <c r="CN18" s="523"/>
      <c r="CO18" s="523"/>
      <c r="CP18" s="523"/>
      <c r="CQ18" s="523"/>
      <c r="CR18" s="523"/>
      <c r="CS18" s="523"/>
      <c r="CT18" s="523"/>
      <c r="CU18" s="523"/>
      <c r="CV18" s="523">
        <f t="shared" si="1"/>
        <v>170462.86301369863</v>
      </c>
      <c r="CW18" s="523"/>
      <c r="CX18" s="523"/>
      <c r="CY18" s="523"/>
      <c r="CZ18" s="523"/>
      <c r="DA18" s="523"/>
      <c r="DB18" s="523"/>
      <c r="DC18" s="523"/>
      <c r="DD18" s="523"/>
      <c r="DE18" s="524"/>
    </row>
    <row r="19" spans="1:125" s="407" customFormat="1" ht="23.25" customHeight="1" x14ac:dyDescent="0.2">
      <c r="A19" s="525" t="s">
        <v>1172</v>
      </c>
      <c r="B19" s="526"/>
      <c r="C19" s="526"/>
      <c r="D19" s="526"/>
      <c r="E19" s="526"/>
      <c r="F19" s="526"/>
      <c r="G19" s="526"/>
      <c r="H19" s="526"/>
      <c r="I19" s="526"/>
      <c r="J19" s="526"/>
      <c r="K19" s="526"/>
      <c r="L19" s="526"/>
      <c r="M19" s="526"/>
      <c r="N19" s="526"/>
      <c r="O19" s="526"/>
      <c r="P19" s="527" t="s">
        <v>1171</v>
      </c>
      <c r="Q19" s="527"/>
      <c r="R19" s="527"/>
      <c r="S19" s="527"/>
      <c r="T19" s="527"/>
      <c r="U19" s="527"/>
      <c r="V19" s="527"/>
      <c r="W19" s="527"/>
      <c r="X19" s="527"/>
      <c r="Y19" s="527"/>
      <c r="Z19" s="527"/>
      <c r="AA19" s="527"/>
      <c r="AB19" s="527"/>
      <c r="AC19" s="527"/>
      <c r="AD19" s="528">
        <v>401</v>
      </c>
      <c r="AE19" s="528"/>
      <c r="AF19" s="528"/>
      <c r="AG19" s="529">
        <v>1</v>
      </c>
      <c r="AH19" s="529"/>
      <c r="AI19" s="529"/>
      <c r="AJ19" s="529"/>
      <c r="AK19" s="530">
        <v>30312</v>
      </c>
      <c r="AL19" s="531"/>
      <c r="AM19" s="531"/>
      <c r="AN19" s="531"/>
      <c r="AO19" s="531"/>
      <c r="AP19" s="532"/>
      <c r="AQ19" s="523">
        <f t="shared" si="2"/>
        <v>363744</v>
      </c>
      <c r="AR19" s="523"/>
      <c r="AS19" s="523"/>
      <c r="AT19" s="523"/>
      <c r="AU19" s="523"/>
      <c r="AV19" s="523"/>
      <c r="AW19" s="523"/>
      <c r="AX19" s="523"/>
      <c r="AY19" s="533"/>
      <c r="AZ19" s="534"/>
      <c r="BA19" s="534"/>
      <c r="BB19" s="534"/>
      <c r="BC19" s="534"/>
      <c r="BD19" s="534"/>
      <c r="BE19" s="534"/>
      <c r="BF19" s="535"/>
      <c r="BG19" s="523">
        <v>5052</v>
      </c>
      <c r="BH19" s="523"/>
      <c r="BI19" s="523"/>
      <c r="BJ19" s="523"/>
      <c r="BK19" s="523"/>
      <c r="BL19" s="523"/>
      <c r="BM19" s="523"/>
      <c r="BN19" s="523"/>
      <c r="BO19" s="533">
        <f t="shared" si="0"/>
        <v>49827.945205479453</v>
      </c>
      <c r="BP19" s="534"/>
      <c r="BQ19" s="534"/>
      <c r="BR19" s="534"/>
      <c r="BS19" s="534"/>
      <c r="BT19" s="534"/>
      <c r="BU19" s="534"/>
      <c r="BV19" s="535"/>
      <c r="BW19" s="523"/>
      <c r="BX19" s="523"/>
      <c r="BY19" s="523"/>
      <c r="BZ19" s="523"/>
      <c r="CA19" s="523"/>
      <c r="CB19" s="523"/>
      <c r="CC19" s="523"/>
      <c r="CD19" s="523"/>
      <c r="CE19" s="523"/>
      <c r="CF19" s="523"/>
      <c r="CG19" s="523"/>
      <c r="CH19" s="523"/>
      <c r="CI19" s="523"/>
      <c r="CJ19" s="523"/>
      <c r="CK19" s="523"/>
      <c r="CL19" s="523"/>
      <c r="CM19" s="523"/>
      <c r="CN19" s="523"/>
      <c r="CO19" s="523"/>
      <c r="CP19" s="523"/>
      <c r="CQ19" s="523"/>
      <c r="CR19" s="523"/>
      <c r="CS19" s="523"/>
      <c r="CT19" s="523"/>
      <c r="CU19" s="523"/>
      <c r="CV19" s="523">
        <f t="shared" si="1"/>
        <v>418623.94520547945</v>
      </c>
      <c r="CW19" s="523"/>
      <c r="CX19" s="523"/>
      <c r="CY19" s="523"/>
      <c r="CZ19" s="523"/>
      <c r="DA19" s="523"/>
      <c r="DB19" s="523"/>
      <c r="DC19" s="523"/>
      <c r="DD19" s="523"/>
      <c r="DE19" s="524"/>
    </row>
    <row r="20" spans="1:125" s="407" customFormat="1" ht="23.25" customHeight="1" x14ac:dyDescent="0.2">
      <c r="A20" s="525" t="s">
        <v>1173</v>
      </c>
      <c r="B20" s="526"/>
      <c r="C20" s="526"/>
      <c r="D20" s="526"/>
      <c r="E20" s="526"/>
      <c r="F20" s="526"/>
      <c r="G20" s="526"/>
      <c r="H20" s="526"/>
      <c r="I20" s="526"/>
      <c r="J20" s="526"/>
      <c r="K20" s="526"/>
      <c r="L20" s="526"/>
      <c r="M20" s="526"/>
      <c r="N20" s="526"/>
      <c r="O20" s="526"/>
      <c r="P20" s="527" t="s">
        <v>1171</v>
      </c>
      <c r="Q20" s="527"/>
      <c r="R20" s="527"/>
      <c r="S20" s="527"/>
      <c r="T20" s="527"/>
      <c r="U20" s="527"/>
      <c r="V20" s="527"/>
      <c r="W20" s="527"/>
      <c r="X20" s="527"/>
      <c r="Y20" s="527"/>
      <c r="Z20" s="527"/>
      <c r="AA20" s="527"/>
      <c r="AB20" s="527"/>
      <c r="AC20" s="527"/>
      <c r="AD20" s="528">
        <v>401</v>
      </c>
      <c r="AE20" s="528"/>
      <c r="AF20" s="528"/>
      <c r="AG20" s="529">
        <v>1</v>
      </c>
      <c r="AH20" s="529"/>
      <c r="AI20" s="529"/>
      <c r="AJ20" s="529"/>
      <c r="AK20" s="530">
        <v>3837</v>
      </c>
      <c r="AL20" s="531"/>
      <c r="AM20" s="531"/>
      <c r="AN20" s="531"/>
      <c r="AO20" s="531"/>
      <c r="AP20" s="532"/>
      <c r="AQ20" s="523">
        <f>AG20*AK20*12</f>
        <v>46044</v>
      </c>
      <c r="AR20" s="523"/>
      <c r="AS20" s="523"/>
      <c r="AT20" s="523"/>
      <c r="AU20" s="523"/>
      <c r="AV20" s="523"/>
      <c r="AW20" s="523"/>
      <c r="AX20" s="523"/>
      <c r="AY20" s="533"/>
      <c r="AZ20" s="534"/>
      <c r="BA20" s="534"/>
      <c r="BB20" s="534"/>
      <c r="BC20" s="534"/>
      <c r="BD20" s="534"/>
      <c r="BE20" s="534"/>
      <c r="BF20" s="535"/>
      <c r="BG20" s="523">
        <v>639</v>
      </c>
      <c r="BH20" s="523"/>
      <c r="BI20" s="523"/>
      <c r="BJ20" s="523"/>
      <c r="BK20" s="523"/>
      <c r="BL20" s="523"/>
      <c r="BM20" s="523"/>
      <c r="BN20" s="523"/>
      <c r="BO20" s="533">
        <f t="shared" si="0"/>
        <v>6307.3972602739723</v>
      </c>
      <c r="BP20" s="534"/>
      <c r="BQ20" s="534"/>
      <c r="BR20" s="534"/>
      <c r="BS20" s="534"/>
      <c r="BT20" s="534"/>
      <c r="BU20" s="534"/>
      <c r="BV20" s="535"/>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f>SUM(AQ20:CU20)</f>
        <v>52990.397260273974</v>
      </c>
      <c r="CW20" s="523"/>
      <c r="CX20" s="523"/>
      <c r="CY20" s="523"/>
      <c r="CZ20" s="523"/>
      <c r="DA20" s="523"/>
      <c r="DB20" s="523"/>
      <c r="DC20" s="523"/>
      <c r="DD20" s="523"/>
      <c r="DE20" s="524"/>
    </row>
    <row r="21" spans="1:125" s="407" customFormat="1" ht="23.25" customHeight="1" x14ac:dyDescent="0.2">
      <c r="A21" s="525" t="s">
        <v>1174</v>
      </c>
      <c r="B21" s="526"/>
      <c r="C21" s="526"/>
      <c r="D21" s="526"/>
      <c r="E21" s="526"/>
      <c r="F21" s="526"/>
      <c r="G21" s="526"/>
      <c r="H21" s="526"/>
      <c r="I21" s="526"/>
      <c r="J21" s="526"/>
      <c r="K21" s="526"/>
      <c r="L21" s="526"/>
      <c r="M21" s="526"/>
      <c r="N21" s="526"/>
      <c r="O21" s="526"/>
      <c r="P21" s="527" t="s">
        <v>1171</v>
      </c>
      <c r="Q21" s="527"/>
      <c r="R21" s="527"/>
      <c r="S21" s="527"/>
      <c r="T21" s="527"/>
      <c r="U21" s="527"/>
      <c r="V21" s="527"/>
      <c r="W21" s="527"/>
      <c r="X21" s="527"/>
      <c r="Y21" s="527"/>
      <c r="Z21" s="527"/>
      <c r="AA21" s="527"/>
      <c r="AB21" s="527"/>
      <c r="AC21" s="527"/>
      <c r="AD21" s="528">
        <v>401</v>
      </c>
      <c r="AE21" s="528"/>
      <c r="AF21" s="528"/>
      <c r="AG21" s="529">
        <v>1</v>
      </c>
      <c r="AH21" s="529"/>
      <c r="AI21" s="529"/>
      <c r="AJ21" s="529"/>
      <c r="AK21" s="530">
        <v>9895</v>
      </c>
      <c r="AL21" s="531"/>
      <c r="AM21" s="531"/>
      <c r="AN21" s="531"/>
      <c r="AO21" s="531"/>
      <c r="AP21" s="532"/>
      <c r="AQ21" s="523">
        <f t="shared" si="2"/>
        <v>118740</v>
      </c>
      <c r="AR21" s="523"/>
      <c r="AS21" s="523"/>
      <c r="AT21" s="523"/>
      <c r="AU21" s="523"/>
      <c r="AV21" s="523"/>
      <c r="AW21" s="523"/>
      <c r="AX21" s="523"/>
      <c r="AY21" s="533"/>
      <c r="AZ21" s="534"/>
      <c r="BA21" s="534"/>
      <c r="BB21" s="534"/>
      <c r="BC21" s="534"/>
      <c r="BD21" s="534"/>
      <c r="BE21" s="534"/>
      <c r="BF21" s="535"/>
      <c r="BG21" s="523">
        <v>1649</v>
      </c>
      <c r="BH21" s="523"/>
      <c r="BI21" s="523"/>
      <c r="BJ21" s="523"/>
      <c r="BK21" s="523"/>
      <c r="BL21" s="523"/>
      <c r="BM21" s="523"/>
      <c r="BN21" s="523"/>
      <c r="BO21" s="533">
        <f t="shared" si="0"/>
        <v>16265.753424657536</v>
      </c>
      <c r="BP21" s="534"/>
      <c r="BQ21" s="534"/>
      <c r="BR21" s="534"/>
      <c r="BS21" s="534"/>
      <c r="BT21" s="534"/>
      <c r="BU21" s="534"/>
      <c r="BV21" s="535"/>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f t="shared" si="1"/>
        <v>136654.75342465754</v>
      </c>
      <c r="CW21" s="523"/>
      <c r="CX21" s="523"/>
      <c r="CY21" s="523"/>
      <c r="CZ21" s="523"/>
      <c r="DA21" s="523"/>
      <c r="DB21" s="523"/>
      <c r="DC21" s="523"/>
      <c r="DD21" s="523"/>
      <c r="DE21" s="524"/>
    </row>
    <row r="22" spans="1:125" s="407" customFormat="1" ht="23.25" customHeight="1" x14ac:dyDescent="0.2">
      <c r="A22" s="525" t="s">
        <v>1175</v>
      </c>
      <c r="B22" s="526"/>
      <c r="C22" s="526"/>
      <c r="D22" s="526"/>
      <c r="E22" s="526"/>
      <c r="F22" s="526"/>
      <c r="G22" s="526"/>
      <c r="H22" s="526"/>
      <c r="I22" s="526"/>
      <c r="J22" s="526"/>
      <c r="K22" s="526"/>
      <c r="L22" s="526"/>
      <c r="M22" s="526"/>
      <c r="N22" s="526"/>
      <c r="O22" s="526"/>
      <c r="P22" s="527" t="s">
        <v>1171</v>
      </c>
      <c r="Q22" s="527"/>
      <c r="R22" s="527"/>
      <c r="S22" s="527"/>
      <c r="T22" s="527"/>
      <c r="U22" s="527"/>
      <c r="V22" s="527"/>
      <c r="W22" s="527"/>
      <c r="X22" s="527"/>
      <c r="Y22" s="527"/>
      <c r="Z22" s="527"/>
      <c r="AA22" s="527"/>
      <c r="AB22" s="527"/>
      <c r="AC22" s="527"/>
      <c r="AD22" s="528">
        <v>401</v>
      </c>
      <c r="AE22" s="528"/>
      <c r="AF22" s="528"/>
      <c r="AG22" s="529">
        <v>1</v>
      </c>
      <c r="AH22" s="529"/>
      <c r="AI22" s="529"/>
      <c r="AJ22" s="529"/>
      <c r="AK22" s="530">
        <v>6730</v>
      </c>
      <c r="AL22" s="531"/>
      <c r="AM22" s="531"/>
      <c r="AN22" s="531"/>
      <c r="AO22" s="531"/>
      <c r="AP22" s="532"/>
      <c r="AQ22" s="523">
        <f t="shared" si="2"/>
        <v>80760</v>
      </c>
      <c r="AR22" s="523"/>
      <c r="AS22" s="523"/>
      <c r="AT22" s="523"/>
      <c r="AU22" s="523"/>
      <c r="AV22" s="523"/>
      <c r="AW22" s="523"/>
      <c r="AX22" s="523"/>
      <c r="AY22" s="533"/>
      <c r="AZ22" s="534"/>
      <c r="BA22" s="534"/>
      <c r="BB22" s="534"/>
      <c r="BC22" s="534"/>
      <c r="BD22" s="534"/>
      <c r="BE22" s="534"/>
      <c r="BF22" s="535"/>
      <c r="BG22" s="523">
        <v>1121</v>
      </c>
      <c r="BH22" s="523"/>
      <c r="BI22" s="523"/>
      <c r="BJ22" s="523"/>
      <c r="BK22" s="523"/>
      <c r="BL22" s="523"/>
      <c r="BM22" s="523"/>
      <c r="BN22" s="523"/>
      <c r="BO22" s="533">
        <f t="shared" si="0"/>
        <v>11063.013698630137</v>
      </c>
      <c r="BP22" s="534"/>
      <c r="BQ22" s="534"/>
      <c r="BR22" s="534"/>
      <c r="BS22" s="534"/>
      <c r="BT22" s="534"/>
      <c r="BU22" s="534"/>
      <c r="BV22" s="535"/>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f t="shared" si="1"/>
        <v>92944.013698630137</v>
      </c>
      <c r="CW22" s="523"/>
      <c r="CX22" s="523"/>
      <c r="CY22" s="523"/>
      <c r="CZ22" s="523"/>
      <c r="DA22" s="523"/>
      <c r="DB22" s="523"/>
      <c r="DC22" s="523"/>
      <c r="DD22" s="523"/>
      <c r="DE22" s="524"/>
    </row>
    <row r="23" spans="1:125" s="407" customFormat="1" ht="23.25" customHeight="1" x14ac:dyDescent="0.2">
      <c r="A23" s="525" t="s">
        <v>1176</v>
      </c>
      <c r="B23" s="526"/>
      <c r="C23" s="526"/>
      <c r="D23" s="526"/>
      <c r="E23" s="526"/>
      <c r="F23" s="526"/>
      <c r="G23" s="526"/>
      <c r="H23" s="526"/>
      <c r="I23" s="526"/>
      <c r="J23" s="526"/>
      <c r="K23" s="526"/>
      <c r="L23" s="526"/>
      <c r="M23" s="526"/>
      <c r="N23" s="526"/>
      <c r="O23" s="526"/>
      <c r="P23" s="527" t="s">
        <v>1171</v>
      </c>
      <c r="Q23" s="527"/>
      <c r="R23" s="527"/>
      <c r="S23" s="527"/>
      <c r="T23" s="527"/>
      <c r="U23" s="527"/>
      <c r="V23" s="527"/>
      <c r="W23" s="527"/>
      <c r="X23" s="527"/>
      <c r="Y23" s="527"/>
      <c r="Z23" s="527"/>
      <c r="AA23" s="527"/>
      <c r="AB23" s="527"/>
      <c r="AC23" s="527"/>
      <c r="AD23" s="528">
        <v>401</v>
      </c>
      <c r="AE23" s="528"/>
      <c r="AF23" s="528"/>
      <c r="AG23" s="529">
        <v>3</v>
      </c>
      <c r="AH23" s="529"/>
      <c r="AI23" s="529"/>
      <c r="AJ23" s="529"/>
      <c r="AK23" s="530">
        <v>4157</v>
      </c>
      <c r="AL23" s="531"/>
      <c r="AM23" s="531"/>
      <c r="AN23" s="531"/>
      <c r="AO23" s="531"/>
      <c r="AP23" s="532"/>
      <c r="AQ23" s="523">
        <f t="shared" si="2"/>
        <v>149652</v>
      </c>
      <c r="AR23" s="523"/>
      <c r="AS23" s="523"/>
      <c r="AT23" s="523"/>
      <c r="AU23" s="523"/>
      <c r="AV23" s="523"/>
      <c r="AW23" s="523"/>
      <c r="AX23" s="523"/>
      <c r="AY23" s="533"/>
      <c r="AZ23" s="534"/>
      <c r="BA23" s="534"/>
      <c r="BB23" s="534"/>
      <c r="BC23" s="534"/>
      <c r="BD23" s="534"/>
      <c r="BE23" s="534"/>
      <c r="BF23" s="535"/>
      <c r="BG23" s="523">
        <f>692*3</f>
        <v>2076</v>
      </c>
      <c r="BH23" s="523"/>
      <c r="BI23" s="523"/>
      <c r="BJ23" s="523"/>
      <c r="BK23" s="523"/>
      <c r="BL23" s="523"/>
      <c r="BM23" s="523"/>
      <c r="BN23" s="523"/>
      <c r="BO23" s="533">
        <f t="shared" si="0"/>
        <v>20500.273972602739</v>
      </c>
      <c r="BP23" s="534"/>
      <c r="BQ23" s="534"/>
      <c r="BR23" s="534"/>
      <c r="BS23" s="534"/>
      <c r="BT23" s="534"/>
      <c r="BU23" s="534"/>
      <c r="BV23" s="535"/>
      <c r="BW23" s="523"/>
      <c r="BX23" s="523"/>
      <c r="BY23" s="523"/>
      <c r="BZ23" s="523"/>
      <c r="CA23" s="523"/>
      <c r="CB23" s="523"/>
      <c r="CC23" s="523"/>
      <c r="CD23" s="523"/>
      <c r="CE23" s="523"/>
      <c r="CF23" s="523"/>
      <c r="CG23" s="523"/>
      <c r="CH23" s="523"/>
      <c r="CI23" s="523"/>
      <c r="CJ23" s="523"/>
      <c r="CK23" s="523"/>
      <c r="CL23" s="523"/>
      <c r="CM23" s="523"/>
      <c r="CN23" s="523"/>
      <c r="CO23" s="523"/>
      <c r="CP23" s="523"/>
      <c r="CQ23" s="523"/>
      <c r="CR23" s="523"/>
      <c r="CS23" s="523"/>
      <c r="CT23" s="523"/>
      <c r="CU23" s="523"/>
      <c r="CV23" s="523">
        <f t="shared" si="1"/>
        <v>172228.27397260274</v>
      </c>
      <c r="CW23" s="523"/>
      <c r="CX23" s="523"/>
      <c r="CY23" s="523"/>
      <c r="CZ23" s="523"/>
      <c r="DA23" s="523"/>
      <c r="DB23" s="523"/>
      <c r="DC23" s="523"/>
      <c r="DD23" s="523"/>
      <c r="DE23" s="524"/>
    </row>
    <row r="24" spans="1:125" s="407" customFormat="1" ht="23.25" customHeight="1" x14ac:dyDescent="0.2">
      <c r="A24" s="525" t="s">
        <v>1177</v>
      </c>
      <c r="B24" s="526"/>
      <c r="C24" s="526"/>
      <c r="D24" s="526"/>
      <c r="E24" s="526"/>
      <c r="F24" s="526"/>
      <c r="G24" s="526"/>
      <c r="H24" s="526"/>
      <c r="I24" s="526"/>
      <c r="J24" s="526"/>
      <c r="K24" s="526"/>
      <c r="L24" s="526"/>
      <c r="M24" s="526"/>
      <c r="N24" s="526"/>
      <c r="O24" s="526"/>
      <c r="P24" s="527" t="s">
        <v>1171</v>
      </c>
      <c r="Q24" s="527"/>
      <c r="R24" s="527"/>
      <c r="S24" s="527"/>
      <c r="T24" s="527"/>
      <c r="U24" s="527"/>
      <c r="V24" s="527"/>
      <c r="W24" s="527"/>
      <c r="X24" s="527"/>
      <c r="Y24" s="527"/>
      <c r="Z24" s="527"/>
      <c r="AA24" s="527"/>
      <c r="AB24" s="527"/>
      <c r="AC24" s="527"/>
      <c r="AD24" s="528">
        <v>401</v>
      </c>
      <c r="AE24" s="528"/>
      <c r="AF24" s="528"/>
      <c r="AG24" s="529">
        <v>1</v>
      </c>
      <c r="AH24" s="529"/>
      <c r="AI24" s="529"/>
      <c r="AJ24" s="529"/>
      <c r="AK24" s="530">
        <v>17429.48</v>
      </c>
      <c r="AL24" s="531"/>
      <c r="AM24" s="531"/>
      <c r="AN24" s="531"/>
      <c r="AO24" s="531"/>
      <c r="AP24" s="532"/>
      <c r="AQ24" s="523">
        <f t="shared" si="2"/>
        <v>209153.76</v>
      </c>
      <c r="AR24" s="523"/>
      <c r="AS24" s="523"/>
      <c r="AT24" s="523"/>
      <c r="AU24" s="523"/>
      <c r="AV24" s="523"/>
      <c r="AW24" s="523"/>
      <c r="AX24" s="523"/>
      <c r="AY24" s="533"/>
      <c r="AZ24" s="534"/>
      <c r="BA24" s="534"/>
      <c r="BB24" s="534"/>
      <c r="BC24" s="534"/>
      <c r="BD24" s="534"/>
      <c r="BE24" s="534"/>
      <c r="BF24" s="535"/>
      <c r="BG24" s="523">
        <v>2904</v>
      </c>
      <c r="BH24" s="523"/>
      <c r="BI24" s="523"/>
      <c r="BJ24" s="523"/>
      <c r="BK24" s="523"/>
      <c r="BL24" s="523"/>
      <c r="BM24" s="523"/>
      <c r="BN24" s="523"/>
      <c r="BO24" s="533">
        <f t="shared" si="0"/>
        <v>28651.200000000001</v>
      </c>
      <c r="BP24" s="534"/>
      <c r="BQ24" s="534"/>
      <c r="BR24" s="534"/>
      <c r="BS24" s="534"/>
      <c r="BT24" s="534"/>
      <c r="BU24" s="534"/>
      <c r="BV24" s="535"/>
      <c r="BW24" s="523"/>
      <c r="BX24" s="523"/>
      <c r="BY24" s="523"/>
      <c r="BZ24" s="523"/>
      <c r="CA24" s="523"/>
      <c r="CB24" s="523"/>
      <c r="CC24" s="523"/>
      <c r="CD24" s="523"/>
      <c r="CE24" s="523"/>
      <c r="CF24" s="523"/>
      <c r="CG24" s="523"/>
      <c r="CH24" s="523"/>
      <c r="CI24" s="523"/>
      <c r="CJ24" s="523"/>
      <c r="CK24" s="523"/>
      <c r="CL24" s="523"/>
      <c r="CM24" s="523"/>
      <c r="CN24" s="523"/>
      <c r="CO24" s="523"/>
      <c r="CP24" s="523"/>
      <c r="CQ24" s="523"/>
      <c r="CR24" s="523"/>
      <c r="CS24" s="523"/>
      <c r="CT24" s="523"/>
      <c r="CU24" s="523"/>
      <c r="CV24" s="523">
        <f t="shared" si="1"/>
        <v>240708.96000000002</v>
      </c>
      <c r="CW24" s="523"/>
      <c r="CX24" s="523"/>
      <c r="CY24" s="523"/>
      <c r="CZ24" s="523"/>
      <c r="DA24" s="523"/>
      <c r="DB24" s="523"/>
      <c r="DC24" s="523"/>
      <c r="DD24" s="523"/>
      <c r="DE24" s="524"/>
      <c r="DU24" s="408"/>
    </row>
    <row r="25" spans="1:125" s="407" customFormat="1" ht="23.25" customHeight="1" x14ac:dyDescent="0.2">
      <c r="A25" s="525" t="s">
        <v>1178</v>
      </c>
      <c r="B25" s="526"/>
      <c r="C25" s="526"/>
      <c r="D25" s="526"/>
      <c r="E25" s="526"/>
      <c r="F25" s="526"/>
      <c r="G25" s="526"/>
      <c r="H25" s="526"/>
      <c r="I25" s="526"/>
      <c r="J25" s="526"/>
      <c r="K25" s="526"/>
      <c r="L25" s="526"/>
      <c r="M25" s="526"/>
      <c r="N25" s="526"/>
      <c r="O25" s="526"/>
      <c r="P25" s="527" t="s">
        <v>1171</v>
      </c>
      <c r="Q25" s="527"/>
      <c r="R25" s="527"/>
      <c r="S25" s="527"/>
      <c r="T25" s="527"/>
      <c r="U25" s="527"/>
      <c r="V25" s="527"/>
      <c r="W25" s="527"/>
      <c r="X25" s="527"/>
      <c r="Y25" s="527"/>
      <c r="Z25" s="527"/>
      <c r="AA25" s="527"/>
      <c r="AB25" s="527"/>
      <c r="AC25" s="527"/>
      <c r="AD25" s="528">
        <v>401</v>
      </c>
      <c r="AE25" s="528"/>
      <c r="AF25" s="528"/>
      <c r="AG25" s="529">
        <v>3</v>
      </c>
      <c r="AH25" s="529"/>
      <c r="AI25" s="529"/>
      <c r="AJ25" s="529"/>
      <c r="AK25" s="530">
        <v>4860</v>
      </c>
      <c r="AL25" s="531"/>
      <c r="AM25" s="531"/>
      <c r="AN25" s="531"/>
      <c r="AO25" s="531"/>
      <c r="AP25" s="532"/>
      <c r="AQ25" s="523">
        <f t="shared" si="2"/>
        <v>174960</v>
      </c>
      <c r="AR25" s="523"/>
      <c r="AS25" s="523"/>
      <c r="AT25" s="523"/>
      <c r="AU25" s="523"/>
      <c r="AV25" s="523"/>
      <c r="AW25" s="523"/>
      <c r="AX25" s="523"/>
      <c r="AY25" s="533"/>
      <c r="AZ25" s="534"/>
      <c r="BA25" s="534"/>
      <c r="BB25" s="534"/>
      <c r="BC25" s="534"/>
      <c r="BD25" s="534"/>
      <c r="BE25" s="534"/>
      <c r="BF25" s="535"/>
      <c r="BG25" s="523">
        <f>810*3</f>
        <v>2430</v>
      </c>
      <c r="BH25" s="523"/>
      <c r="BI25" s="523"/>
      <c r="BJ25" s="523"/>
      <c r="BK25" s="523"/>
      <c r="BL25" s="523"/>
      <c r="BM25" s="523"/>
      <c r="BN25" s="523"/>
      <c r="BO25" s="533">
        <f t="shared" si="0"/>
        <v>23967.123287671235</v>
      </c>
      <c r="BP25" s="534"/>
      <c r="BQ25" s="534"/>
      <c r="BR25" s="534"/>
      <c r="BS25" s="534"/>
      <c r="BT25" s="534"/>
      <c r="BU25" s="534"/>
      <c r="BV25" s="535"/>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f t="shared" si="1"/>
        <v>201357.12328767125</v>
      </c>
      <c r="CW25" s="523"/>
      <c r="CX25" s="523"/>
      <c r="CY25" s="523"/>
      <c r="CZ25" s="523"/>
      <c r="DA25" s="523"/>
      <c r="DB25" s="523"/>
      <c r="DC25" s="523"/>
      <c r="DD25" s="523"/>
      <c r="DE25" s="524"/>
    </row>
    <row r="26" spans="1:125" s="407" customFormat="1" ht="23.25" customHeight="1" x14ac:dyDescent="0.2">
      <c r="A26" s="525" t="s">
        <v>1179</v>
      </c>
      <c r="B26" s="526"/>
      <c r="C26" s="526"/>
      <c r="D26" s="526"/>
      <c r="E26" s="526"/>
      <c r="F26" s="526"/>
      <c r="G26" s="526"/>
      <c r="H26" s="526"/>
      <c r="I26" s="526"/>
      <c r="J26" s="526"/>
      <c r="K26" s="526"/>
      <c r="L26" s="526"/>
      <c r="M26" s="526"/>
      <c r="N26" s="526"/>
      <c r="O26" s="526"/>
      <c r="P26" s="527" t="s">
        <v>1171</v>
      </c>
      <c r="Q26" s="527"/>
      <c r="R26" s="527"/>
      <c r="S26" s="527"/>
      <c r="T26" s="527"/>
      <c r="U26" s="527"/>
      <c r="V26" s="527"/>
      <c r="W26" s="527"/>
      <c r="X26" s="527"/>
      <c r="Y26" s="527"/>
      <c r="Z26" s="527"/>
      <c r="AA26" s="527"/>
      <c r="AB26" s="527"/>
      <c r="AC26" s="527"/>
      <c r="AD26" s="528">
        <v>401</v>
      </c>
      <c r="AE26" s="528"/>
      <c r="AF26" s="528"/>
      <c r="AG26" s="529">
        <v>1</v>
      </c>
      <c r="AH26" s="529"/>
      <c r="AI26" s="529"/>
      <c r="AJ26" s="529"/>
      <c r="AK26" s="530">
        <v>6733</v>
      </c>
      <c r="AL26" s="531"/>
      <c r="AM26" s="531"/>
      <c r="AN26" s="531"/>
      <c r="AO26" s="531"/>
      <c r="AP26" s="532"/>
      <c r="AQ26" s="523">
        <f t="shared" si="2"/>
        <v>80796</v>
      </c>
      <c r="AR26" s="523"/>
      <c r="AS26" s="523"/>
      <c r="AT26" s="523"/>
      <c r="AU26" s="523"/>
      <c r="AV26" s="523"/>
      <c r="AW26" s="523"/>
      <c r="AX26" s="523"/>
      <c r="AY26" s="533"/>
      <c r="AZ26" s="534"/>
      <c r="BA26" s="534"/>
      <c r="BB26" s="534"/>
      <c r="BC26" s="534"/>
      <c r="BD26" s="534"/>
      <c r="BE26" s="534"/>
      <c r="BF26" s="535"/>
      <c r="BG26" s="523">
        <v>1122</v>
      </c>
      <c r="BH26" s="523"/>
      <c r="BI26" s="523"/>
      <c r="BJ26" s="523"/>
      <c r="BK26" s="523"/>
      <c r="BL26" s="523"/>
      <c r="BM26" s="523"/>
      <c r="BN26" s="523"/>
      <c r="BO26" s="533">
        <f t="shared" si="0"/>
        <v>11067.945205479453</v>
      </c>
      <c r="BP26" s="534"/>
      <c r="BQ26" s="534"/>
      <c r="BR26" s="534"/>
      <c r="BS26" s="534"/>
      <c r="BT26" s="534"/>
      <c r="BU26" s="534"/>
      <c r="BV26" s="535"/>
      <c r="BW26" s="523"/>
      <c r="BX26" s="523"/>
      <c r="BY26" s="523"/>
      <c r="BZ26" s="523"/>
      <c r="CA26" s="523"/>
      <c r="CB26" s="523"/>
      <c r="CC26" s="523"/>
      <c r="CD26" s="523"/>
      <c r="CE26" s="523"/>
      <c r="CF26" s="523"/>
      <c r="CG26" s="523"/>
      <c r="CH26" s="523"/>
      <c r="CI26" s="523"/>
      <c r="CJ26" s="523"/>
      <c r="CK26" s="523"/>
      <c r="CL26" s="523"/>
      <c r="CM26" s="523"/>
      <c r="CN26" s="523"/>
      <c r="CO26" s="523"/>
      <c r="CP26" s="523"/>
      <c r="CQ26" s="523"/>
      <c r="CR26" s="523"/>
      <c r="CS26" s="523"/>
      <c r="CT26" s="523"/>
      <c r="CU26" s="523"/>
      <c r="CV26" s="523">
        <f t="shared" si="1"/>
        <v>92985.945205479453</v>
      </c>
      <c r="CW26" s="523"/>
      <c r="CX26" s="523"/>
      <c r="CY26" s="523"/>
      <c r="CZ26" s="523"/>
      <c r="DA26" s="523"/>
      <c r="DB26" s="523"/>
      <c r="DC26" s="523"/>
      <c r="DD26" s="523"/>
      <c r="DE26" s="524"/>
    </row>
    <row r="27" spans="1:125" s="407" customFormat="1" ht="23.25" customHeight="1" x14ac:dyDescent="0.2">
      <c r="A27" s="525" t="s">
        <v>1180</v>
      </c>
      <c r="B27" s="526"/>
      <c r="C27" s="526"/>
      <c r="D27" s="526"/>
      <c r="E27" s="526"/>
      <c r="F27" s="526"/>
      <c r="G27" s="526"/>
      <c r="H27" s="526"/>
      <c r="I27" s="526"/>
      <c r="J27" s="526"/>
      <c r="K27" s="526"/>
      <c r="L27" s="526"/>
      <c r="M27" s="526"/>
      <c r="N27" s="526"/>
      <c r="O27" s="526"/>
      <c r="P27" s="527" t="s">
        <v>1171</v>
      </c>
      <c r="Q27" s="527"/>
      <c r="R27" s="527"/>
      <c r="S27" s="527"/>
      <c r="T27" s="527"/>
      <c r="U27" s="527"/>
      <c r="V27" s="527"/>
      <c r="W27" s="527"/>
      <c r="X27" s="527"/>
      <c r="Y27" s="527"/>
      <c r="Z27" s="527"/>
      <c r="AA27" s="527"/>
      <c r="AB27" s="527"/>
      <c r="AC27" s="527"/>
      <c r="AD27" s="528">
        <v>401</v>
      </c>
      <c r="AE27" s="528"/>
      <c r="AF27" s="528"/>
      <c r="AG27" s="529">
        <v>1</v>
      </c>
      <c r="AH27" s="529"/>
      <c r="AI27" s="529"/>
      <c r="AJ27" s="529"/>
      <c r="AK27" s="530">
        <v>4753</v>
      </c>
      <c r="AL27" s="531"/>
      <c r="AM27" s="531"/>
      <c r="AN27" s="531"/>
      <c r="AO27" s="531"/>
      <c r="AP27" s="532"/>
      <c r="AQ27" s="523">
        <f t="shared" si="2"/>
        <v>57036</v>
      </c>
      <c r="AR27" s="523"/>
      <c r="AS27" s="523"/>
      <c r="AT27" s="523"/>
      <c r="AU27" s="523"/>
      <c r="AV27" s="523"/>
      <c r="AW27" s="523"/>
      <c r="AX27" s="523"/>
      <c r="AY27" s="533"/>
      <c r="AZ27" s="534"/>
      <c r="BA27" s="534"/>
      <c r="BB27" s="534"/>
      <c r="BC27" s="534"/>
      <c r="BD27" s="534"/>
      <c r="BE27" s="534"/>
      <c r="BF27" s="535"/>
      <c r="BG27" s="523">
        <v>792</v>
      </c>
      <c r="BH27" s="523"/>
      <c r="BI27" s="523"/>
      <c r="BJ27" s="523"/>
      <c r="BK27" s="523"/>
      <c r="BL27" s="523"/>
      <c r="BM27" s="523"/>
      <c r="BN27" s="523"/>
      <c r="BO27" s="533">
        <f t="shared" si="0"/>
        <v>7813.1506849315074</v>
      </c>
      <c r="BP27" s="534"/>
      <c r="BQ27" s="534"/>
      <c r="BR27" s="534"/>
      <c r="BS27" s="534"/>
      <c r="BT27" s="534"/>
      <c r="BU27" s="534"/>
      <c r="BV27" s="535"/>
      <c r="BW27" s="523"/>
      <c r="BX27" s="523"/>
      <c r="BY27" s="523"/>
      <c r="BZ27" s="523"/>
      <c r="CA27" s="523"/>
      <c r="CB27" s="523"/>
      <c r="CC27" s="523"/>
      <c r="CD27" s="523"/>
      <c r="CE27" s="523"/>
      <c r="CF27" s="523"/>
      <c r="CG27" s="523"/>
      <c r="CH27" s="523"/>
      <c r="CI27" s="523"/>
      <c r="CJ27" s="523"/>
      <c r="CK27" s="523"/>
      <c r="CL27" s="523"/>
      <c r="CM27" s="523"/>
      <c r="CN27" s="523"/>
      <c r="CO27" s="523"/>
      <c r="CP27" s="523"/>
      <c r="CQ27" s="523"/>
      <c r="CR27" s="523"/>
      <c r="CS27" s="523"/>
      <c r="CT27" s="523"/>
      <c r="CU27" s="523"/>
      <c r="CV27" s="523">
        <f t="shared" si="1"/>
        <v>65641.150684931505</v>
      </c>
      <c r="CW27" s="523"/>
      <c r="CX27" s="523"/>
      <c r="CY27" s="523"/>
      <c r="CZ27" s="523"/>
      <c r="DA27" s="523"/>
      <c r="DB27" s="523"/>
      <c r="DC27" s="523"/>
      <c r="DD27" s="523"/>
      <c r="DE27" s="524"/>
    </row>
    <row r="28" spans="1:125" s="407" customFormat="1" ht="23.25" customHeight="1" x14ac:dyDescent="0.2">
      <c r="A28" s="525" t="s">
        <v>1181</v>
      </c>
      <c r="B28" s="526"/>
      <c r="C28" s="526"/>
      <c r="D28" s="526"/>
      <c r="E28" s="526"/>
      <c r="F28" s="526"/>
      <c r="G28" s="526"/>
      <c r="H28" s="526"/>
      <c r="I28" s="526"/>
      <c r="J28" s="526"/>
      <c r="K28" s="526"/>
      <c r="L28" s="526"/>
      <c r="M28" s="526"/>
      <c r="N28" s="526"/>
      <c r="O28" s="526"/>
      <c r="P28" s="527" t="s">
        <v>1171</v>
      </c>
      <c r="Q28" s="527"/>
      <c r="R28" s="527"/>
      <c r="S28" s="527"/>
      <c r="T28" s="527"/>
      <c r="U28" s="527"/>
      <c r="V28" s="527"/>
      <c r="W28" s="527"/>
      <c r="X28" s="527"/>
      <c r="Y28" s="527"/>
      <c r="Z28" s="527"/>
      <c r="AA28" s="527"/>
      <c r="AB28" s="527"/>
      <c r="AC28" s="527"/>
      <c r="AD28" s="528">
        <v>401</v>
      </c>
      <c r="AE28" s="528"/>
      <c r="AF28" s="528"/>
      <c r="AG28" s="529">
        <v>1</v>
      </c>
      <c r="AH28" s="529"/>
      <c r="AI28" s="529"/>
      <c r="AJ28" s="529"/>
      <c r="AK28" s="530">
        <v>8705</v>
      </c>
      <c r="AL28" s="531"/>
      <c r="AM28" s="531"/>
      <c r="AN28" s="531"/>
      <c r="AO28" s="531"/>
      <c r="AP28" s="532"/>
      <c r="AQ28" s="523">
        <f t="shared" si="2"/>
        <v>104460</v>
      </c>
      <c r="AR28" s="523"/>
      <c r="AS28" s="523"/>
      <c r="AT28" s="523"/>
      <c r="AU28" s="523"/>
      <c r="AV28" s="523"/>
      <c r="AW28" s="523"/>
      <c r="AX28" s="523"/>
      <c r="AY28" s="533"/>
      <c r="AZ28" s="534"/>
      <c r="BA28" s="534"/>
      <c r="BB28" s="534"/>
      <c r="BC28" s="534"/>
      <c r="BD28" s="534"/>
      <c r="BE28" s="534"/>
      <c r="BF28" s="535"/>
      <c r="BG28" s="523">
        <v>1450</v>
      </c>
      <c r="BH28" s="523"/>
      <c r="BI28" s="523"/>
      <c r="BJ28" s="523"/>
      <c r="BK28" s="523"/>
      <c r="BL28" s="523"/>
      <c r="BM28" s="523"/>
      <c r="BN28" s="523"/>
      <c r="BO28" s="533">
        <f t="shared" si="0"/>
        <v>14309.589041095891</v>
      </c>
      <c r="BP28" s="534"/>
      <c r="BQ28" s="534"/>
      <c r="BR28" s="534"/>
      <c r="BS28" s="534"/>
      <c r="BT28" s="534"/>
      <c r="BU28" s="534"/>
      <c r="BV28" s="535"/>
      <c r="BW28" s="523"/>
      <c r="BX28" s="523"/>
      <c r="BY28" s="523"/>
      <c r="BZ28" s="523"/>
      <c r="CA28" s="523"/>
      <c r="CB28" s="523"/>
      <c r="CC28" s="523"/>
      <c r="CD28" s="523"/>
      <c r="CE28" s="523"/>
      <c r="CF28" s="523"/>
      <c r="CG28" s="523"/>
      <c r="CH28" s="523"/>
      <c r="CI28" s="523"/>
      <c r="CJ28" s="523"/>
      <c r="CK28" s="523"/>
      <c r="CL28" s="523"/>
      <c r="CM28" s="523"/>
      <c r="CN28" s="523"/>
      <c r="CO28" s="523"/>
      <c r="CP28" s="523"/>
      <c r="CQ28" s="523"/>
      <c r="CR28" s="523"/>
      <c r="CS28" s="523"/>
      <c r="CT28" s="523"/>
      <c r="CU28" s="523"/>
      <c r="CV28" s="523">
        <f t="shared" si="1"/>
        <v>120219.5890410959</v>
      </c>
      <c r="CW28" s="523"/>
      <c r="CX28" s="523"/>
      <c r="CY28" s="523"/>
      <c r="CZ28" s="523"/>
      <c r="DA28" s="523"/>
      <c r="DB28" s="523"/>
      <c r="DC28" s="523"/>
      <c r="DD28" s="523"/>
      <c r="DE28" s="524"/>
    </row>
    <row r="29" spans="1:125" s="407" customFormat="1" ht="23.25" customHeight="1" x14ac:dyDescent="0.2">
      <c r="A29" s="525" t="s">
        <v>1346</v>
      </c>
      <c r="B29" s="526"/>
      <c r="C29" s="526"/>
      <c r="D29" s="526"/>
      <c r="E29" s="526"/>
      <c r="F29" s="526"/>
      <c r="G29" s="526"/>
      <c r="H29" s="526"/>
      <c r="I29" s="526"/>
      <c r="J29" s="526"/>
      <c r="K29" s="526"/>
      <c r="L29" s="526"/>
      <c r="M29" s="526"/>
      <c r="N29" s="526"/>
      <c r="O29" s="526"/>
      <c r="P29" s="527" t="s">
        <v>1171</v>
      </c>
      <c r="Q29" s="527"/>
      <c r="R29" s="527"/>
      <c r="S29" s="527"/>
      <c r="T29" s="527"/>
      <c r="U29" s="527"/>
      <c r="V29" s="527"/>
      <c r="W29" s="527"/>
      <c r="X29" s="527"/>
      <c r="Y29" s="527"/>
      <c r="Z29" s="527"/>
      <c r="AA29" s="527"/>
      <c r="AB29" s="527"/>
      <c r="AC29" s="527"/>
      <c r="AD29" s="528">
        <v>401</v>
      </c>
      <c r="AE29" s="528"/>
      <c r="AF29" s="528"/>
      <c r="AG29" s="529">
        <v>1</v>
      </c>
      <c r="AH29" s="529"/>
      <c r="AI29" s="529"/>
      <c r="AJ29" s="529"/>
      <c r="AK29" s="530">
        <v>16407</v>
      </c>
      <c r="AL29" s="531"/>
      <c r="AM29" s="531"/>
      <c r="AN29" s="531"/>
      <c r="AO29" s="531"/>
      <c r="AP29" s="532"/>
      <c r="AQ29" s="523">
        <f t="shared" ref="AQ29" si="3">AG29*AK29*12</f>
        <v>196884</v>
      </c>
      <c r="AR29" s="523"/>
      <c r="AS29" s="523"/>
      <c r="AT29" s="523"/>
      <c r="AU29" s="523"/>
      <c r="AV29" s="523"/>
      <c r="AW29" s="523"/>
      <c r="AX29" s="523"/>
      <c r="AY29" s="533"/>
      <c r="AZ29" s="534"/>
      <c r="BA29" s="534"/>
      <c r="BB29" s="534"/>
      <c r="BC29" s="534"/>
      <c r="BD29" s="534"/>
      <c r="BE29" s="534"/>
      <c r="BF29" s="535"/>
      <c r="BG29" s="523">
        <v>2734</v>
      </c>
      <c r="BH29" s="523"/>
      <c r="BI29" s="523"/>
      <c r="BJ29" s="523"/>
      <c r="BK29" s="523"/>
      <c r="BL29" s="523"/>
      <c r="BM29" s="523"/>
      <c r="BN29" s="523"/>
      <c r="BO29" s="533">
        <f t="shared" ref="BO29" si="4">AQ29/365*50</f>
        <v>26970.410958904107</v>
      </c>
      <c r="BP29" s="534"/>
      <c r="BQ29" s="534"/>
      <c r="BR29" s="534"/>
      <c r="BS29" s="534"/>
      <c r="BT29" s="534"/>
      <c r="BU29" s="534"/>
      <c r="BV29" s="535"/>
      <c r="BW29" s="523"/>
      <c r="BX29" s="523"/>
      <c r="BY29" s="523"/>
      <c r="BZ29" s="523"/>
      <c r="CA29" s="523"/>
      <c r="CB29" s="523"/>
      <c r="CC29" s="523"/>
      <c r="CD29" s="523"/>
      <c r="CE29" s="523"/>
      <c r="CF29" s="523"/>
      <c r="CG29" s="523"/>
      <c r="CH29" s="523"/>
      <c r="CI29" s="523"/>
      <c r="CJ29" s="523"/>
      <c r="CK29" s="523"/>
      <c r="CL29" s="523"/>
      <c r="CM29" s="523"/>
      <c r="CN29" s="523"/>
      <c r="CO29" s="523"/>
      <c r="CP29" s="523"/>
      <c r="CQ29" s="523"/>
      <c r="CR29" s="523"/>
      <c r="CS29" s="523"/>
      <c r="CT29" s="523"/>
      <c r="CU29" s="523"/>
      <c r="CV29" s="523">
        <f t="shared" ref="CV29" si="5">SUM(AQ29:CU29)</f>
        <v>226588.4109589041</v>
      </c>
      <c r="CW29" s="523"/>
      <c r="CX29" s="523"/>
      <c r="CY29" s="523"/>
      <c r="CZ29" s="523"/>
      <c r="DA29" s="523"/>
      <c r="DB29" s="523"/>
      <c r="DC29" s="523"/>
      <c r="DD29" s="523"/>
      <c r="DE29" s="524"/>
    </row>
    <row r="30" spans="1:125" s="407" customFormat="1" ht="23.25" customHeight="1" x14ac:dyDescent="0.2">
      <c r="A30" s="576" t="s">
        <v>1183</v>
      </c>
      <c r="B30" s="577"/>
      <c r="C30" s="577"/>
      <c r="D30" s="577"/>
      <c r="E30" s="577"/>
      <c r="F30" s="577"/>
      <c r="G30" s="577"/>
      <c r="H30" s="577"/>
      <c r="I30" s="577"/>
      <c r="J30" s="577"/>
      <c r="K30" s="577"/>
      <c r="L30" s="577"/>
      <c r="M30" s="577"/>
      <c r="N30" s="577"/>
      <c r="O30" s="578"/>
      <c r="P30" s="536" t="s">
        <v>1182</v>
      </c>
      <c r="Q30" s="536"/>
      <c r="R30" s="536"/>
      <c r="S30" s="536"/>
      <c r="T30" s="536"/>
      <c r="U30" s="536"/>
      <c r="V30" s="536"/>
      <c r="W30" s="536"/>
      <c r="X30" s="536"/>
      <c r="Y30" s="536"/>
      <c r="Z30" s="536"/>
      <c r="AA30" s="536"/>
      <c r="AB30" s="536"/>
      <c r="AC30" s="536"/>
      <c r="AD30" s="592">
        <v>401</v>
      </c>
      <c r="AE30" s="593"/>
      <c r="AF30" s="594"/>
      <c r="AG30" s="529">
        <v>1</v>
      </c>
      <c r="AH30" s="529"/>
      <c r="AI30" s="529"/>
      <c r="AJ30" s="529"/>
      <c r="AK30" s="530">
        <v>30312</v>
      </c>
      <c r="AL30" s="531"/>
      <c r="AM30" s="531"/>
      <c r="AN30" s="531"/>
      <c r="AO30" s="531"/>
      <c r="AP30" s="532"/>
      <c r="AQ30" s="523">
        <f t="shared" si="2"/>
        <v>363744</v>
      </c>
      <c r="AR30" s="523"/>
      <c r="AS30" s="523"/>
      <c r="AT30" s="523"/>
      <c r="AU30" s="523"/>
      <c r="AV30" s="523"/>
      <c r="AW30" s="523"/>
      <c r="AX30" s="523"/>
      <c r="AY30" s="533"/>
      <c r="AZ30" s="534"/>
      <c r="BA30" s="534"/>
      <c r="BB30" s="534"/>
      <c r="BC30" s="534"/>
      <c r="BD30" s="534"/>
      <c r="BE30" s="534"/>
      <c r="BF30" s="535"/>
      <c r="BG30" s="523"/>
      <c r="BH30" s="523"/>
      <c r="BI30" s="523"/>
      <c r="BJ30" s="523"/>
      <c r="BK30" s="523"/>
      <c r="BL30" s="523"/>
      <c r="BM30" s="523"/>
      <c r="BN30" s="523"/>
      <c r="BO30" s="533">
        <f t="shared" si="0"/>
        <v>49827.945205479453</v>
      </c>
      <c r="BP30" s="534"/>
      <c r="BQ30" s="534"/>
      <c r="BR30" s="534"/>
      <c r="BS30" s="534"/>
      <c r="BT30" s="534"/>
      <c r="BU30" s="534"/>
      <c r="BV30" s="535"/>
      <c r="BW30" s="523"/>
      <c r="BX30" s="523"/>
      <c r="BY30" s="523"/>
      <c r="BZ30" s="523"/>
      <c r="CA30" s="523"/>
      <c r="CB30" s="523"/>
      <c r="CC30" s="523"/>
      <c r="CD30" s="523"/>
      <c r="CE30" s="523"/>
      <c r="CF30" s="523"/>
      <c r="CG30" s="523"/>
      <c r="CH30" s="523"/>
      <c r="CI30" s="523"/>
      <c r="CJ30" s="523"/>
      <c r="CK30" s="523"/>
      <c r="CL30" s="523"/>
      <c r="CM30" s="523"/>
      <c r="CN30" s="523"/>
      <c r="CO30" s="523"/>
      <c r="CP30" s="523"/>
      <c r="CQ30" s="523"/>
      <c r="CR30" s="523"/>
      <c r="CS30" s="523"/>
      <c r="CT30" s="523"/>
      <c r="CU30" s="523"/>
      <c r="CV30" s="523">
        <f t="shared" si="1"/>
        <v>413571.94520547945</v>
      </c>
      <c r="CW30" s="523"/>
      <c r="CX30" s="523"/>
      <c r="CY30" s="523"/>
      <c r="CZ30" s="523"/>
      <c r="DA30" s="523"/>
      <c r="DB30" s="523"/>
      <c r="DC30" s="523"/>
      <c r="DD30" s="523"/>
      <c r="DE30" s="524"/>
    </row>
    <row r="31" spans="1:125" s="407" customFormat="1" ht="23.25" customHeight="1" x14ac:dyDescent="0.2">
      <c r="A31" s="589" t="s">
        <v>1184</v>
      </c>
      <c r="B31" s="590"/>
      <c r="C31" s="590"/>
      <c r="D31" s="590"/>
      <c r="E31" s="590"/>
      <c r="F31" s="590"/>
      <c r="G31" s="590"/>
      <c r="H31" s="590"/>
      <c r="I31" s="590"/>
      <c r="J31" s="590"/>
      <c r="K31" s="590"/>
      <c r="L31" s="590"/>
      <c r="M31" s="590"/>
      <c r="N31" s="590"/>
      <c r="O31" s="591"/>
      <c r="P31" s="536" t="s">
        <v>1182</v>
      </c>
      <c r="Q31" s="536"/>
      <c r="R31" s="536"/>
      <c r="S31" s="536"/>
      <c r="T31" s="536"/>
      <c r="U31" s="536"/>
      <c r="V31" s="536"/>
      <c r="W31" s="536"/>
      <c r="X31" s="536"/>
      <c r="Y31" s="536"/>
      <c r="Z31" s="536"/>
      <c r="AA31" s="536"/>
      <c r="AB31" s="536"/>
      <c r="AC31" s="536"/>
      <c r="AD31" s="592">
        <v>401</v>
      </c>
      <c r="AE31" s="593"/>
      <c r="AF31" s="594"/>
      <c r="AG31" s="529">
        <v>1</v>
      </c>
      <c r="AH31" s="529"/>
      <c r="AI31" s="529"/>
      <c r="AJ31" s="529"/>
      <c r="AK31" s="530">
        <v>8705</v>
      </c>
      <c r="AL31" s="531"/>
      <c r="AM31" s="531"/>
      <c r="AN31" s="531"/>
      <c r="AO31" s="531"/>
      <c r="AP31" s="532"/>
      <c r="AQ31" s="523">
        <f>AG31*AK31*12</f>
        <v>104460</v>
      </c>
      <c r="AR31" s="523"/>
      <c r="AS31" s="523"/>
      <c r="AT31" s="523"/>
      <c r="AU31" s="523"/>
      <c r="AV31" s="523"/>
      <c r="AW31" s="523"/>
      <c r="AX31" s="523"/>
      <c r="AY31" s="533"/>
      <c r="AZ31" s="534"/>
      <c r="BA31" s="534"/>
      <c r="BB31" s="534"/>
      <c r="BC31" s="534"/>
      <c r="BD31" s="534"/>
      <c r="BE31" s="534"/>
      <c r="BF31" s="535"/>
      <c r="BG31" s="523">
        <v>1450</v>
      </c>
      <c r="BH31" s="523"/>
      <c r="BI31" s="523"/>
      <c r="BJ31" s="523"/>
      <c r="BK31" s="523"/>
      <c r="BL31" s="523"/>
      <c r="BM31" s="523"/>
      <c r="BN31" s="523"/>
      <c r="BO31" s="533">
        <f t="shared" si="0"/>
        <v>14309.589041095891</v>
      </c>
      <c r="BP31" s="534"/>
      <c r="BQ31" s="534"/>
      <c r="BR31" s="534"/>
      <c r="BS31" s="534"/>
      <c r="BT31" s="534"/>
      <c r="BU31" s="534"/>
      <c r="BV31" s="535"/>
      <c r="BW31" s="523"/>
      <c r="BX31" s="523"/>
      <c r="BY31" s="523"/>
      <c r="BZ31" s="523"/>
      <c r="CA31" s="523"/>
      <c r="CB31" s="523"/>
      <c r="CC31" s="523"/>
      <c r="CD31" s="523"/>
      <c r="CE31" s="523"/>
      <c r="CF31" s="523"/>
      <c r="CG31" s="523"/>
      <c r="CH31" s="523"/>
      <c r="CI31" s="523"/>
      <c r="CJ31" s="523"/>
      <c r="CK31" s="523"/>
      <c r="CL31" s="523"/>
      <c r="CM31" s="523"/>
      <c r="CN31" s="523"/>
      <c r="CO31" s="523"/>
      <c r="CP31" s="523"/>
      <c r="CQ31" s="523"/>
      <c r="CR31" s="523"/>
      <c r="CS31" s="523"/>
      <c r="CT31" s="523"/>
      <c r="CU31" s="523"/>
      <c r="CV31" s="523">
        <f>SUM(AQ31:CU31)</f>
        <v>120219.5890410959</v>
      </c>
      <c r="CW31" s="523"/>
      <c r="CX31" s="523"/>
      <c r="CY31" s="523"/>
      <c r="CZ31" s="523"/>
      <c r="DA31" s="523"/>
      <c r="DB31" s="523"/>
      <c r="DC31" s="523"/>
      <c r="DD31" s="523"/>
      <c r="DE31" s="524"/>
      <c r="DS31" s="408"/>
    </row>
    <row r="32" spans="1:125" s="407" customFormat="1" ht="23.25" customHeight="1" x14ac:dyDescent="0.2">
      <c r="A32" s="576" t="s">
        <v>1185</v>
      </c>
      <c r="B32" s="577"/>
      <c r="C32" s="577"/>
      <c r="D32" s="577"/>
      <c r="E32" s="577"/>
      <c r="F32" s="577"/>
      <c r="G32" s="577"/>
      <c r="H32" s="577"/>
      <c r="I32" s="577"/>
      <c r="J32" s="577"/>
      <c r="K32" s="577"/>
      <c r="L32" s="577"/>
      <c r="M32" s="577"/>
      <c r="N32" s="577"/>
      <c r="O32" s="578"/>
      <c r="P32" s="536" t="s">
        <v>1182</v>
      </c>
      <c r="Q32" s="536"/>
      <c r="R32" s="536"/>
      <c r="S32" s="536"/>
      <c r="T32" s="536"/>
      <c r="U32" s="536"/>
      <c r="V32" s="536"/>
      <c r="W32" s="536"/>
      <c r="X32" s="536"/>
      <c r="Y32" s="536"/>
      <c r="Z32" s="536"/>
      <c r="AA32" s="536"/>
      <c r="AB32" s="536"/>
      <c r="AC32" s="536"/>
      <c r="AD32" s="592">
        <v>401</v>
      </c>
      <c r="AE32" s="593"/>
      <c r="AF32" s="594"/>
      <c r="AG32" s="529">
        <v>1</v>
      </c>
      <c r="AH32" s="529"/>
      <c r="AI32" s="529"/>
      <c r="AJ32" s="529"/>
      <c r="AK32" s="530">
        <v>12343</v>
      </c>
      <c r="AL32" s="531"/>
      <c r="AM32" s="531"/>
      <c r="AN32" s="531"/>
      <c r="AO32" s="531"/>
      <c r="AP32" s="532"/>
      <c r="AQ32" s="523">
        <f t="shared" si="2"/>
        <v>148116</v>
      </c>
      <c r="AR32" s="523"/>
      <c r="AS32" s="523"/>
      <c r="AT32" s="523"/>
      <c r="AU32" s="523"/>
      <c r="AV32" s="523"/>
      <c r="AW32" s="523"/>
      <c r="AX32" s="523"/>
      <c r="AY32" s="533"/>
      <c r="AZ32" s="534"/>
      <c r="BA32" s="534"/>
      <c r="BB32" s="534"/>
      <c r="BC32" s="534"/>
      <c r="BD32" s="534"/>
      <c r="BE32" s="534"/>
      <c r="BF32" s="535"/>
      <c r="BG32" s="523">
        <v>2057</v>
      </c>
      <c r="BH32" s="523"/>
      <c r="BI32" s="523"/>
      <c r="BJ32" s="523"/>
      <c r="BK32" s="523"/>
      <c r="BL32" s="523"/>
      <c r="BM32" s="523"/>
      <c r="BN32" s="523"/>
      <c r="BO32" s="533">
        <f t="shared" si="0"/>
        <v>20289.863013698628</v>
      </c>
      <c r="BP32" s="534"/>
      <c r="BQ32" s="534"/>
      <c r="BR32" s="534"/>
      <c r="BS32" s="534"/>
      <c r="BT32" s="534"/>
      <c r="BU32" s="534"/>
      <c r="BV32" s="535"/>
      <c r="BW32" s="523"/>
      <c r="BX32" s="523"/>
      <c r="BY32" s="523"/>
      <c r="BZ32" s="523"/>
      <c r="CA32" s="523"/>
      <c r="CB32" s="523"/>
      <c r="CC32" s="523"/>
      <c r="CD32" s="523"/>
      <c r="CE32" s="523"/>
      <c r="CF32" s="523"/>
      <c r="CG32" s="523"/>
      <c r="CH32" s="523"/>
      <c r="CI32" s="523"/>
      <c r="CJ32" s="523"/>
      <c r="CK32" s="523"/>
      <c r="CL32" s="523"/>
      <c r="CM32" s="523"/>
      <c r="CN32" s="523"/>
      <c r="CO32" s="523"/>
      <c r="CP32" s="523"/>
      <c r="CQ32" s="523"/>
      <c r="CR32" s="523"/>
      <c r="CS32" s="523"/>
      <c r="CT32" s="523"/>
      <c r="CU32" s="523"/>
      <c r="CV32" s="523">
        <f t="shared" si="1"/>
        <v>170462.86301369863</v>
      </c>
      <c r="CW32" s="523"/>
      <c r="CX32" s="523"/>
      <c r="CY32" s="523"/>
      <c r="CZ32" s="523"/>
      <c r="DA32" s="523"/>
      <c r="DB32" s="523"/>
      <c r="DC32" s="523"/>
      <c r="DD32" s="523"/>
      <c r="DE32" s="524"/>
    </row>
    <row r="33" spans="1:122" s="407" customFormat="1" ht="23.25" customHeight="1" x14ac:dyDescent="0.2">
      <c r="A33" s="576" t="s">
        <v>1186</v>
      </c>
      <c r="B33" s="577"/>
      <c r="C33" s="577"/>
      <c r="D33" s="577"/>
      <c r="E33" s="577"/>
      <c r="F33" s="577"/>
      <c r="G33" s="577"/>
      <c r="H33" s="577"/>
      <c r="I33" s="577"/>
      <c r="J33" s="577"/>
      <c r="K33" s="577"/>
      <c r="L33" s="577"/>
      <c r="M33" s="577"/>
      <c r="N33" s="577"/>
      <c r="O33" s="578"/>
      <c r="P33" s="536" t="s">
        <v>1182</v>
      </c>
      <c r="Q33" s="536"/>
      <c r="R33" s="536"/>
      <c r="S33" s="536"/>
      <c r="T33" s="536"/>
      <c r="U33" s="536"/>
      <c r="V33" s="536"/>
      <c r="W33" s="536"/>
      <c r="X33" s="536"/>
      <c r="Y33" s="536"/>
      <c r="Z33" s="536"/>
      <c r="AA33" s="536"/>
      <c r="AB33" s="536"/>
      <c r="AC33" s="536"/>
      <c r="AD33" s="592">
        <v>401</v>
      </c>
      <c r="AE33" s="593"/>
      <c r="AF33" s="594"/>
      <c r="AG33" s="529">
        <v>1</v>
      </c>
      <c r="AH33" s="529"/>
      <c r="AI33" s="529"/>
      <c r="AJ33" s="529"/>
      <c r="AK33" s="530">
        <v>6733</v>
      </c>
      <c r="AL33" s="531"/>
      <c r="AM33" s="531"/>
      <c r="AN33" s="531"/>
      <c r="AO33" s="531"/>
      <c r="AP33" s="532"/>
      <c r="AQ33" s="523">
        <f t="shared" si="2"/>
        <v>80796</v>
      </c>
      <c r="AR33" s="523"/>
      <c r="AS33" s="523"/>
      <c r="AT33" s="523"/>
      <c r="AU33" s="523"/>
      <c r="AV33" s="523"/>
      <c r="AW33" s="523"/>
      <c r="AX33" s="523"/>
      <c r="AY33" s="533"/>
      <c r="AZ33" s="534"/>
      <c r="BA33" s="534"/>
      <c r="BB33" s="534"/>
      <c r="BC33" s="534"/>
      <c r="BD33" s="534"/>
      <c r="BE33" s="534"/>
      <c r="BF33" s="535"/>
      <c r="BG33" s="523">
        <v>1122</v>
      </c>
      <c r="BH33" s="523"/>
      <c r="BI33" s="523"/>
      <c r="BJ33" s="523"/>
      <c r="BK33" s="523"/>
      <c r="BL33" s="523"/>
      <c r="BM33" s="523"/>
      <c r="BN33" s="523"/>
      <c r="BO33" s="533">
        <f t="shared" si="0"/>
        <v>11067.945205479453</v>
      </c>
      <c r="BP33" s="534"/>
      <c r="BQ33" s="534"/>
      <c r="BR33" s="534"/>
      <c r="BS33" s="534"/>
      <c r="BT33" s="534"/>
      <c r="BU33" s="534"/>
      <c r="BV33" s="535"/>
      <c r="BW33" s="523"/>
      <c r="BX33" s="523"/>
      <c r="BY33" s="523"/>
      <c r="BZ33" s="523"/>
      <c r="CA33" s="523"/>
      <c r="CB33" s="523"/>
      <c r="CC33" s="523"/>
      <c r="CD33" s="523"/>
      <c r="CE33" s="523"/>
      <c r="CF33" s="523"/>
      <c r="CG33" s="523"/>
      <c r="CH33" s="523"/>
      <c r="CI33" s="523"/>
      <c r="CJ33" s="523"/>
      <c r="CK33" s="523"/>
      <c r="CL33" s="523"/>
      <c r="CM33" s="523"/>
      <c r="CN33" s="523"/>
      <c r="CO33" s="523"/>
      <c r="CP33" s="523"/>
      <c r="CQ33" s="523"/>
      <c r="CR33" s="523"/>
      <c r="CS33" s="523"/>
      <c r="CT33" s="523"/>
      <c r="CU33" s="523"/>
      <c r="CV33" s="523">
        <f t="shared" si="1"/>
        <v>92985.945205479453</v>
      </c>
      <c r="CW33" s="523"/>
      <c r="CX33" s="523"/>
      <c r="CY33" s="523"/>
      <c r="CZ33" s="523"/>
      <c r="DA33" s="523"/>
      <c r="DB33" s="523"/>
      <c r="DC33" s="523"/>
      <c r="DD33" s="523"/>
      <c r="DE33" s="524"/>
    </row>
    <row r="34" spans="1:122" s="407" customFormat="1" ht="23.25" customHeight="1" x14ac:dyDescent="0.2">
      <c r="A34" s="576" t="s">
        <v>1187</v>
      </c>
      <c r="B34" s="577"/>
      <c r="C34" s="577"/>
      <c r="D34" s="577"/>
      <c r="E34" s="577"/>
      <c r="F34" s="577"/>
      <c r="G34" s="577"/>
      <c r="H34" s="577"/>
      <c r="I34" s="577"/>
      <c r="J34" s="577"/>
      <c r="K34" s="577"/>
      <c r="L34" s="577"/>
      <c r="M34" s="577"/>
      <c r="N34" s="577"/>
      <c r="O34" s="578"/>
      <c r="P34" s="536" t="s">
        <v>1182</v>
      </c>
      <c r="Q34" s="536"/>
      <c r="R34" s="536"/>
      <c r="S34" s="536"/>
      <c r="T34" s="536"/>
      <c r="U34" s="536"/>
      <c r="V34" s="536"/>
      <c r="W34" s="536"/>
      <c r="X34" s="536"/>
      <c r="Y34" s="536"/>
      <c r="Z34" s="536"/>
      <c r="AA34" s="536"/>
      <c r="AB34" s="536"/>
      <c r="AC34" s="536"/>
      <c r="AD34" s="592">
        <v>401</v>
      </c>
      <c r="AE34" s="593"/>
      <c r="AF34" s="594"/>
      <c r="AG34" s="529">
        <v>1</v>
      </c>
      <c r="AH34" s="529"/>
      <c r="AI34" s="529"/>
      <c r="AJ34" s="529"/>
      <c r="AK34" s="530">
        <v>13614</v>
      </c>
      <c r="AL34" s="531"/>
      <c r="AM34" s="531"/>
      <c r="AN34" s="531"/>
      <c r="AO34" s="531"/>
      <c r="AP34" s="532"/>
      <c r="AQ34" s="523">
        <f t="shared" si="2"/>
        <v>163368</v>
      </c>
      <c r="AR34" s="523"/>
      <c r="AS34" s="523"/>
      <c r="AT34" s="523"/>
      <c r="AU34" s="523"/>
      <c r="AV34" s="523"/>
      <c r="AW34" s="523"/>
      <c r="AX34" s="523"/>
      <c r="AY34" s="533"/>
      <c r="AZ34" s="534"/>
      <c r="BA34" s="534"/>
      <c r="BB34" s="534"/>
      <c r="BC34" s="534"/>
      <c r="BD34" s="534"/>
      <c r="BE34" s="534"/>
      <c r="BF34" s="535"/>
      <c r="BG34" s="523">
        <v>2269</v>
      </c>
      <c r="BH34" s="523"/>
      <c r="BI34" s="523"/>
      <c r="BJ34" s="523"/>
      <c r="BK34" s="523"/>
      <c r="BL34" s="523"/>
      <c r="BM34" s="523"/>
      <c r="BN34" s="523"/>
      <c r="BO34" s="533">
        <f t="shared" si="0"/>
        <v>22379.178082191778</v>
      </c>
      <c r="BP34" s="534"/>
      <c r="BQ34" s="534"/>
      <c r="BR34" s="534"/>
      <c r="BS34" s="534"/>
      <c r="BT34" s="534"/>
      <c r="BU34" s="534"/>
      <c r="BV34" s="535"/>
      <c r="BW34" s="523"/>
      <c r="BX34" s="523"/>
      <c r="BY34" s="523"/>
      <c r="BZ34" s="523"/>
      <c r="CA34" s="523"/>
      <c r="CB34" s="523"/>
      <c r="CC34" s="523"/>
      <c r="CD34" s="523"/>
      <c r="CE34" s="523"/>
      <c r="CF34" s="523"/>
      <c r="CG34" s="523"/>
      <c r="CH34" s="523"/>
      <c r="CI34" s="523"/>
      <c r="CJ34" s="523"/>
      <c r="CK34" s="523"/>
      <c r="CL34" s="523"/>
      <c r="CM34" s="523"/>
      <c r="CN34" s="523"/>
      <c r="CO34" s="523"/>
      <c r="CP34" s="523"/>
      <c r="CQ34" s="523"/>
      <c r="CR34" s="523"/>
      <c r="CS34" s="523"/>
      <c r="CT34" s="523"/>
      <c r="CU34" s="523"/>
      <c r="CV34" s="523">
        <f t="shared" si="1"/>
        <v>188016.17808219179</v>
      </c>
      <c r="CW34" s="523"/>
      <c r="CX34" s="523"/>
      <c r="CY34" s="523"/>
      <c r="CZ34" s="523"/>
      <c r="DA34" s="523"/>
      <c r="DB34" s="523"/>
      <c r="DC34" s="523"/>
      <c r="DD34" s="523"/>
      <c r="DE34" s="524"/>
    </row>
    <row r="35" spans="1:122" s="407" customFormat="1" ht="23.25" customHeight="1" x14ac:dyDescent="0.2">
      <c r="A35" s="576" t="s">
        <v>1188</v>
      </c>
      <c r="B35" s="577"/>
      <c r="C35" s="577"/>
      <c r="D35" s="577"/>
      <c r="E35" s="577"/>
      <c r="F35" s="577"/>
      <c r="G35" s="577"/>
      <c r="H35" s="577"/>
      <c r="I35" s="577"/>
      <c r="J35" s="577"/>
      <c r="K35" s="577"/>
      <c r="L35" s="577"/>
      <c r="M35" s="577"/>
      <c r="N35" s="577"/>
      <c r="O35" s="578"/>
      <c r="P35" s="536" t="s">
        <v>1182</v>
      </c>
      <c r="Q35" s="536"/>
      <c r="R35" s="536"/>
      <c r="S35" s="536"/>
      <c r="T35" s="536"/>
      <c r="U35" s="536"/>
      <c r="V35" s="536"/>
      <c r="W35" s="536"/>
      <c r="X35" s="536"/>
      <c r="Y35" s="536"/>
      <c r="Z35" s="536"/>
      <c r="AA35" s="536"/>
      <c r="AB35" s="536"/>
      <c r="AC35" s="536"/>
      <c r="AD35" s="592">
        <v>401</v>
      </c>
      <c r="AE35" s="593"/>
      <c r="AF35" s="594"/>
      <c r="AG35" s="529">
        <v>1</v>
      </c>
      <c r="AH35" s="529"/>
      <c r="AI35" s="529"/>
      <c r="AJ35" s="529"/>
      <c r="AK35" s="530">
        <v>12343</v>
      </c>
      <c r="AL35" s="531"/>
      <c r="AM35" s="531"/>
      <c r="AN35" s="531"/>
      <c r="AO35" s="531"/>
      <c r="AP35" s="532"/>
      <c r="AQ35" s="523">
        <f t="shared" si="2"/>
        <v>148116</v>
      </c>
      <c r="AR35" s="523"/>
      <c r="AS35" s="523"/>
      <c r="AT35" s="523"/>
      <c r="AU35" s="523"/>
      <c r="AV35" s="523"/>
      <c r="AW35" s="523"/>
      <c r="AX35" s="523"/>
      <c r="AY35" s="533"/>
      <c r="AZ35" s="534"/>
      <c r="BA35" s="534"/>
      <c r="BB35" s="534"/>
      <c r="BC35" s="534"/>
      <c r="BD35" s="534"/>
      <c r="BE35" s="534"/>
      <c r="BF35" s="535"/>
      <c r="BG35" s="523">
        <v>2057</v>
      </c>
      <c r="BH35" s="523"/>
      <c r="BI35" s="523"/>
      <c r="BJ35" s="523"/>
      <c r="BK35" s="523"/>
      <c r="BL35" s="523"/>
      <c r="BM35" s="523"/>
      <c r="BN35" s="523"/>
      <c r="BO35" s="533">
        <f t="shared" si="0"/>
        <v>20289.863013698628</v>
      </c>
      <c r="BP35" s="534"/>
      <c r="BQ35" s="534"/>
      <c r="BR35" s="534"/>
      <c r="BS35" s="534"/>
      <c r="BT35" s="534"/>
      <c r="BU35" s="534"/>
      <c r="BV35" s="535"/>
      <c r="BW35" s="523"/>
      <c r="BX35" s="523"/>
      <c r="BY35" s="523"/>
      <c r="BZ35" s="523"/>
      <c r="CA35" s="523"/>
      <c r="CB35" s="523"/>
      <c r="CC35" s="523"/>
      <c r="CD35" s="523"/>
      <c r="CE35" s="523"/>
      <c r="CF35" s="523"/>
      <c r="CG35" s="523"/>
      <c r="CH35" s="523"/>
      <c r="CI35" s="523"/>
      <c r="CJ35" s="523"/>
      <c r="CK35" s="523"/>
      <c r="CL35" s="523"/>
      <c r="CM35" s="523"/>
      <c r="CN35" s="523"/>
      <c r="CO35" s="523"/>
      <c r="CP35" s="523"/>
      <c r="CQ35" s="523"/>
      <c r="CR35" s="523"/>
      <c r="CS35" s="523"/>
      <c r="CT35" s="523"/>
      <c r="CU35" s="523"/>
      <c r="CV35" s="523">
        <f t="shared" si="1"/>
        <v>170462.86301369863</v>
      </c>
      <c r="CW35" s="523"/>
      <c r="CX35" s="523"/>
      <c r="CY35" s="523"/>
      <c r="CZ35" s="523"/>
      <c r="DA35" s="523"/>
      <c r="DB35" s="523"/>
      <c r="DC35" s="523"/>
      <c r="DD35" s="523"/>
      <c r="DE35" s="524"/>
    </row>
    <row r="36" spans="1:122" s="407" customFormat="1" ht="23.25" customHeight="1" x14ac:dyDescent="0.2">
      <c r="A36" s="576" t="s">
        <v>1189</v>
      </c>
      <c r="B36" s="577"/>
      <c r="C36" s="577"/>
      <c r="D36" s="577"/>
      <c r="E36" s="577"/>
      <c r="F36" s="577"/>
      <c r="G36" s="577"/>
      <c r="H36" s="577"/>
      <c r="I36" s="577"/>
      <c r="J36" s="577"/>
      <c r="K36" s="577"/>
      <c r="L36" s="577"/>
      <c r="M36" s="577"/>
      <c r="N36" s="577"/>
      <c r="O36" s="578"/>
      <c r="P36" s="536" t="s">
        <v>1182</v>
      </c>
      <c r="Q36" s="536"/>
      <c r="R36" s="536"/>
      <c r="S36" s="536"/>
      <c r="T36" s="536"/>
      <c r="U36" s="536"/>
      <c r="V36" s="536"/>
      <c r="W36" s="536"/>
      <c r="X36" s="536"/>
      <c r="Y36" s="536"/>
      <c r="Z36" s="536"/>
      <c r="AA36" s="536"/>
      <c r="AB36" s="536"/>
      <c r="AC36" s="536"/>
      <c r="AD36" s="592">
        <v>401</v>
      </c>
      <c r="AE36" s="593"/>
      <c r="AF36" s="594"/>
      <c r="AG36" s="529">
        <v>1</v>
      </c>
      <c r="AH36" s="529"/>
      <c r="AI36" s="529"/>
      <c r="AJ36" s="529"/>
      <c r="AK36" s="530">
        <v>13614</v>
      </c>
      <c r="AL36" s="531"/>
      <c r="AM36" s="531"/>
      <c r="AN36" s="531"/>
      <c r="AO36" s="531"/>
      <c r="AP36" s="532"/>
      <c r="AQ36" s="523">
        <f t="shared" si="2"/>
        <v>163368</v>
      </c>
      <c r="AR36" s="523"/>
      <c r="AS36" s="523"/>
      <c r="AT36" s="523"/>
      <c r="AU36" s="523"/>
      <c r="AV36" s="523"/>
      <c r="AW36" s="523"/>
      <c r="AX36" s="523"/>
      <c r="AY36" s="533"/>
      <c r="AZ36" s="534"/>
      <c r="BA36" s="534"/>
      <c r="BB36" s="534"/>
      <c r="BC36" s="534"/>
      <c r="BD36" s="534"/>
      <c r="BE36" s="534"/>
      <c r="BF36" s="535"/>
      <c r="BG36" s="523">
        <v>2269</v>
      </c>
      <c r="BH36" s="523"/>
      <c r="BI36" s="523"/>
      <c r="BJ36" s="523"/>
      <c r="BK36" s="523"/>
      <c r="BL36" s="523"/>
      <c r="BM36" s="523"/>
      <c r="BN36" s="523"/>
      <c r="BO36" s="533">
        <f t="shared" si="0"/>
        <v>22379.178082191778</v>
      </c>
      <c r="BP36" s="534"/>
      <c r="BQ36" s="534"/>
      <c r="BR36" s="534"/>
      <c r="BS36" s="534"/>
      <c r="BT36" s="534"/>
      <c r="BU36" s="534"/>
      <c r="BV36" s="535"/>
      <c r="BW36" s="523"/>
      <c r="BX36" s="523"/>
      <c r="BY36" s="523"/>
      <c r="BZ36" s="523"/>
      <c r="CA36" s="523"/>
      <c r="CB36" s="523"/>
      <c r="CC36" s="523"/>
      <c r="CD36" s="523"/>
      <c r="CE36" s="523"/>
      <c r="CF36" s="523"/>
      <c r="CG36" s="523"/>
      <c r="CH36" s="523"/>
      <c r="CI36" s="523"/>
      <c r="CJ36" s="523"/>
      <c r="CK36" s="523"/>
      <c r="CL36" s="523"/>
      <c r="CM36" s="523"/>
      <c r="CN36" s="523"/>
      <c r="CO36" s="523"/>
      <c r="CP36" s="523"/>
      <c r="CQ36" s="523"/>
      <c r="CR36" s="523"/>
      <c r="CS36" s="523"/>
      <c r="CT36" s="523"/>
      <c r="CU36" s="523"/>
      <c r="CV36" s="523">
        <f t="shared" si="1"/>
        <v>188016.17808219179</v>
      </c>
      <c r="CW36" s="523"/>
      <c r="CX36" s="523"/>
      <c r="CY36" s="523"/>
      <c r="CZ36" s="523"/>
      <c r="DA36" s="523"/>
      <c r="DB36" s="523"/>
      <c r="DC36" s="523"/>
      <c r="DD36" s="523"/>
      <c r="DE36" s="524"/>
    </row>
    <row r="37" spans="1:122" s="407" customFormat="1" ht="23.25" customHeight="1" x14ac:dyDescent="0.2">
      <c r="A37" s="576" t="s">
        <v>1190</v>
      </c>
      <c r="B37" s="577"/>
      <c r="C37" s="577"/>
      <c r="D37" s="577"/>
      <c r="E37" s="577"/>
      <c r="F37" s="577"/>
      <c r="G37" s="577"/>
      <c r="H37" s="577"/>
      <c r="I37" s="577"/>
      <c r="J37" s="577"/>
      <c r="K37" s="577"/>
      <c r="L37" s="577"/>
      <c r="M37" s="577"/>
      <c r="N37" s="577"/>
      <c r="O37" s="578"/>
      <c r="P37" s="536" t="s">
        <v>1182</v>
      </c>
      <c r="Q37" s="536"/>
      <c r="R37" s="536"/>
      <c r="S37" s="536"/>
      <c r="T37" s="536"/>
      <c r="U37" s="536"/>
      <c r="V37" s="536"/>
      <c r="W37" s="536"/>
      <c r="X37" s="536"/>
      <c r="Y37" s="536"/>
      <c r="Z37" s="536"/>
      <c r="AA37" s="536"/>
      <c r="AB37" s="536"/>
      <c r="AC37" s="536"/>
      <c r="AD37" s="592">
        <v>401</v>
      </c>
      <c r="AE37" s="593"/>
      <c r="AF37" s="594"/>
      <c r="AG37" s="529">
        <v>1</v>
      </c>
      <c r="AH37" s="529"/>
      <c r="AI37" s="529"/>
      <c r="AJ37" s="529"/>
      <c r="AK37" s="530">
        <v>8705</v>
      </c>
      <c r="AL37" s="531"/>
      <c r="AM37" s="531"/>
      <c r="AN37" s="531"/>
      <c r="AO37" s="531"/>
      <c r="AP37" s="532"/>
      <c r="AQ37" s="523">
        <f t="shared" si="2"/>
        <v>104460</v>
      </c>
      <c r="AR37" s="523"/>
      <c r="AS37" s="523"/>
      <c r="AT37" s="523"/>
      <c r="AU37" s="523"/>
      <c r="AV37" s="523"/>
      <c r="AW37" s="523"/>
      <c r="AX37" s="523"/>
      <c r="AY37" s="533"/>
      <c r="AZ37" s="534"/>
      <c r="BA37" s="534"/>
      <c r="BB37" s="534"/>
      <c r="BC37" s="534"/>
      <c r="BD37" s="534"/>
      <c r="BE37" s="534"/>
      <c r="BF37" s="535"/>
      <c r="BG37" s="523">
        <v>1450</v>
      </c>
      <c r="BH37" s="523"/>
      <c r="BI37" s="523"/>
      <c r="BJ37" s="523"/>
      <c r="BK37" s="523"/>
      <c r="BL37" s="523"/>
      <c r="BM37" s="523"/>
      <c r="BN37" s="523"/>
      <c r="BO37" s="533">
        <f t="shared" si="0"/>
        <v>14309.589041095891</v>
      </c>
      <c r="BP37" s="534"/>
      <c r="BQ37" s="534"/>
      <c r="BR37" s="534"/>
      <c r="BS37" s="534"/>
      <c r="BT37" s="534"/>
      <c r="BU37" s="534"/>
      <c r="BV37" s="535"/>
      <c r="BW37" s="523"/>
      <c r="BX37" s="523"/>
      <c r="BY37" s="523"/>
      <c r="BZ37" s="523"/>
      <c r="CA37" s="523"/>
      <c r="CB37" s="523"/>
      <c r="CC37" s="523"/>
      <c r="CD37" s="523"/>
      <c r="CE37" s="523"/>
      <c r="CF37" s="523"/>
      <c r="CG37" s="523"/>
      <c r="CH37" s="523"/>
      <c r="CI37" s="523"/>
      <c r="CJ37" s="523"/>
      <c r="CK37" s="523"/>
      <c r="CL37" s="523"/>
      <c r="CM37" s="523"/>
      <c r="CN37" s="523"/>
      <c r="CO37" s="523"/>
      <c r="CP37" s="523"/>
      <c r="CQ37" s="523"/>
      <c r="CR37" s="523"/>
      <c r="CS37" s="523"/>
      <c r="CT37" s="523"/>
      <c r="CU37" s="523"/>
      <c r="CV37" s="523">
        <f t="shared" si="1"/>
        <v>120219.5890410959</v>
      </c>
      <c r="CW37" s="523"/>
      <c r="CX37" s="523"/>
      <c r="CY37" s="523"/>
      <c r="CZ37" s="523"/>
      <c r="DA37" s="523"/>
      <c r="DB37" s="523"/>
      <c r="DC37" s="523"/>
      <c r="DD37" s="523"/>
      <c r="DE37" s="524"/>
    </row>
    <row r="38" spans="1:122" s="407" customFormat="1" ht="23.25" customHeight="1" x14ac:dyDescent="0.2">
      <c r="A38" s="576" t="s">
        <v>1192</v>
      </c>
      <c r="B38" s="577"/>
      <c r="C38" s="577"/>
      <c r="D38" s="577"/>
      <c r="E38" s="577"/>
      <c r="F38" s="577"/>
      <c r="G38" s="577"/>
      <c r="H38" s="577"/>
      <c r="I38" s="577"/>
      <c r="J38" s="577"/>
      <c r="K38" s="577"/>
      <c r="L38" s="577"/>
      <c r="M38" s="577"/>
      <c r="N38" s="577"/>
      <c r="O38" s="578"/>
      <c r="P38" s="580" t="s">
        <v>1191</v>
      </c>
      <c r="Q38" s="581"/>
      <c r="R38" s="581"/>
      <c r="S38" s="581"/>
      <c r="T38" s="581"/>
      <c r="U38" s="581"/>
      <c r="V38" s="581"/>
      <c r="W38" s="581"/>
      <c r="X38" s="581"/>
      <c r="Y38" s="581"/>
      <c r="Z38" s="581"/>
      <c r="AA38" s="581"/>
      <c r="AB38" s="581"/>
      <c r="AC38" s="582"/>
      <c r="AD38" s="592">
        <v>401</v>
      </c>
      <c r="AE38" s="593"/>
      <c r="AF38" s="594"/>
      <c r="AG38" s="529">
        <v>1</v>
      </c>
      <c r="AH38" s="529"/>
      <c r="AI38" s="529"/>
      <c r="AJ38" s="529"/>
      <c r="AK38" s="530">
        <v>23787</v>
      </c>
      <c r="AL38" s="531"/>
      <c r="AM38" s="531"/>
      <c r="AN38" s="531"/>
      <c r="AO38" s="531"/>
      <c r="AP38" s="532"/>
      <c r="AQ38" s="523">
        <f t="shared" si="2"/>
        <v>285444</v>
      </c>
      <c r="AR38" s="523"/>
      <c r="AS38" s="523"/>
      <c r="AT38" s="523"/>
      <c r="AU38" s="523"/>
      <c r="AV38" s="523"/>
      <c r="AW38" s="523"/>
      <c r="AX38" s="523"/>
      <c r="AY38" s="533"/>
      <c r="AZ38" s="534"/>
      <c r="BA38" s="534"/>
      <c r="BB38" s="534"/>
      <c r="BC38" s="534"/>
      <c r="BD38" s="534"/>
      <c r="BE38" s="534"/>
      <c r="BF38" s="535"/>
      <c r="BG38" s="523">
        <v>3964</v>
      </c>
      <c r="BH38" s="523"/>
      <c r="BI38" s="523"/>
      <c r="BJ38" s="523"/>
      <c r="BK38" s="523"/>
      <c r="BL38" s="523"/>
      <c r="BM38" s="523"/>
      <c r="BN38" s="523"/>
      <c r="BO38" s="533">
        <f t="shared" si="0"/>
        <v>39101.917808219179</v>
      </c>
      <c r="BP38" s="534"/>
      <c r="BQ38" s="534"/>
      <c r="BR38" s="534"/>
      <c r="BS38" s="534"/>
      <c r="BT38" s="534"/>
      <c r="BU38" s="534"/>
      <c r="BV38" s="535"/>
      <c r="BW38" s="523"/>
      <c r="BX38" s="523"/>
      <c r="BY38" s="523"/>
      <c r="BZ38" s="523"/>
      <c r="CA38" s="523"/>
      <c r="CB38" s="523"/>
      <c r="CC38" s="523"/>
      <c r="CD38" s="523"/>
      <c r="CE38" s="523"/>
      <c r="CF38" s="523"/>
      <c r="CG38" s="523"/>
      <c r="CH38" s="523"/>
      <c r="CI38" s="523"/>
      <c r="CJ38" s="523"/>
      <c r="CK38" s="523"/>
      <c r="CL38" s="523"/>
      <c r="CM38" s="523"/>
      <c r="CN38" s="523"/>
      <c r="CO38" s="523"/>
      <c r="CP38" s="523"/>
      <c r="CQ38" s="523"/>
      <c r="CR38" s="523"/>
      <c r="CS38" s="523"/>
      <c r="CT38" s="523"/>
      <c r="CU38" s="523"/>
      <c r="CV38" s="523">
        <f t="shared" si="1"/>
        <v>328509.91780821921</v>
      </c>
      <c r="CW38" s="523"/>
      <c r="CX38" s="523"/>
      <c r="CY38" s="523"/>
      <c r="CZ38" s="523"/>
      <c r="DA38" s="523"/>
      <c r="DB38" s="523"/>
      <c r="DC38" s="523"/>
      <c r="DD38" s="523"/>
      <c r="DE38" s="524"/>
    </row>
    <row r="39" spans="1:122" s="407" customFormat="1" ht="23.25" customHeight="1" x14ac:dyDescent="0.2">
      <c r="A39" s="576" t="s">
        <v>1193</v>
      </c>
      <c r="B39" s="577"/>
      <c r="C39" s="577"/>
      <c r="D39" s="577"/>
      <c r="E39" s="577"/>
      <c r="F39" s="577"/>
      <c r="G39" s="577"/>
      <c r="H39" s="577"/>
      <c r="I39" s="577"/>
      <c r="J39" s="577"/>
      <c r="K39" s="577"/>
      <c r="L39" s="577"/>
      <c r="M39" s="577"/>
      <c r="N39" s="577"/>
      <c r="O39" s="578"/>
      <c r="P39" s="580" t="s">
        <v>1191</v>
      </c>
      <c r="Q39" s="581"/>
      <c r="R39" s="581"/>
      <c r="S39" s="581"/>
      <c r="T39" s="581"/>
      <c r="U39" s="581"/>
      <c r="V39" s="581"/>
      <c r="W39" s="581"/>
      <c r="X39" s="581"/>
      <c r="Y39" s="581"/>
      <c r="Z39" s="581"/>
      <c r="AA39" s="581"/>
      <c r="AB39" s="581"/>
      <c r="AC39" s="582"/>
      <c r="AD39" s="592">
        <v>401</v>
      </c>
      <c r="AE39" s="593"/>
      <c r="AF39" s="594"/>
      <c r="AG39" s="529">
        <v>1</v>
      </c>
      <c r="AH39" s="529"/>
      <c r="AI39" s="529"/>
      <c r="AJ39" s="529"/>
      <c r="AK39" s="530">
        <v>5564</v>
      </c>
      <c r="AL39" s="531"/>
      <c r="AM39" s="531"/>
      <c r="AN39" s="531"/>
      <c r="AO39" s="531"/>
      <c r="AP39" s="532"/>
      <c r="AQ39" s="523">
        <f t="shared" si="2"/>
        <v>66768</v>
      </c>
      <c r="AR39" s="523"/>
      <c r="AS39" s="523"/>
      <c r="AT39" s="523"/>
      <c r="AU39" s="523"/>
      <c r="AV39" s="523"/>
      <c r="AW39" s="523"/>
      <c r="AX39" s="523"/>
      <c r="AY39" s="533"/>
      <c r="AZ39" s="534"/>
      <c r="BA39" s="534"/>
      <c r="BB39" s="534"/>
      <c r="BC39" s="534"/>
      <c r="BD39" s="534"/>
      <c r="BE39" s="534"/>
      <c r="BF39" s="535"/>
      <c r="BG39" s="523">
        <v>927</v>
      </c>
      <c r="BH39" s="523"/>
      <c r="BI39" s="523"/>
      <c r="BJ39" s="523"/>
      <c r="BK39" s="523"/>
      <c r="BL39" s="523"/>
      <c r="BM39" s="523"/>
      <c r="BN39" s="523"/>
      <c r="BO39" s="533">
        <f t="shared" si="0"/>
        <v>9146.301369863013</v>
      </c>
      <c r="BP39" s="534"/>
      <c r="BQ39" s="534"/>
      <c r="BR39" s="534"/>
      <c r="BS39" s="534"/>
      <c r="BT39" s="534"/>
      <c r="BU39" s="534"/>
      <c r="BV39" s="535"/>
      <c r="BW39" s="523"/>
      <c r="BX39" s="523"/>
      <c r="BY39" s="523"/>
      <c r="BZ39" s="523"/>
      <c r="CA39" s="523"/>
      <c r="CB39" s="523"/>
      <c r="CC39" s="523"/>
      <c r="CD39" s="523"/>
      <c r="CE39" s="523"/>
      <c r="CF39" s="523"/>
      <c r="CG39" s="523"/>
      <c r="CH39" s="523"/>
      <c r="CI39" s="523"/>
      <c r="CJ39" s="523"/>
      <c r="CK39" s="523"/>
      <c r="CL39" s="523"/>
      <c r="CM39" s="523"/>
      <c r="CN39" s="523"/>
      <c r="CO39" s="523"/>
      <c r="CP39" s="523"/>
      <c r="CQ39" s="523"/>
      <c r="CR39" s="523"/>
      <c r="CS39" s="523"/>
      <c r="CT39" s="523"/>
      <c r="CU39" s="523"/>
      <c r="CV39" s="523">
        <f t="shared" si="1"/>
        <v>76841.301369863009</v>
      </c>
      <c r="CW39" s="523"/>
      <c r="CX39" s="523"/>
      <c r="CY39" s="523"/>
      <c r="CZ39" s="523"/>
      <c r="DA39" s="523"/>
      <c r="DB39" s="523"/>
      <c r="DC39" s="523"/>
      <c r="DD39" s="523"/>
      <c r="DE39" s="524"/>
    </row>
    <row r="40" spans="1:122" s="407" customFormat="1" ht="23.25" customHeight="1" x14ac:dyDescent="0.2">
      <c r="A40" s="576" t="s">
        <v>1194</v>
      </c>
      <c r="B40" s="577"/>
      <c r="C40" s="577"/>
      <c r="D40" s="577"/>
      <c r="E40" s="577"/>
      <c r="F40" s="577"/>
      <c r="G40" s="577"/>
      <c r="H40" s="577"/>
      <c r="I40" s="577"/>
      <c r="J40" s="577"/>
      <c r="K40" s="577"/>
      <c r="L40" s="577"/>
      <c r="M40" s="577"/>
      <c r="N40" s="577"/>
      <c r="O40" s="578"/>
      <c r="P40" s="580" t="s">
        <v>1191</v>
      </c>
      <c r="Q40" s="581"/>
      <c r="R40" s="581"/>
      <c r="S40" s="581"/>
      <c r="T40" s="581"/>
      <c r="U40" s="581"/>
      <c r="V40" s="581"/>
      <c r="W40" s="581"/>
      <c r="X40" s="581"/>
      <c r="Y40" s="581"/>
      <c r="Z40" s="581"/>
      <c r="AA40" s="581"/>
      <c r="AB40" s="581"/>
      <c r="AC40" s="582"/>
      <c r="AD40" s="592">
        <v>401</v>
      </c>
      <c r="AE40" s="593"/>
      <c r="AF40" s="594"/>
      <c r="AG40" s="529">
        <v>1</v>
      </c>
      <c r="AH40" s="529"/>
      <c r="AI40" s="529"/>
      <c r="AJ40" s="529"/>
      <c r="AK40" s="530">
        <v>4969</v>
      </c>
      <c r="AL40" s="531"/>
      <c r="AM40" s="531"/>
      <c r="AN40" s="531"/>
      <c r="AO40" s="531"/>
      <c r="AP40" s="532"/>
      <c r="AQ40" s="523">
        <f t="shared" si="2"/>
        <v>59628</v>
      </c>
      <c r="AR40" s="523"/>
      <c r="AS40" s="523"/>
      <c r="AT40" s="523"/>
      <c r="AU40" s="523"/>
      <c r="AV40" s="523"/>
      <c r="AW40" s="523"/>
      <c r="AX40" s="523"/>
      <c r="AY40" s="533"/>
      <c r="AZ40" s="534"/>
      <c r="BA40" s="534"/>
      <c r="BB40" s="534"/>
      <c r="BC40" s="534"/>
      <c r="BD40" s="534"/>
      <c r="BE40" s="534"/>
      <c r="BF40" s="535"/>
      <c r="BG40" s="523">
        <v>828</v>
      </c>
      <c r="BH40" s="523"/>
      <c r="BI40" s="523"/>
      <c r="BJ40" s="523"/>
      <c r="BK40" s="523"/>
      <c r="BL40" s="523"/>
      <c r="BM40" s="523"/>
      <c r="BN40" s="523"/>
      <c r="BO40" s="533">
        <f t="shared" si="0"/>
        <v>8168.2191780821922</v>
      </c>
      <c r="BP40" s="534"/>
      <c r="BQ40" s="534"/>
      <c r="BR40" s="534"/>
      <c r="BS40" s="534"/>
      <c r="BT40" s="534"/>
      <c r="BU40" s="534"/>
      <c r="BV40" s="535"/>
      <c r="BW40" s="523"/>
      <c r="BX40" s="523"/>
      <c r="BY40" s="523"/>
      <c r="BZ40" s="523"/>
      <c r="CA40" s="523"/>
      <c r="CB40" s="523"/>
      <c r="CC40" s="523"/>
      <c r="CD40" s="523"/>
      <c r="CE40" s="523"/>
      <c r="CF40" s="523"/>
      <c r="CG40" s="523"/>
      <c r="CH40" s="523"/>
      <c r="CI40" s="523"/>
      <c r="CJ40" s="523"/>
      <c r="CK40" s="523"/>
      <c r="CL40" s="523"/>
      <c r="CM40" s="523"/>
      <c r="CN40" s="523"/>
      <c r="CO40" s="523"/>
      <c r="CP40" s="523"/>
      <c r="CQ40" s="523"/>
      <c r="CR40" s="523"/>
      <c r="CS40" s="523"/>
      <c r="CT40" s="523"/>
      <c r="CU40" s="523"/>
      <c r="CV40" s="523">
        <f t="shared" si="1"/>
        <v>68624.219178082189</v>
      </c>
      <c r="CW40" s="523"/>
      <c r="CX40" s="523"/>
      <c r="CY40" s="523"/>
      <c r="CZ40" s="523"/>
      <c r="DA40" s="523"/>
      <c r="DB40" s="523"/>
      <c r="DC40" s="523"/>
      <c r="DD40" s="523"/>
      <c r="DE40" s="524"/>
    </row>
    <row r="41" spans="1:122" s="407" customFormat="1" ht="23.25" customHeight="1" x14ac:dyDescent="0.2">
      <c r="A41" s="576" t="s">
        <v>1195</v>
      </c>
      <c r="B41" s="577"/>
      <c r="C41" s="577"/>
      <c r="D41" s="577"/>
      <c r="E41" s="577"/>
      <c r="F41" s="577"/>
      <c r="G41" s="577"/>
      <c r="H41" s="577"/>
      <c r="I41" s="577"/>
      <c r="J41" s="577"/>
      <c r="K41" s="577"/>
      <c r="L41" s="577"/>
      <c r="M41" s="577"/>
      <c r="N41" s="577"/>
      <c r="O41" s="578"/>
      <c r="P41" s="580" t="s">
        <v>1191</v>
      </c>
      <c r="Q41" s="581"/>
      <c r="R41" s="581"/>
      <c r="S41" s="581"/>
      <c r="T41" s="581"/>
      <c r="U41" s="581"/>
      <c r="V41" s="581"/>
      <c r="W41" s="581"/>
      <c r="X41" s="581"/>
      <c r="Y41" s="581"/>
      <c r="Z41" s="581"/>
      <c r="AA41" s="581"/>
      <c r="AB41" s="581"/>
      <c r="AC41" s="582"/>
      <c r="AD41" s="592">
        <v>401</v>
      </c>
      <c r="AE41" s="593"/>
      <c r="AF41" s="594"/>
      <c r="AG41" s="529">
        <v>1</v>
      </c>
      <c r="AH41" s="529"/>
      <c r="AI41" s="529"/>
      <c r="AJ41" s="529"/>
      <c r="AK41" s="530">
        <v>8705</v>
      </c>
      <c r="AL41" s="531"/>
      <c r="AM41" s="531"/>
      <c r="AN41" s="531"/>
      <c r="AO41" s="531"/>
      <c r="AP41" s="532"/>
      <c r="AQ41" s="523">
        <f t="shared" si="2"/>
        <v>104460</v>
      </c>
      <c r="AR41" s="523"/>
      <c r="AS41" s="523"/>
      <c r="AT41" s="523"/>
      <c r="AU41" s="523"/>
      <c r="AV41" s="523"/>
      <c r="AW41" s="523"/>
      <c r="AX41" s="523"/>
      <c r="AY41" s="533"/>
      <c r="AZ41" s="534"/>
      <c r="BA41" s="534"/>
      <c r="BB41" s="534"/>
      <c r="BC41" s="534"/>
      <c r="BD41" s="534"/>
      <c r="BE41" s="534"/>
      <c r="BF41" s="535"/>
      <c r="BG41" s="523">
        <v>1450</v>
      </c>
      <c r="BH41" s="523"/>
      <c r="BI41" s="523"/>
      <c r="BJ41" s="523"/>
      <c r="BK41" s="523"/>
      <c r="BL41" s="523"/>
      <c r="BM41" s="523"/>
      <c r="BN41" s="523"/>
      <c r="BO41" s="533">
        <f t="shared" si="0"/>
        <v>14309.589041095891</v>
      </c>
      <c r="BP41" s="534"/>
      <c r="BQ41" s="534"/>
      <c r="BR41" s="534"/>
      <c r="BS41" s="534"/>
      <c r="BT41" s="534"/>
      <c r="BU41" s="534"/>
      <c r="BV41" s="535"/>
      <c r="BW41" s="523"/>
      <c r="BX41" s="523"/>
      <c r="BY41" s="523"/>
      <c r="BZ41" s="523"/>
      <c r="CA41" s="523"/>
      <c r="CB41" s="523"/>
      <c r="CC41" s="523"/>
      <c r="CD41" s="523"/>
      <c r="CE41" s="523"/>
      <c r="CF41" s="523"/>
      <c r="CG41" s="523"/>
      <c r="CH41" s="523"/>
      <c r="CI41" s="523"/>
      <c r="CJ41" s="523"/>
      <c r="CK41" s="523"/>
      <c r="CL41" s="523"/>
      <c r="CM41" s="523"/>
      <c r="CN41" s="523"/>
      <c r="CO41" s="523"/>
      <c r="CP41" s="523"/>
      <c r="CQ41" s="523"/>
      <c r="CR41" s="523"/>
      <c r="CS41" s="523"/>
      <c r="CT41" s="523"/>
      <c r="CU41" s="523"/>
      <c r="CV41" s="523">
        <f t="shared" si="1"/>
        <v>120219.5890410959</v>
      </c>
      <c r="CW41" s="523"/>
      <c r="CX41" s="523"/>
      <c r="CY41" s="523"/>
      <c r="CZ41" s="523"/>
      <c r="DA41" s="523"/>
      <c r="DB41" s="523"/>
      <c r="DC41" s="523"/>
      <c r="DD41" s="523"/>
      <c r="DE41" s="524"/>
    </row>
    <row r="42" spans="1:122" s="407" customFormat="1" ht="23.25" customHeight="1" x14ac:dyDescent="0.2">
      <c r="A42" s="576" t="s">
        <v>1197</v>
      </c>
      <c r="B42" s="577"/>
      <c r="C42" s="577"/>
      <c r="D42" s="577"/>
      <c r="E42" s="577"/>
      <c r="F42" s="577"/>
      <c r="G42" s="577"/>
      <c r="H42" s="577"/>
      <c r="I42" s="577"/>
      <c r="J42" s="577"/>
      <c r="K42" s="577"/>
      <c r="L42" s="577"/>
      <c r="M42" s="577"/>
      <c r="N42" s="577"/>
      <c r="O42" s="578"/>
      <c r="P42" s="536" t="s">
        <v>1196</v>
      </c>
      <c r="Q42" s="536"/>
      <c r="R42" s="536"/>
      <c r="S42" s="536"/>
      <c r="T42" s="536"/>
      <c r="U42" s="536"/>
      <c r="V42" s="536"/>
      <c r="W42" s="536"/>
      <c r="X42" s="536"/>
      <c r="Y42" s="536"/>
      <c r="Z42" s="536"/>
      <c r="AA42" s="536"/>
      <c r="AB42" s="536"/>
      <c r="AC42" s="536"/>
      <c r="AD42" s="592">
        <v>401</v>
      </c>
      <c r="AE42" s="593"/>
      <c r="AF42" s="594"/>
      <c r="AG42" s="529">
        <v>1</v>
      </c>
      <c r="AH42" s="529"/>
      <c r="AI42" s="529"/>
      <c r="AJ42" s="529"/>
      <c r="AK42" s="530">
        <v>30312</v>
      </c>
      <c r="AL42" s="531"/>
      <c r="AM42" s="531"/>
      <c r="AN42" s="531"/>
      <c r="AO42" s="531"/>
      <c r="AP42" s="532"/>
      <c r="AQ42" s="523">
        <f t="shared" si="2"/>
        <v>363744</v>
      </c>
      <c r="AR42" s="523"/>
      <c r="AS42" s="523"/>
      <c r="AT42" s="523"/>
      <c r="AU42" s="523"/>
      <c r="AV42" s="523"/>
      <c r="AW42" s="523"/>
      <c r="AX42" s="523"/>
      <c r="AY42" s="533"/>
      <c r="AZ42" s="534"/>
      <c r="BA42" s="534"/>
      <c r="BB42" s="534"/>
      <c r="BC42" s="534"/>
      <c r="BD42" s="534"/>
      <c r="BE42" s="534"/>
      <c r="BF42" s="535"/>
      <c r="BG42" s="523">
        <v>5052</v>
      </c>
      <c r="BH42" s="523"/>
      <c r="BI42" s="523"/>
      <c r="BJ42" s="523"/>
      <c r="BK42" s="523"/>
      <c r="BL42" s="523"/>
      <c r="BM42" s="523"/>
      <c r="BN42" s="523"/>
      <c r="BO42" s="533">
        <f t="shared" si="0"/>
        <v>49827.945205479453</v>
      </c>
      <c r="BP42" s="534"/>
      <c r="BQ42" s="534"/>
      <c r="BR42" s="534"/>
      <c r="BS42" s="534"/>
      <c r="BT42" s="534"/>
      <c r="BU42" s="534"/>
      <c r="BV42" s="535"/>
      <c r="BW42" s="523"/>
      <c r="BX42" s="523"/>
      <c r="BY42" s="523"/>
      <c r="BZ42" s="523"/>
      <c r="CA42" s="523"/>
      <c r="CB42" s="523"/>
      <c r="CC42" s="523"/>
      <c r="CD42" s="523"/>
      <c r="CE42" s="523"/>
      <c r="CF42" s="523"/>
      <c r="CG42" s="523"/>
      <c r="CH42" s="523"/>
      <c r="CI42" s="523"/>
      <c r="CJ42" s="523"/>
      <c r="CK42" s="523"/>
      <c r="CL42" s="523"/>
      <c r="CM42" s="523"/>
      <c r="CN42" s="523"/>
      <c r="CO42" s="523"/>
      <c r="CP42" s="523"/>
      <c r="CQ42" s="523"/>
      <c r="CR42" s="523"/>
      <c r="CS42" s="523"/>
      <c r="CT42" s="523"/>
      <c r="CU42" s="523"/>
      <c r="CV42" s="523">
        <f t="shared" si="1"/>
        <v>418623.94520547945</v>
      </c>
      <c r="CW42" s="523"/>
      <c r="CX42" s="523"/>
      <c r="CY42" s="523"/>
      <c r="CZ42" s="523"/>
      <c r="DA42" s="523"/>
      <c r="DB42" s="523"/>
      <c r="DC42" s="523"/>
      <c r="DD42" s="523"/>
      <c r="DE42" s="524"/>
    </row>
    <row r="43" spans="1:122" s="407" customFormat="1" ht="23.25" customHeight="1" x14ac:dyDescent="0.2">
      <c r="A43" s="576" t="s">
        <v>1198</v>
      </c>
      <c r="B43" s="577"/>
      <c r="C43" s="577"/>
      <c r="D43" s="577"/>
      <c r="E43" s="577"/>
      <c r="F43" s="577"/>
      <c r="G43" s="577"/>
      <c r="H43" s="577"/>
      <c r="I43" s="577"/>
      <c r="J43" s="577"/>
      <c r="K43" s="577"/>
      <c r="L43" s="577"/>
      <c r="M43" s="577"/>
      <c r="N43" s="577"/>
      <c r="O43" s="578"/>
      <c r="P43" s="536" t="s">
        <v>1196</v>
      </c>
      <c r="Q43" s="536"/>
      <c r="R43" s="536"/>
      <c r="S43" s="536"/>
      <c r="T43" s="536"/>
      <c r="U43" s="536"/>
      <c r="V43" s="536"/>
      <c r="W43" s="536"/>
      <c r="X43" s="536"/>
      <c r="Y43" s="536"/>
      <c r="Z43" s="536"/>
      <c r="AA43" s="536"/>
      <c r="AB43" s="536"/>
      <c r="AC43" s="536"/>
      <c r="AD43" s="592">
        <v>401</v>
      </c>
      <c r="AE43" s="593"/>
      <c r="AF43" s="594"/>
      <c r="AG43" s="529">
        <v>2</v>
      </c>
      <c r="AH43" s="529"/>
      <c r="AI43" s="529"/>
      <c r="AJ43" s="529"/>
      <c r="AK43" s="530">
        <v>7334</v>
      </c>
      <c r="AL43" s="531"/>
      <c r="AM43" s="531"/>
      <c r="AN43" s="531"/>
      <c r="AO43" s="531"/>
      <c r="AP43" s="532"/>
      <c r="AQ43" s="523">
        <f t="shared" si="2"/>
        <v>176016</v>
      </c>
      <c r="AR43" s="523"/>
      <c r="AS43" s="523"/>
      <c r="AT43" s="523"/>
      <c r="AU43" s="523"/>
      <c r="AV43" s="523"/>
      <c r="AW43" s="523"/>
      <c r="AX43" s="523"/>
      <c r="AY43" s="533"/>
      <c r="AZ43" s="534"/>
      <c r="BA43" s="534"/>
      <c r="BB43" s="534"/>
      <c r="BC43" s="534"/>
      <c r="BD43" s="534"/>
      <c r="BE43" s="534"/>
      <c r="BF43" s="535"/>
      <c r="BG43" s="523">
        <v>2444</v>
      </c>
      <c r="BH43" s="523"/>
      <c r="BI43" s="523"/>
      <c r="BJ43" s="523"/>
      <c r="BK43" s="523"/>
      <c r="BL43" s="523"/>
      <c r="BM43" s="523"/>
      <c r="BN43" s="523"/>
      <c r="BO43" s="533">
        <f t="shared" si="0"/>
        <v>24111.780821917808</v>
      </c>
      <c r="BP43" s="534"/>
      <c r="BQ43" s="534"/>
      <c r="BR43" s="534"/>
      <c r="BS43" s="534"/>
      <c r="BT43" s="534"/>
      <c r="BU43" s="534"/>
      <c r="BV43" s="535"/>
      <c r="BW43" s="523"/>
      <c r="BX43" s="523"/>
      <c r="BY43" s="523"/>
      <c r="BZ43" s="523"/>
      <c r="CA43" s="523"/>
      <c r="CB43" s="523"/>
      <c r="CC43" s="523"/>
      <c r="CD43" s="523"/>
      <c r="CE43" s="523"/>
      <c r="CF43" s="523"/>
      <c r="CG43" s="523"/>
      <c r="CH43" s="523"/>
      <c r="CI43" s="523"/>
      <c r="CJ43" s="523"/>
      <c r="CK43" s="523"/>
      <c r="CL43" s="523"/>
      <c r="CM43" s="523"/>
      <c r="CN43" s="523"/>
      <c r="CO43" s="523"/>
      <c r="CP43" s="523"/>
      <c r="CQ43" s="523"/>
      <c r="CR43" s="523"/>
      <c r="CS43" s="523"/>
      <c r="CT43" s="523"/>
      <c r="CU43" s="523"/>
      <c r="CV43" s="523">
        <f t="shared" si="1"/>
        <v>202571.78082191781</v>
      </c>
      <c r="CW43" s="523"/>
      <c r="CX43" s="523"/>
      <c r="CY43" s="523"/>
      <c r="CZ43" s="523"/>
      <c r="DA43" s="523"/>
      <c r="DB43" s="523"/>
      <c r="DC43" s="523"/>
      <c r="DD43" s="523"/>
      <c r="DE43" s="524"/>
    </row>
    <row r="44" spans="1:122" s="407" customFormat="1" ht="23.25" customHeight="1" x14ac:dyDescent="0.2">
      <c r="A44" s="576" t="s">
        <v>1199</v>
      </c>
      <c r="B44" s="577"/>
      <c r="C44" s="577"/>
      <c r="D44" s="577"/>
      <c r="E44" s="577"/>
      <c r="F44" s="577"/>
      <c r="G44" s="577"/>
      <c r="H44" s="577"/>
      <c r="I44" s="577"/>
      <c r="J44" s="577"/>
      <c r="K44" s="577"/>
      <c r="L44" s="577"/>
      <c r="M44" s="577"/>
      <c r="N44" s="577"/>
      <c r="O44" s="578"/>
      <c r="P44" s="536" t="s">
        <v>1196</v>
      </c>
      <c r="Q44" s="536"/>
      <c r="R44" s="536"/>
      <c r="S44" s="536"/>
      <c r="T44" s="536"/>
      <c r="U44" s="536"/>
      <c r="V44" s="536"/>
      <c r="W44" s="536"/>
      <c r="X44" s="536"/>
      <c r="Y44" s="536"/>
      <c r="Z44" s="536"/>
      <c r="AA44" s="536"/>
      <c r="AB44" s="536"/>
      <c r="AC44" s="536"/>
      <c r="AD44" s="592">
        <v>401</v>
      </c>
      <c r="AE44" s="593"/>
      <c r="AF44" s="594"/>
      <c r="AG44" s="529">
        <v>1</v>
      </c>
      <c r="AH44" s="529"/>
      <c r="AI44" s="529"/>
      <c r="AJ44" s="529"/>
      <c r="AK44" s="530">
        <v>6125</v>
      </c>
      <c r="AL44" s="531"/>
      <c r="AM44" s="531"/>
      <c r="AN44" s="531"/>
      <c r="AO44" s="531"/>
      <c r="AP44" s="532"/>
      <c r="AQ44" s="523">
        <f t="shared" si="2"/>
        <v>73500</v>
      </c>
      <c r="AR44" s="523"/>
      <c r="AS44" s="523"/>
      <c r="AT44" s="523"/>
      <c r="AU44" s="523"/>
      <c r="AV44" s="523"/>
      <c r="AW44" s="523"/>
      <c r="AX44" s="523"/>
      <c r="AY44" s="533"/>
      <c r="AZ44" s="534"/>
      <c r="BA44" s="534"/>
      <c r="BB44" s="534"/>
      <c r="BC44" s="534"/>
      <c r="BD44" s="534"/>
      <c r="BE44" s="534"/>
      <c r="BF44" s="535"/>
      <c r="BG44" s="523">
        <v>1021</v>
      </c>
      <c r="BH44" s="523"/>
      <c r="BI44" s="523"/>
      <c r="BJ44" s="523"/>
      <c r="BK44" s="523"/>
      <c r="BL44" s="523"/>
      <c r="BM44" s="523"/>
      <c r="BN44" s="523"/>
      <c r="BO44" s="533">
        <f t="shared" si="0"/>
        <v>10068.493150684932</v>
      </c>
      <c r="BP44" s="534"/>
      <c r="BQ44" s="534"/>
      <c r="BR44" s="534"/>
      <c r="BS44" s="534"/>
      <c r="BT44" s="534"/>
      <c r="BU44" s="534"/>
      <c r="BV44" s="535"/>
      <c r="BW44" s="523"/>
      <c r="BX44" s="523"/>
      <c r="BY44" s="523"/>
      <c r="BZ44" s="523"/>
      <c r="CA44" s="523"/>
      <c r="CB44" s="523"/>
      <c r="CC44" s="523"/>
      <c r="CD44" s="523"/>
      <c r="CE44" s="523"/>
      <c r="CF44" s="523"/>
      <c r="CG44" s="523"/>
      <c r="CH44" s="523"/>
      <c r="CI44" s="523"/>
      <c r="CJ44" s="523"/>
      <c r="CK44" s="523"/>
      <c r="CL44" s="523"/>
      <c r="CM44" s="523"/>
      <c r="CN44" s="523"/>
      <c r="CO44" s="523"/>
      <c r="CP44" s="523"/>
      <c r="CQ44" s="523"/>
      <c r="CR44" s="523"/>
      <c r="CS44" s="523"/>
      <c r="CT44" s="523"/>
      <c r="CU44" s="523"/>
      <c r="CV44" s="523">
        <f t="shared" si="1"/>
        <v>84589.493150684924</v>
      </c>
      <c r="CW44" s="523"/>
      <c r="CX44" s="523"/>
      <c r="CY44" s="523"/>
      <c r="CZ44" s="523"/>
      <c r="DA44" s="523"/>
      <c r="DB44" s="523"/>
      <c r="DC44" s="523"/>
      <c r="DD44" s="523"/>
      <c r="DE44" s="524"/>
    </row>
    <row r="45" spans="1:122" s="407" customFormat="1" ht="23.25" customHeight="1" x14ac:dyDescent="0.2">
      <c r="A45" s="576" t="s">
        <v>1200</v>
      </c>
      <c r="B45" s="577"/>
      <c r="C45" s="577"/>
      <c r="D45" s="577"/>
      <c r="E45" s="577"/>
      <c r="F45" s="577"/>
      <c r="G45" s="577"/>
      <c r="H45" s="577"/>
      <c r="I45" s="577"/>
      <c r="J45" s="577"/>
      <c r="K45" s="577"/>
      <c r="L45" s="577"/>
      <c r="M45" s="577"/>
      <c r="N45" s="577"/>
      <c r="O45" s="578"/>
      <c r="P45" s="536" t="s">
        <v>1196</v>
      </c>
      <c r="Q45" s="536"/>
      <c r="R45" s="536"/>
      <c r="S45" s="536"/>
      <c r="T45" s="536"/>
      <c r="U45" s="536"/>
      <c r="V45" s="536"/>
      <c r="W45" s="536"/>
      <c r="X45" s="536"/>
      <c r="Y45" s="536"/>
      <c r="Z45" s="536"/>
      <c r="AA45" s="536"/>
      <c r="AB45" s="536"/>
      <c r="AC45" s="536"/>
      <c r="AD45" s="592">
        <v>401</v>
      </c>
      <c r="AE45" s="593"/>
      <c r="AF45" s="594"/>
      <c r="AG45" s="529">
        <v>2</v>
      </c>
      <c r="AH45" s="529"/>
      <c r="AI45" s="529"/>
      <c r="AJ45" s="529"/>
      <c r="AK45" s="530">
        <v>5565</v>
      </c>
      <c r="AL45" s="531"/>
      <c r="AM45" s="531"/>
      <c r="AN45" s="531"/>
      <c r="AO45" s="531"/>
      <c r="AP45" s="532"/>
      <c r="AQ45" s="523">
        <f t="shared" si="2"/>
        <v>133560</v>
      </c>
      <c r="AR45" s="523"/>
      <c r="AS45" s="523"/>
      <c r="AT45" s="523"/>
      <c r="AU45" s="523"/>
      <c r="AV45" s="523"/>
      <c r="AW45" s="523"/>
      <c r="AX45" s="523"/>
      <c r="AY45" s="533"/>
      <c r="AZ45" s="534"/>
      <c r="BA45" s="534"/>
      <c r="BB45" s="534"/>
      <c r="BC45" s="534"/>
      <c r="BD45" s="534"/>
      <c r="BE45" s="534"/>
      <c r="BF45" s="535"/>
      <c r="BG45" s="523">
        <f>927*2</f>
        <v>1854</v>
      </c>
      <c r="BH45" s="523"/>
      <c r="BI45" s="523"/>
      <c r="BJ45" s="523"/>
      <c r="BK45" s="523"/>
      <c r="BL45" s="523"/>
      <c r="BM45" s="523"/>
      <c r="BN45" s="523"/>
      <c r="BO45" s="533">
        <f t="shared" si="0"/>
        <v>18295.890410958906</v>
      </c>
      <c r="BP45" s="534"/>
      <c r="BQ45" s="534"/>
      <c r="BR45" s="534"/>
      <c r="BS45" s="534"/>
      <c r="BT45" s="534"/>
      <c r="BU45" s="534"/>
      <c r="BV45" s="535"/>
      <c r="BW45" s="523"/>
      <c r="BX45" s="523"/>
      <c r="BY45" s="523"/>
      <c r="BZ45" s="523"/>
      <c r="CA45" s="523"/>
      <c r="CB45" s="523"/>
      <c r="CC45" s="523"/>
      <c r="CD45" s="523"/>
      <c r="CE45" s="523"/>
      <c r="CF45" s="523"/>
      <c r="CG45" s="523"/>
      <c r="CH45" s="523"/>
      <c r="CI45" s="523"/>
      <c r="CJ45" s="523"/>
      <c r="CK45" s="523"/>
      <c r="CL45" s="523"/>
      <c r="CM45" s="523"/>
      <c r="CN45" s="523"/>
      <c r="CO45" s="523"/>
      <c r="CP45" s="523"/>
      <c r="CQ45" s="523"/>
      <c r="CR45" s="523"/>
      <c r="CS45" s="523"/>
      <c r="CT45" s="523"/>
      <c r="CU45" s="523"/>
      <c r="CV45" s="523">
        <f t="shared" si="1"/>
        <v>153709.89041095891</v>
      </c>
      <c r="CW45" s="523"/>
      <c r="CX45" s="523"/>
      <c r="CY45" s="523"/>
      <c r="CZ45" s="523"/>
      <c r="DA45" s="523"/>
      <c r="DB45" s="523"/>
      <c r="DC45" s="523"/>
      <c r="DD45" s="523"/>
      <c r="DE45" s="524"/>
      <c r="DR45" s="408"/>
    </row>
    <row r="46" spans="1:122" s="407" customFormat="1" ht="23.25" customHeight="1" x14ac:dyDescent="0.2">
      <c r="A46" s="576" t="s">
        <v>1201</v>
      </c>
      <c r="B46" s="577"/>
      <c r="C46" s="577"/>
      <c r="D46" s="577"/>
      <c r="E46" s="577"/>
      <c r="F46" s="577"/>
      <c r="G46" s="577"/>
      <c r="H46" s="577"/>
      <c r="I46" s="577"/>
      <c r="J46" s="577"/>
      <c r="K46" s="577"/>
      <c r="L46" s="577"/>
      <c r="M46" s="577"/>
      <c r="N46" s="577"/>
      <c r="O46" s="578"/>
      <c r="P46" s="536" t="s">
        <v>1196</v>
      </c>
      <c r="Q46" s="536"/>
      <c r="R46" s="536"/>
      <c r="S46" s="536"/>
      <c r="T46" s="536"/>
      <c r="U46" s="536"/>
      <c r="V46" s="536"/>
      <c r="W46" s="536"/>
      <c r="X46" s="536"/>
      <c r="Y46" s="536"/>
      <c r="Z46" s="536"/>
      <c r="AA46" s="536"/>
      <c r="AB46" s="536"/>
      <c r="AC46" s="536"/>
      <c r="AD46" s="592">
        <v>401</v>
      </c>
      <c r="AE46" s="593"/>
      <c r="AF46" s="594"/>
      <c r="AG46" s="529">
        <v>1</v>
      </c>
      <c r="AH46" s="529"/>
      <c r="AI46" s="529"/>
      <c r="AJ46" s="529"/>
      <c r="AK46" s="530">
        <v>9895</v>
      </c>
      <c r="AL46" s="531"/>
      <c r="AM46" s="531"/>
      <c r="AN46" s="531"/>
      <c r="AO46" s="531"/>
      <c r="AP46" s="532"/>
      <c r="AQ46" s="523">
        <f t="shared" si="2"/>
        <v>118740</v>
      </c>
      <c r="AR46" s="523"/>
      <c r="AS46" s="523"/>
      <c r="AT46" s="523"/>
      <c r="AU46" s="523"/>
      <c r="AV46" s="523"/>
      <c r="AW46" s="523"/>
      <c r="AX46" s="523"/>
      <c r="AY46" s="533"/>
      <c r="AZ46" s="534"/>
      <c r="BA46" s="534"/>
      <c r="BB46" s="534"/>
      <c r="BC46" s="534"/>
      <c r="BD46" s="534"/>
      <c r="BE46" s="534"/>
      <c r="BF46" s="535"/>
      <c r="BG46" s="523">
        <v>1649</v>
      </c>
      <c r="BH46" s="523"/>
      <c r="BI46" s="523"/>
      <c r="BJ46" s="523"/>
      <c r="BK46" s="523"/>
      <c r="BL46" s="523"/>
      <c r="BM46" s="523"/>
      <c r="BN46" s="523"/>
      <c r="BO46" s="533">
        <f t="shared" si="0"/>
        <v>16265.753424657536</v>
      </c>
      <c r="BP46" s="534"/>
      <c r="BQ46" s="534"/>
      <c r="BR46" s="534"/>
      <c r="BS46" s="534"/>
      <c r="BT46" s="534"/>
      <c r="BU46" s="534"/>
      <c r="BV46" s="535"/>
      <c r="BW46" s="523"/>
      <c r="BX46" s="523"/>
      <c r="BY46" s="523"/>
      <c r="BZ46" s="523"/>
      <c r="CA46" s="523"/>
      <c r="CB46" s="523"/>
      <c r="CC46" s="523"/>
      <c r="CD46" s="523"/>
      <c r="CE46" s="523"/>
      <c r="CF46" s="523"/>
      <c r="CG46" s="523"/>
      <c r="CH46" s="523"/>
      <c r="CI46" s="523"/>
      <c r="CJ46" s="523"/>
      <c r="CK46" s="523"/>
      <c r="CL46" s="523"/>
      <c r="CM46" s="523"/>
      <c r="CN46" s="523"/>
      <c r="CO46" s="523"/>
      <c r="CP46" s="523"/>
      <c r="CQ46" s="523"/>
      <c r="CR46" s="523"/>
      <c r="CS46" s="523"/>
      <c r="CT46" s="523"/>
      <c r="CU46" s="523"/>
      <c r="CV46" s="523">
        <f t="shared" si="1"/>
        <v>136654.75342465754</v>
      </c>
      <c r="CW46" s="523"/>
      <c r="CX46" s="523"/>
      <c r="CY46" s="523"/>
      <c r="CZ46" s="523"/>
      <c r="DA46" s="523"/>
      <c r="DB46" s="523"/>
      <c r="DC46" s="523"/>
      <c r="DD46" s="523"/>
      <c r="DE46" s="524"/>
    </row>
    <row r="47" spans="1:122" s="407" customFormat="1" ht="23.25" customHeight="1" x14ac:dyDescent="0.2">
      <c r="A47" s="576" t="s">
        <v>1202</v>
      </c>
      <c r="B47" s="577"/>
      <c r="C47" s="577"/>
      <c r="D47" s="577"/>
      <c r="E47" s="577"/>
      <c r="F47" s="577"/>
      <c r="G47" s="577"/>
      <c r="H47" s="577"/>
      <c r="I47" s="577"/>
      <c r="J47" s="577"/>
      <c r="K47" s="577"/>
      <c r="L47" s="577"/>
      <c r="M47" s="577"/>
      <c r="N47" s="577"/>
      <c r="O47" s="578"/>
      <c r="P47" s="536" t="s">
        <v>1196</v>
      </c>
      <c r="Q47" s="536"/>
      <c r="R47" s="536"/>
      <c r="S47" s="536"/>
      <c r="T47" s="536"/>
      <c r="U47" s="536"/>
      <c r="V47" s="536"/>
      <c r="W47" s="536"/>
      <c r="X47" s="536"/>
      <c r="Y47" s="536"/>
      <c r="Z47" s="536"/>
      <c r="AA47" s="536"/>
      <c r="AB47" s="536"/>
      <c r="AC47" s="536"/>
      <c r="AD47" s="592">
        <v>401</v>
      </c>
      <c r="AE47" s="593"/>
      <c r="AF47" s="594"/>
      <c r="AG47" s="529">
        <v>1</v>
      </c>
      <c r="AH47" s="529"/>
      <c r="AI47" s="529"/>
      <c r="AJ47" s="529"/>
      <c r="AK47" s="530">
        <v>9895</v>
      </c>
      <c r="AL47" s="531"/>
      <c r="AM47" s="531"/>
      <c r="AN47" s="531"/>
      <c r="AO47" s="531"/>
      <c r="AP47" s="532"/>
      <c r="AQ47" s="523">
        <f t="shared" si="2"/>
        <v>118740</v>
      </c>
      <c r="AR47" s="523"/>
      <c r="AS47" s="523"/>
      <c r="AT47" s="523"/>
      <c r="AU47" s="523"/>
      <c r="AV47" s="523"/>
      <c r="AW47" s="523"/>
      <c r="AX47" s="523"/>
      <c r="AY47" s="533"/>
      <c r="AZ47" s="534"/>
      <c r="BA47" s="534"/>
      <c r="BB47" s="534"/>
      <c r="BC47" s="534"/>
      <c r="BD47" s="534"/>
      <c r="BE47" s="534"/>
      <c r="BF47" s="535"/>
      <c r="BG47" s="523">
        <v>1649</v>
      </c>
      <c r="BH47" s="523"/>
      <c r="BI47" s="523"/>
      <c r="BJ47" s="523"/>
      <c r="BK47" s="523"/>
      <c r="BL47" s="523"/>
      <c r="BM47" s="523"/>
      <c r="BN47" s="523"/>
      <c r="BO47" s="533">
        <f t="shared" si="0"/>
        <v>16265.753424657536</v>
      </c>
      <c r="BP47" s="534"/>
      <c r="BQ47" s="534"/>
      <c r="BR47" s="534"/>
      <c r="BS47" s="534"/>
      <c r="BT47" s="534"/>
      <c r="BU47" s="534"/>
      <c r="BV47" s="535"/>
      <c r="BW47" s="523"/>
      <c r="BX47" s="523"/>
      <c r="BY47" s="523"/>
      <c r="BZ47" s="523"/>
      <c r="CA47" s="523"/>
      <c r="CB47" s="523"/>
      <c r="CC47" s="523"/>
      <c r="CD47" s="523"/>
      <c r="CE47" s="523"/>
      <c r="CF47" s="523"/>
      <c r="CG47" s="523"/>
      <c r="CH47" s="523"/>
      <c r="CI47" s="523"/>
      <c r="CJ47" s="523"/>
      <c r="CK47" s="523"/>
      <c r="CL47" s="523"/>
      <c r="CM47" s="523"/>
      <c r="CN47" s="523"/>
      <c r="CO47" s="523"/>
      <c r="CP47" s="523"/>
      <c r="CQ47" s="523"/>
      <c r="CR47" s="523"/>
      <c r="CS47" s="523"/>
      <c r="CT47" s="523"/>
      <c r="CU47" s="523"/>
      <c r="CV47" s="523">
        <f t="shared" si="1"/>
        <v>136654.75342465754</v>
      </c>
      <c r="CW47" s="523"/>
      <c r="CX47" s="523"/>
      <c r="CY47" s="523"/>
      <c r="CZ47" s="523"/>
      <c r="DA47" s="523"/>
      <c r="DB47" s="523"/>
      <c r="DC47" s="523"/>
      <c r="DD47" s="523"/>
      <c r="DE47" s="524"/>
    </row>
    <row r="48" spans="1:122" s="407" customFormat="1" ht="23.25" customHeight="1" x14ac:dyDescent="0.2">
      <c r="A48" s="576" t="s">
        <v>1203</v>
      </c>
      <c r="B48" s="577"/>
      <c r="C48" s="577"/>
      <c r="D48" s="577"/>
      <c r="E48" s="577"/>
      <c r="F48" s="577"/>
      <c r="G48" s="577"/>
      <c r="H48" s="577"/>
      <c r="I48" s="577"/>
      <c r="J48" s="577"/>
      <c r="K48" s="577"/>
      <c r="L48" s="577"/>
      <c r="M48" s="577"/>
      <c r="N48" s="577"/>
      <c r="O48" s="578"/>
      <c r="P48" s="536" t="s">
        <v>1196</v>
      </c>
      <c r="Q48" s="536"/>
      <c r="R48" s="536"/>
      <c r="S48" s="536"/>
      <c r="T48" s="536"/>
      <c r="U48" s="536"/>
      <c r="V48" s="536"/>
      <c r="W48" s="536"/>
      <c r="X48" s="536"/>
      <c r="Y48" s="536"/>
      <c r="Z48" s="536"/>
      <c r="AA48" s="536"/>
      <c r="AB48" s="536"/>
      <c r="AC48" s="536"/>
      <c r="AD48" s="592">
        <v>401</v>
      </c>
      <c r="AE48" s="593"/>
      <c r="AF48" s="594"/>
      <c r="AG48" s="529">
        <v>1</v>
      </c>
      <c r="AH48" s="529"/>
      <c r="AI48" s="529"/>
      <c r="AJ48" s="529"/>
      <c r="AK48" s="530">
        <v>23787</v>
      </c>
      <c r="AL48" s="531"/>
      <c r="AM48" s="531"/>
      <c r="AN48" s="531"/>
      <c r="AO48" s="531"/>
      <c r="AP48" s="532"/>
      <c r="AQ48" s="523">
        <f t="shared" si="2"/>
        <v>285444</v>
      </c>
      <c r="AR48" s="523"/>
      <c r="AS48" s="523"/>
      <c r="AT48" s="523"/>
      <c r="AU48" s="523"/>
      <c r="AV48" s="523"/>
      <c r="AW48" s="523"/>
      <c r="AX48" s="523"/>
      <c r="AY48" s="533"/>
      <c r="AZ48" s="534"/>
      <c r="BA48" s="534"/>
      <c r="BB48" s="534"/>
      <c r="BC48" s="534"/>
      <c r="BD48" s="534"/>
      <c r="BE48" s="534"/>
      <c r="BF48" s="535"/>
      <c r="BG48" s="523">
        <v>3964</v>
      </c>
      <c r="BH48" s="523"/>
      <c r="BI48" s="523"/>
      <c r="BJ48" s="523"/>
      <c r="BK48" s="523"/>
      <c r="BL48" s="523"/>
      <c r="BM48" s="523"/>
      <c r="BN48" s="523"/>
      <c r="BO48" s="533">
        <f t="shared" si="0"/>
        <v>39101.917808219179</v>
      </c>
      <c r="BP48" s="534"/>
      <c r="BQ48" s="534"/>
      <c r="BR48" s="534"/>
      <c r="BS48" s="534"/>
      <c r="BT48" s="534"/>
      <c r="BU48" s="534"/>
      <c r="BV48" s="535"/>
      <c r="BW48" s="523"/>
      <c r="BX48" s="523"/>
      <c r="BY48" s="523"/>
      <c r="BZ48" s="523"/>
      <c r="CA48" s="523"/>
      <c r="CB48" s="523"/>
      <c r="CC48" s="523"/>
      <c r="CD48" s="523"/>
      <c r="CE48" s="523"/>
      <c r="CF48" s="523"/>
      <c r="CG48" s="523"/>
      <c r="CH48" s="523"/>
      <c r="CI48" s="523"/>
      <c r="CJ48" s="523"/>
      <c r="CK48" s="523"/>
      <c r="CL48" s="523"/>
      <c r="CM48" s="523"/>
      <c r="CN48" s="523"/>
      <c r="CO48" s="523"/>
      <c r="CP48" s="523"/>
      <c r="CQ48" s="523"/>
      <c r="CR48" s="523"/>
      <c r="CS48" s="523"/>
      <c r="CT48" s="523"/>
      <c r="CU48" s="523"/>
      <c r="CV48" s="523">
        <f t="shared" si="1"/>
        <v>328509.91780821921</v>
      </c>
      <c r="CW48" s="523"/>
      <c r="CX48" s="523"/>
      <c r="CY48" s="523"/>
      <c r="CZ48" s="523"/>
      <c r="DA48" s="523"/>
      <c r="DB48" s="523"/>
      <c r="DC48" s="523"/>
      <c r="DD48" s="523"/>
      <c r="DE48" s="524"/>
    </row>
    <row r="49" spans="1:109" s="407" customFormat="1" ht="23.25" customHeight="1" x14ac:dyDescent="0.2">
      <c r="A49" s="576" t="s">
        <v>1204</v>
      </c>
      <c r="B49" s="577"/>
      <c r="C49" s="577"/>
      <c r="D49" s="577"/>
      <c r="E49" s="577"/>
      <c r="F49" s="577"/>
      <c r="G49" s="577"/>
      <c r="H49" s="577"/>
      <c r="I49" s="577"/>
      <c r="J49" s="577"/>
      <c r="K49" s="577"/>
      <c r="L49" s="577"/>
      <c r="M49" s="577"/>
      <c r="N49" s="577"/>
      <c r="O49" s="578"/>
      <c r="P49" s="536" t="s">
        <v>1196</v>
      </c>
      <c r="Q49" s="536"/>
      <c r="R49" s="536"/>
      <c r="S49" s="536"/>
      <c r="T49" s="536"/>
      <c r="U49" s="536"/>
      <c r="V49" s="536"/>
      <c r="W49" s="536"/>
      <c r="X49" s="536"/>
      <c r="Y49" s="536"/>
      <c r="Z49" s="536"/>
      <c r="AA49" s="536"/>
      <c r="AB49" s="536"/>
      <c r="AC49" s="536"/>
      <c r="AD49" s="592">
        <v>401</v>
      </c>
      <c r="AE49" s="593"/>
      <c r="AF49" s="594"/>
      <c r="AG49" s="529">
        <v>1</v>
      </c>
      <c r="AH49" s="529"/>
      <c r="AI49" s="529"/>
      <c r="AJ49" s="529"/>
      <c r="AK49" s="530">
        <v>9777.6</v>
      </c>
      <c r="AL49" s="531"/>
      <c r="AM49" s="531"/>
      <c r="AN49" s="531"/>
      <c r="AO49" s="531"/>
      <c r="AP49" s="532"/>
      <c r="AQ49" s="523">
        <f t="shared" si="2"/>
        <v>117331.20000000001</v>
      </c>
      <c r="AR49" s="523"/>
      <c r="AS49" s="523"/>
      <c r="AT49" s="523"/>
      <c r="AU49" s="523"/>
      <c r="AV49" s="523"/>
      <c r="AW49" s="523"/>
      <c r="AX49" s="523"/>
      <c r="AY49" s="533"/>
      <c r="AZ49" s="534"/>
      <c r="BA49" s="534"/>
      <c r="BB49" s="534"/>
      <c r="BC49" s="534"/>
      <c r="BD49" s="534"/>
      <c r="BE49" s="534"/>
      <c r="BF49" s="535"/>
      <c r="BG49" s="523">
        <v>1629</v>
      </c>
      <c r="BH49" s="523"/>
      <c r="BI49" s="523"/>
      <c r="BJ49" s="523"/>
      <c r="BK49" s="523"/>
      <c r="BL49" s="523"/>
      <c r="BM49" s="523"/>
      <c r="BN49" s="523"/>
      <c r="BO49" s="533">
        <f t="shared" si="0"/>
        <v>16072.767123287673</v>
      </c>
      <c r="BP49" s="534"/>
      <c r="BQ49" s="534"/>
      <c r="BR49" s="534"/>
      <c r="BS49" s="534"/>
      <c r="BT49" s="534"/>
      <c r="BU49" s="534"/>
      <c r="BV49" s="535"/>
      <c r="BW49" s="523"/>
      <c r="BX49" s="523"/>
      <c r="BY49" s="523"/>
      <c r="BZ49" s="523"/>
      <c r="CA49" s="523"/>
      <c r="CB49" s="523"/>
      <c r="CC49" s="523"/>
      <c r="CD49" s="523"/>
      <c r="CE49" s="523"/>
      <c r="CF49" s="523"/>
      <c r="CG49" s="523"/>
      <c r="CH49" s="523"/>
      <c r="CI49" s="523"/>
      <c r="CJ49" s="523"/>
      <c r="CK49" s="523"/>
      <c r="CL49" s="523"/>
      <c r="CM49" s="523"/>
      <c r="CN49" s="523"/>
      <c r="CO49" s="523"/>
      <c r="CP49" s="523"/>
      <c r="CQ49" s="523"/>
      <c r="CR49" s="523"/>
      <c r="CS49" s="523"/>
      <c r="CT49" s="523"/>
      <c r="CU49" s="523"/>
      <c r="CV49" s="523">
        <f t="shared" si="1"/>
        <v>135032.96712328767</v>
      </c>
      <c r="CW49" s="523"/>
      <c r="CX49" s="523"/>
      <c r="CY49" s="523"/>
      <c r="CZ49" s="523"/>
      <c r="DA49" s="523"/>
      <c r="DB49" s="523"/>
      <c r="DC49" s="523"/>
      <c r="DD49" s="523"/>
      <c r="DE49" s="524"/>
    </row>
    <row r="50" spans="1:109" s="407" customFormat="1" ht="23.25" customHeight="1" x14ac:dyDescent="0.2">
      <c r="A50" s="576" t="s">
        <v>1205</v>
      </c>
      <c r="B50" s="577"/>
      <c r="C50" s="577"/>
      <c r="D50" s="577"/>
      <c r="E50" s="577"/>
      <c r="F50" s="577"/>
      <c r="G50" s="577"/>
      <c r="H50" s="577"/>
      <c r="I50" s="577"/>
      <c r="J50" s="577"/>
      <c r="K50" s="577"/>
      <c r="L50" s="577"/>
      <c r="M50" s="577"/>
      <c r="N50" s="577"/>
      <c r="O50" s="578"/>
      <c r="P50" s="536" t="s">
        <v>1196</v>
      </c>
      <c r="Q50" s="536"/>
      <c r="R50" s="536"/>
      <c r="S50" s="536"/>
      <c r="T50" s="536"/>
      <c r="U50" s="536"/>
      <c r="V50" s="536"/>
      <c r="W50" s="536"/>
      <c r="X50" s="536"/>
      <c r="Y50" s="536"/>
      <c r="Z50" s="536"/>
      <c r="AA50" s="536"/>
      <c r="AB50" s="536"/>
      <c r="AC50" s="536"/>
      <c r="AD50" s="592">
        <v>401</v>
      </c>
      <c r="AE50" s="593"/>
      <c r="AF50" s="594"/>
      <c r="AG50" s="529">
        <v>1</v>
      </c>
      <c r="AH50" s="529"/>
      <c r="AI50" s="529"/>
      <c r="AJ50" s="529"/>
      <c r="AK50" s="530">
        <v>15361</v>
      </c>
      <c r="AL50" s="531"/>
      <c r="AM50" s="531"/>
      <c r="AN50" s="531"/>
      <c r="AO50" s="531"/>
      <c r="AP50" s="532"/>
      <c r="AQ50" s="523">
        <f t="shared" si="2"/>
        <v>184332</v>
      </c>
      <c r="AR50" s="523"/>
      <c r="AS50" s="523"/>
      <c r="AT50" s="523"/>
      <c r="AU50" s="523"/>
      <c r="AV50" s="523"/>
      <c r="AW50" s="523"/>
      <c r="AX50" s="523"/>
      <c r="AY50" s="533"/>
      <c r="AZ50" s="534"/>
      <c r="BA50" s="534"/>
      <c r="BB50" s="534"/>
      <c r="BC50" s="534"/>
      <c r="BD50" s="534"/>
      <c r="BE50" s="534"/>
      <c r="BF50" s="535"/>
      <c r="BG50" s="523">
        <v>2560</v>
      </c>
      <c r="BH50" s="523"/>
      <c r="BI50" s="523"/>
      <c r="BJ50" s="523"/>
      <c r="BK50" s="523"/>
      <c r="BL50" s="523"/>
      <c r="BM50" s="523"/>
      <c r="BN50" s="523"/>
      <c r="BO50" s="533">
        <f t="shared" si="0"/>
        <v>25250.95890410959</v>
      </c>
      <c r="BP50" s="534"/>
      <c r="BQ50" s="534"/>
      <c r="BR50" s="534"/>
      <c r="BS50" s="534"/>
      <c r="BT50" s="534"/>
      <c r="BU50" s="534"/>
      <c r="BV50" s="535"/>
      <c r="BW50" s="523"/>
      <c r="BX50" s="523"/>
      <c r="BY50" s="523"/>
      <c r="BZ50" s="523"/>
      <c r="CA50" s="523"/>
      <c r="CB50" s="523"/>
      <c r="CC50" s="523"/>
      <c r="CD50" s="523"/>
      <c r="CE50" s="523"/>
      <c r="CF50" s="523"/>
      <c r="CG50" s="523"/>
      <c r="CH50" s="523"/>
      <c r="CI50" s="523"/>
      <c r="CJ50" s="523"/>
      <c r="CK50" s="523"/>
      <c r="CL50" s="523"/>
      <c r="CM50" s="523"/>
      <c r="CN50" s="523"/>
      <c r="CO50" s="523"/>
      <c r="CP50" s="523"/>
      <c r="CQ50" s="523"/>
      <c r="CR50" s="523"/>
      <c r="CS50" s="523"/>
      <c r="CT50" s="523"/>
      <c r="CU50" s="523"/>
      <c r="CV50" s="523">
        <f t="shared" si="1"/>
        <v>212142.9589041096</v>
      </c>
      <c r="CW50" s="523"/>
      <c r="CX50" s="523"/>
      <c r="CY50" s="523"/>
      <c r="CZ50" s="523"/>
      <c r="DA50" s="523"/>
      <c r="DB50" s="523"/>
      <c r="DC50" s="523"/>
      <c r="DD50" s="523"/>
      <c r="DE50" s="524"/>
    </row>
    <row r="51" spans="1:109" s="407" customFormat="1" ht="23.25" customHeight="1" x14ac:dyDescent="0.2">
      <c r="A51" s="576" t="s">
        <v>1207</v>
      </c>
      <c r="B51" s="577"/>
      <c r="C51" s="577"/>
      <c r="D51" s="577"/>
      <c r="E51" s="577"/>
      <c r="F51" s="577"/>
      <c r="G51" s="577"/>
      <c r="H51" s="577"/>
      <c r="I51" s="577"/>
      <c r="J51" s="577"/>
      <c r="K51" s="577"/>
      <c r="L51" s="577"/>
      <c r="M51" s="577"/>
      <c r="N51" s="577"/>
      <c r="O51" s="578"/>
      <c r="P51" s="536" t="s">
        <v>1206</v>
      </c>
      <c r="Q51" s="536"/>
      <c r="R51" s="536"/>
      <c r="S51" s="536"/>
      <c r="T51" s="536"/>
      <c r="U51" s="536"/>
      <c r="V51" s="536"/>
      <c r="W51" s="536"/>
      <c r="X51" s="536"/>
      <c r="Y51" s="536"/>
      <c r="Z51" s="536"/>
      <c r="AA51" s="536"/>
      <c r="AB51" s="536"/>
      <c r="AC51" s="536"/>
      <c r="AD51" s="592">
        <v>401</v>
      </c>
      <c r="AE51" s="593"/>
      <c r="AF51" s="594"/>
      <c r="AG51" s="529">
        <v>1</v>
      </c>
      <c r="AH51" s="529"/>
      <c r="AI51" s="529"/>
      <c r="AJ51" s="529"/>
      <c r="AK51" s="530">
        <v>23787</v>
      </c>
      <c r="AL51" s="531"/>
      <c r="AM51" s="531"/>
      <c r="AN51" s="531"/>
      <c r="AO51" s="531"/>
      <c r="AP51" s="532"/>
      <c r="AQ51" s="523">
        <f t="shared" si="2"/>
        <v>285444</v>
      </c>
      <c r="AR51" s="523"/>
      <c r="AS51" s="523"/>
      <c r="AT51" s="523"/>
      <c r="AU51" s="523"/>
      <c r="AV51" s="523"/>
      <c r="AW51" s="523"/>
      <c r="AX51" s="523"/>
      <c r="AY51" s="533"/>
      <c r="AZ51" s="534"/>
      <c r="BA51" s="534"/>
      <c r="BB51" s="534"/>
      <c r="BC51" s="534"/>
      <c r="BD51" s="534"/>
      <c r="BE51" s="534"/>
      <c r="BF51" s="535"/>
      <c r="BG51" s="523">
        <v>3964</v>
      </c>
      <c r="BH51" s="523"/>
      <c r="BI51" s="523"/>
      <c r="BJ51" s="523"/>
      <c r="BK51" s="523"/>
      <c r="BL51" s="523"/>
      <c r="BM51" s="523"/>
      <c r="BN51" s="523"/>
      <c r="BO51" s="533">
        <f t="shared" si="0"/>
        <v>39101.917808219179</v>
      </c>
      <c r="BP51" s="534"/>
      <c r="BQ51" s="534"/>
      <c r="BR51" s="534"/>
      <c r="BS51" s="534"/>
      <c r="BT51" s="534"/>
      <c r="BU51" s="534"/>
      <c r="BV51" s="535"/>
      <c r="BW51" s="523"/>
      <c r="BX51" s="523"/>
      <c r="BY51" s="523"/>
      <c r="BZ51" s="523"/>
      <c r="CA51" s="523"/>
      <c r="CB51" s="523"/>
      <c r="CC51" s="523"/>
      <c r="CD51" s="523"/>
      <c r="CE51" s="523"/>
      <c r="CF51" s="523"/>
      <c r="CG51" s="523"/>
      <c r="CH51" s="523"/>
      <c r="CI51" s="523"/>
      <c r="CJ51" s="523"/>
      <c r="CK51" s="523"/>
      <c r="CL51" s="523"/>
      <c r="CM51" s="523"/>
      <c r="CN51" s="523"/>
      <c r="CO51" s="523"/>
      <c r="CP51" s="523"/>
      <c r="CQ51" s="523"/>
      <c r="CR51" s="523"/>
      <c r="CS51" s="523"/>
      <c r="CT51" s="523"/>
      <c r="CU51" s="523"/>
      <c r="CV51" s="523">
        <f t="shared" si="1"/>
        <v>328509.91780821921</v>
      </c>
      <c r="CW51" s="523"/>
      <c r="CX51" s="523"/>
      <c r="CY51" s="523"/>
      <c r="CZ51" s="523"/>
      <c r="DA51" s="523"/>
      <c r="DB51" s="523"/>
      <c r="DC51" s="523"/>
      <c r="DD51" s="523"/>
      <c r="DE51" s="524"/>
    </row>
    <row r="52" spans="1:109" s="407" customFormat="1" ht="23.25" customHeight="1" x14ac:dyDescent="0.2">
      <c r="A52" s="576" t="s">
        <v>1208</v>
      </c>
      <c r="B52" s="577"/>
      <c r="C52" s="577"/>
      <c r="D52" s="577"/>
      <c r="E52" s="577"/>
      <c r="F52" s="577"/>
      <c r="G52" s="577"/>
      <c r="H52" s="577"/>
      <c r="I52" s="577"/>
      <c r="J52" s="577"/>
      <c r="K52" s="577"/>
      <c r="L52" s="577"/>
      <c r="M52" s="577"/>
      <c r="N52" s="577"/>
      <c r="O52" s="578"/>
      <c r="P52" s="536" t="s">
        <v>1206</v>
      </c>
      <c r="Q52" s="536"/>
      <c r="R52" s="536"/>
      <c r="S52" s="536"/>
      <c r="T52" s="536"/>
      <c r="U52" s="536"/>
      <c r="V52" s="536"/>
      <c r="W52" s="536"/>
      <c r="X52" s="536"/>
      <c r="Y52" s="536"/>
      <c r="Z52" s="536"/>
      <c r="AA52" s="536"/>
      <c r="AB52" s="536"/>
      <c r="AC52" s="536"/>
      <c r="AD52" s="592">
        <v>401</v>
      </c>
      <c r="AE52" s="593"/>
      <c r="AF52" s="594"/>
      <c r="AG52" s="529">
        <v>1</v>
      </c>
      <c r="AH52" s="529"/>
      <c r="AI52" s="529"/>
      <c r="AJ52" s="529"/>
      <c r="AK52" s="530">
        <v>9895</v>
      </c>
      <c r="AL52" s="531"/>
      <c r="AM52" s="531"/>
      <c r="AN52" s="531"/>
      <c r="AO52" s="531"/>
      <c r="AP52" s="532"/>
      <c r="AQ52" s="523">
        <f t="shared" si="2"/>
        <v>118740</v>
      </c>
      <c r="AR52" s="523"/>
      <c r="AS52" s="523"/>
      <c r="AT52" s="523"/>
      <c r="AU52" s="523"/>
      <c r="AV52" s="523"/>
      <c r="AW52" s="523"/>
      <c r="AX52" s="523"/>
      <c r="AY52" s="533"/>
      <c r="AZ52" s="534"/>
      <c r="BA52" s="534"/>
      <c r="BB52" s="534"/>
      <c r="BC52" s="534"/>
      <c r="BD52" s="534"/>
      <c r="BE52" s="534"/>
      <c r="BF52" s="535"/>
      <c r="BG52" s="523">
        <v>1649</v>
      </c>
      <c r="BH52" s="523"/>
      <c r="BI52" s="523"/>
      <c r="BJ52" s="523"/>
      <c r="BK52" s="523"/>
      <c r="BL52" s="523"/>
      <c r="BM52" s="523"/>
      <c r="BN52" s="523"/>
      <c r="BO52" s="533">
        <f t="shared" si="0"/>
        <v>16265.753424657536</v>
      </c>
      <c r="BP52" s="534"/>
      <c r="BQ52" s="534"/>
      <c r="BR52" s="534"/>
      <c r="BS52" s="534"/>
      <c r="BT52" s="534"/>
      <c r="BU52" s="534"/>
      <c r="BV52" s="535"/>
      <c r="BW52" s="523"/>
      <c r="BX52" s="523"/>
      <c r="BY52" s="523"/>
      <c r="BZ52" s="523"/>
      <c r="CA52" s="523"/>
      <c r="CB52" s="523"/>
      <c r="CC52" s="523"/>
      <c r="CD52" s="523"/>
      <c r="CE52" s="523"/>
      <c r="CF52" s="523"/>
      <c r="CG52" s="523"/>
      <c r="CH52" s="523"/>
      <c r="CI52" s="523"/>
      <c r="CJ52" s="523"/>
      <c r="CK52" s="523"/>
      <c r="CL52" s="523"/>
      <c r="CM52" s="523"/>
      <c r="CN52" s="523"/>
      <c r="CO52" s="523"/>
      <c r="CP52" s="523"/>
      <c r="CQ52" s="523"/>
      <c r="CR52" s="523"/>
      <c r="CS52" s="523"/>
      <c r="CT52" s="523"/>
      <c r="CU52" s="523"/>
      <c r="CV52" s="523">
        <f t="shared" si="1"/>
        <v>136654.75342465754</v>
      </c>
      <c r="CW52" s="523"/>
      <c r="CX52" s="523"/>
      <c r="CY52" s="523"/>
      <c r="CZ52" s="523"/>
      <c r="DA52" s="523"/>
      <c r="DB52" s="523"/>
      <c r="DC52" s="523"/>
      <c r="DD52" s="523"/>
      <c r="DE52" s="524"/>
    </row>
    <row r="53" spans="1:109" s="407" customFormat="1" ht="23.25" customHeight="1" x14ac:dyDescent="0.2">
      <c r="A53" s="576" t="s">
        <v>1209</v>
      </c>
      <c r="B53" s="577"/>
      <c r="C53" s="577"/>
      <c r="D53" s="577"/>
      <c r="E53" s="577"/>
      <c r="F53" s="577"/>
      <c r="G53" s="577"/>
      <c r="H53" s="577"/>
      <c r="I53" s="577"/>
      <c r="J53" s="577"/>
      <c r="K53" s="577"/>
      <c r="L53" s="577"/>
      <c r="M53" s="577"/>
      <c r="N53" s="577"/>
      <c r="O53" s="578"/>
      <c r="P53" s="536" t="s">
        <v>1206</v>
      </c>
      <c r="Q53" s="536"/>
      <c r="R53" s="536"/>
      <c r="S53" s="536"/>
      <c r="T53" s="536"/>
      <c r="U53" s="536"/>
      <c r="V53" s="536"/>
      <c r="W53" s="536"/>
      <c r="X53" s="536"/>
      <c r="Y53" s="536"/>
      <c r="Z53" s="536"/>
      <c r="AA53" s="536"/>
      <c r="AB53" s="536"/>
      <c r="AC53" s="536"/>
      <c r="AD53" s="592">
        <v>401</v>
      </c>
      <c r="AE53" s="593"/>
      <c r="AF53" s="594"/>
      <c r="AG53" s="529">
        <v>2</v>
      </c>
      <c r="AH53" s="529"/>
      <c r="AI53" s="529"/>
      <c r="AJ53" s="529"/>
      <c r="AK53" s="530">
        <v>8971</v>
      </c>
      <c r="AL53" s="531"/>
      <c r="AM53" s="531"/>
      <c r="AN53" s="531"/>
      <c r="AO53" s="531"/>
      <c r="AP53" s="532"/>
      <c r="AQ53" s="523">
        <f t="shared" si="2"/>
        <v>215304</v>
      </c>
      <c r="AR53" s="523"/>
      <c r="AS53" s="523"/>
      <c r="AT53" s="523"/>
      <c r="AU53" s="523"/>
      <c r="AV53" s="523"/>
      <c r="AW53" s="523"/>
      <c r="AX53" s="523"/>
      <c r="AY53" s="533"/>
      <c r="AZ53" s="534"/>
      <c r="BA53" s="534"/>
      <c r="BB53" s="534"/>
      <c r="BC53" s="534"/>
      <c r="BD53" s="534"/>
      <c r="BE53" s="534"/>
      <c r="BF53" s="535"/>
      <c r="BG53" s="523">
        <v>1495</v>
      </c>
      <c r="BH53" s="523"/>
      <c r="BI53" s="523"/>
      <c r="BJ53" s="523"/>
      <c r="BK53" s="523"/>
      <c r="BL53" s="523"/>
      <c r="BM53" s="523"/>
      <c r="BN53" s="523"/>
      <c r="BO53" s="533">
        <f t="shared" si="0"/>
        <v>29493.698630136987</v>
      </c>
      <c r="BP53" s="534"/>
      <c r="BQ53" s="534"/>
      <c r="BR53" s="534"/>
      <c r="BS53" s="534"/>
      <c r="BT53" s="534"/>
      <c r="BU53" s="534"/>
      <c r="BV53" s="535"/>
      <c r="BW53" s="523"/>
      <c r="BX53" s="523"/>
      <c r="BY53" s="523"/>
      <c r="BZ53" s="523"/>
      <c r="CA53" s="523"/>
      <c r="CB53" s="523"/>
      <c r="CC53" s="523"/>
      <c r="CD53" s="523"/>
      <c r="CE53" s="523"/>
      <c r="CF53" s="523"/>
      <c r="CG53" s="523"/>
      <c r="CH53" s="523"/>
      <c r="CI53" s="523"/>
      <c r="CJ53" s="523"/>
      <c r="CK53" s="523"/>
      <c r="CL53" s="523"/>
      <c r="CM53" s="523"/>
      <c r="CN53" s="523"/>
      <c r="CO53" s="523"/>
      <c r="CP53" s="523"/>
      <c r="CQ53" s="523"/>
      <c r="CR53" s="523"/>
      <c r="CS53" s="523"/>
      <c r="CT53" s="523"/>
      <c r="CU53" s="523"/>
      <c r="CV53" s="523">
        <f t="shared" si="1"/>
        <v>246292.69863013699</v>
      </c>
      <c r="CW53" s="523"/>
      <c r="CX53" s="523"/>
      <c r="CY53" s="523"/>
      <c r="CZ53" s="523"/>
      <c r="DA53" s="523"/>
      <c r="DB53" s="523"/>
      <c r="DC53" s="523"/>
      <c r="DD53" s="523"/>
      <c r="DE53" s="524"/>
    </row>
    <row r="54" spans="1:109" s="407" customFormat="1" ht="23.25" customHeight="1" x14ac:dyDescent="0.2">
      <c r="A54" s="576" t="s">
        <v>1210</v>
      </c>
      <c r="B54" s="577"/>
      <c r="C54" s="577"/>
      <c r="D54" s="577"/>
      <c r="E54" s="577"/>
      <c r="F54" s="577"/>
      <c r="G54" s="577"/>
      <c r="H54" s="577"/>
      <c r="I54" s="577"/>
      <c r="J54" s="577"/>
      <c r="K54" s="577"/>
      <c r="L54" s="577"/>
      <c r="M54" s="577"/>
      <c r="N54" s="577"/>
      <c r="O54" s="578"/>
      <c r="P54" s="536" t="s">
        <v>1206</v>
      </c>
      <c r="Q54" s="536"/>
      <c r="R54" s="536"/>
      <c r="S54" s="536"/>
      <c r="T54" s="536"/>
      <c r="U54" s="536"/>
      <c r="V54" s="536"/>
      <c r="W54" s="536"/>
      <c r="X54" s="536"/>
      <c r="Y54" s="536"/>
      <c r="Z54" s="536"/>
      <c r="AA54" s="536"/>
      <c r="AB54" s="536"/>
      <c r="AC54" s="536"/>
      <c r="AD54" s="592">
        <v>401</v>
      </c>
      <c r="AE54" s="593"/>
      <c r="AF54" s="594"/>
      <c r="AG54" s="529">
        <v>1</v>
      </c>
      <c r="AH54" s="529"/>
      <c r="AI54" s="529"/>
      <c r="AJ54" s="529"/>
      <c r="AK54" s="530">
        <v>13757</v>
      </c>
      <c r="AL54" s="531"/>
      <c r="AM54" s="531"/>
      <c r="AN54" s="531"/>
      <c r="AO54" s="531"/>
      <c r="AP54" s="532"/>
      <c r="AQ54" s="523">
        <f t="shared" si="2"/>
        <v>165084</v>
      </c>
      <c r="AR54" s="523"/>
      <c r="AS54" s="523"/>
      <c r="AT54" s="523"/>
      <c r="AU54" s="523"/>
      <c r="AV54" s="523"/>
      <c r="AW54" s="523"/>
      <c r="AX54" s="523"/>
      <c r="AY54" s="533"/>
      <c r="AZ54" s="534"/>
      <c r="BA54" s="534"/>
      <c r="BB54" s="534"/>
      <c r="BC54" s="534"/>
      <c r="BD54" s="534"/>
      <c r="BE54" s="534"/>
      <c r="BF54" s="535"/>
      <c r="BG54" s="523">
        <v>2292</v>
      </c>
      <c r="BH54" s="523"/>
      <c r="BI54" s="523"/>
      <c r="BJ54" s="523"/>
      <c r="BK54" s="523"/>
      <c r="BL54" s="523"/>
      <c r="BM54" s="523"/>
      <c r="BN54" s="523"/>
      <c r="BO54" s="533">
        <f t="shared" si="0"/>
        <v>22614.246575342466</v>
      </c>
      <c r="BP54" s="534"/>
      <c r="BQ54" s="534"/>
      <c r="BR54" s="534"/>
      <c r="BS54" s="534"/>
      <c r="BT54" s="534"/>
      <c r="BU54" s="534"/>
      <c r="BV54" s="535"/>
      <c r="BW54" s="523"/>
      <c r="BX54" s="523"/>
      <c r="BY54" s="523"/>
      <c r="BZ54" s="523"/>
      <c r="CA54" s="523"/>
      <c r="CB54" s="523"/>
      <c r="CC54" s="523"/>
      <c r="CD54" s="523"/>
      <c r="CE54" s="523"/>
      <c r="CF54" s="523"/>
      <c r="CG54" s="523"/>
      <c r="CH54" s="523"/>
      <c r="CI54" s="523"/>
      <c r="CJ54" s="523"/>
      <c r="CK54" s="523"/>
      <c r="CL54" s="523"/>
      <c r="CM54" s="523"/>
      <c r="CN54" s="523"/>
      <c r="CO54" s="523"/>
      <c r="CP54" s="523"/>
      <c r="CQ54" s="523"/>
      <c r="CR54" s="523"/>
      <c r="CS54" s="523"/>
      <c r="CT54" s="523"/>
      <c r="CU54" s="523"/>
      <c r="CV54" s="523">
        <f t="shared" si="1"/>
        <v>189990.24657534246</v>
      </c>
      <c r="CW54" s="523"/>
      <c r="CX54" s="523"/>
      <c r="CY54" s="523"/>
      <c r="CZ54" s="523"/>
      <c r="DA54" s="523"/>
      <c r="DB54" s="523"/>
      <c r="DC54" s="523"/>
      <c r="DD54" s="523"/>
      <c r="DE54" s="524"/>
    </row>
    <row r="55" spans="1:109" s="407" customFormat="1" ht="23.25" customHeight="1" x14ac:dyDescent="0.2">
      <c r="A55" s="576" t="s">
        <v>1211</v>
      </c>
      <c r="B55" s="577"/>
      <c r="C55" s="577"/>
      <c r="D55" s="577"/>
      <c r="E55" s="577"/>
      <c r="F55" s="577"/>
      <c r="G55" s="577"/>
      <c r="H55" s="577"/>
      <c r="I55" s="577"/>
      <c r="J55" s="577"/>
      <c r="K55" s="577"/>
      <c r="L55" s="577"/>
      <c r="M55" s="577"/>
      <c r="N55" s="577"/>
      <c r="O55" s="578"/>
      <c r="P55" s="536" t="s">
        <v>1206</v>
      </c>
      <c r="Q55" s="536"/>
      <c r="R55" s="536"/>
      <c r="S55" s="536"/>
      <c r="T55" s="536"/>
      <c r="U55" s="536"/>
      <c r="V55" s="536"/>
      <c r="W55" s="536"/>
      <c r="X55" s="536"/>
      <c r="Y55" s="536"/>
      <c r="Z55" s="536"/>
      <c r="AA55" s="536"/>
      <c r="AB55" s="536"/>
      <c r="AC55" s="536"/>
      <c r="AD55" s="592">
        <v>401</v>
      </c>
      <c r="AE55" s="593"/>
      <c r="AF55" s="594"/>
      <c r="AG55" s="529">
        <v>1</v>
      </c>
      <c r="AH55" s="529"/>
      <c r="AI55" s="529"/>
      <c r="AJ55" s="529"/>
      <c r="AK55" s="530">
        <v>14210</v>
      </c>
      <c r="AL55" s="531"/>
      <c r="AM55" s="531"/>
      <c r="AN55" s="531"/>
      <c r="AO55" s="531"/>
      <c r="AP55" s="532"/>
      <c r="AQ55" s="523">
        <f t="shared" si="2"/>
        <v>170520</v>
      </c>
      <c r="AR55" s="523"/>
      <c r="AS55" s="523"/>
      <c r="AT55" s="523"/>
      <c r="AU55" s="523"/>
      <c r="AV55" s="523"/>
      <c r="AW55" s="523"/>
      <c r="AX55" s="523"/>
      <c r="AY55" s="533"/>
      <c r="AZ55" s="534"/>
      <c r="BA55" s="534"/>
      <c r="BB55" s="534"/>
      <c r="BC55" s="534"/>
      <c r="BD55" s="534"/>
      <c r="BE55" s="534"/>
      <c r="BF55" s="535"/>
      <c r="BG55" s="523">
        <v>2368</v>
      </c>
      <c r="BH55" s="523"/>
      <c r="BI55" s="523"/>
      <c r="BJ55" s="523"/>
      <c r="BK55" s="523"/>
      <c r="BL55" s="523"/>
      <c r="BM55" s="523"/>
      <c r="BN55" s="523"/>
      <c r="BO55" s="533">
        <f t="shared" si="0"/>
        <v>23358.904109589042</v>
      </c>
      <c r="BP55" s="534"/>
      <c r="BQ55" s="534"/>
      <c r="BR55" s="534"/>
      <c r="BS55" s="534"/>
      <c r="BT55" s="534"/>
      <c r="BU55" s="534"/>
      <c r="BV55" s="535"/>
      <c r="BW55" s="523"/>
      <c r="BX55" s="523"/>
      <c r="BY55" s="523"/>
      <c r="BZ55" s="523"/>
      <c r="CA55" s="523"/>
      <c r="CB55" s="523"/>
      <c r="CC55" s="523"/>
      <c r="CD55" s="523"/>
      <c r="CE55" s="523"/>
      <c r="CF55" s="523"/>
      <c r="CG55" s="523"/>
      <c r="CH55" s="523"/>
      <c r="CI55" s="523"/>
      <c r="CJ55" s="523"/>
      <c r="CK55" s="523"/>
      <c r="CL55" s="523"/>
      <c r="CM55" s="523"/>
      <c r="CN55" s="523"/>
      <c r="CO55" s="523"/>
      <c r="CP55" s="523"/>
      <c r="CQ55" s="523"/>
      <c r="CR55" s="523"/>
      <c r="CS55" s="523"/>
      <c r="CT55" s="523"/>
      <c r="CU55" s="523"/>
      <c r="CV55" s="523">
        <f t="shared" si="1"/>
        <v>196246.90410958906</v>
      </c>
      <c r="CW55" s="523"/>
      <c r="CX55" s="523"/>
      <c r="CY55" s="523"/>
      <c r="CZ55" s="523"/>
      <c r="DA55" s="523"/>
      <c r="DB55" s="523"/>
      <c r="DC55" s="523"/>
      <c r="DD55" s="523"/>
      <c r="DE55" s="524"/>
    </row>
    <row r="56" spans="1:109" s="407" customFormat="1" ht="23.25" customHeight="1" x14ac:dyDescent="0.2">
      <c r="A56" s="576" t="s">
        <v>1212</v>
      </c>
      <c r="B56" s="577"/>
      <c r="C56" s="577"/>
      <c r="D56" s="577"/>
      <c r="E56" s="577"/>
      <c r="F56" s="577"/>
      <c r="G56" s="577"/>
      <c r="H56" s="577"/>
      <c r="I56" s="577"/>
      <c r="J56" s="577"/>
      <c r="K56" s="577"/>
      <c r="L56" s="577"/>
      <c r="M56" s="577"/>
      <c r="N56" s="577"/>
      <c r="O56" s="578"/>
      <c r="P56" s="536" t="s">
        <v>1206</v>
      </c>
      <c r="Q56" s="536"/>
      <c r="R56" s="536"/>
      <c r="S56" s="536"/>
      <c r="T56" s="536"/>
      <c r="U56" s="536"/>
      <c r="V56" s="536"/>
      <c r="W56" s="536"/>
      <c r="X56" s="536"/>
      <c r="Y56" s="536"/>
      <c r="Z56" s="536"/>
      <c r="AA56" s="536"/>
      <c r="AB56" s="536"/>
      <c r="AC56" s="536"/>
      <c r="AD56" s="528">
        <v>401</v>
      </c>
      <c r="AE56" s="528"/>
      <c r="AF56" s="528"/>
      <c r="AG56" s="529">
        <v>1</v>
      </c>
      <c r="AH56" s="529"/>
      <c r="AI56" s="529"/>
      <c r="AJ56" s="529"/>
      <c r="AK56" s="530">
        <v>8705</v>
      </c>
      <c r="AL56" s="531"/>
      <c r="AM56" s="531"/>
      <c r="AN56" s="531"/>
      <c r="AO56" s="531"/>
      <c r="AP56" s="532"/>
      <c r="AQ56" s="523">
        <f t="shared" si="2"/>
        <v>104460</v>
      </c>
      <c r="AR56" s="523"/>
      <c r="AS56" s="523"/>
      <c r="AT56" s="523"/>
      <c r="AU56" s="523"/>
      <c r="AV56" s="523"/>
      <c r="AW56" s="523"/>
      <c r="AX56" s="523"/>
      <c r="AY56" s="533"/>
      <c r="AZ56" s="534"/>
      <c r="BA56" s="534"/>
      <c r="BB56" s="534"/>
      <c r="BC56" s="534"/>
      <c r="BD56" s="534"/>
      <c r="BE56" s="534"/>
      <c r="BF56" s="535"/>
      <c r="BG56" s="523">
        <v>1450</v>
      </c>
      <c r="BH56" s="523"/>
      <c r="BI56" s="523"/>
      <c r="BJ56" s="523"/>
      <c r="BK56" s="523"/>
      <c r="BL56" s="523"/>
      <c r="BM56" s="523"/>
      <c r="BN56" s="523"/>
      <c r="BO56" s="533">
        <f t="shared" si="0"/>
        <v>14309.589041095891</v>
      </c>
      <c r="BP56" s="534"/>
      <c r="BQ56" s="534"/>
      <c r="BR56" s="534"/>
      <c r="BS56" s="534"/>
      <c r="BT56" s="534"/>
      <c r="BU56" s="534"/>
      <c r="BV56" s="535"/>
      <c r="BW56" s="523"/>
      <c r="BX56" s="523"/>
      <c r="BY56" s="523"/>
      <c r="BZ56" s="523"/>
      <c r="CA56" s="523"/>
      <c r="CB56" s="523"/>
      <c r="CC56" s="523"/>
      <c r="CD56" s="523"/>
      <c r="CE56" s="523"/>
      <c r="CF56" s="523"/>
      <c r="CG56" s="523"/>
      <c r="CH56" s="523"/>
      <c r="CI56" s="523"/>
      <c r="CJ56" s="523"/>
      <c r="CK56" s="523"/>
      <c r="CL56" s="523"/>
      <c r="CM56" s="523"/>
      <c r="CN56" s="523"/>
      <c r="CO56" s="523"/>
      <c r="CP56" s="523"/>
      <c r="CQ56" s="523"/>
      <c r="CR56" s="523"/>
      <c r="CS56" s="523"/>
      <c r="CT56" s="523"/>
      <c r="CU56" s="523"/>
      <c r="CV56" s="523">
        <f t="shared" si="1"/>
        <v>120219.5890410959</v>
      </c>
      <c r="CW56" s="523"/>
      <c r="CX56" s="523"/>
      <c r="CY56" s="523"/>
      <c r="CZ56" s="523"/>
      <c r="DA56" s="523"/>
      <c r="DB56" s="523"/>
      <c r="DC56" s="523"/>
      <c r="DD56" s="523"/>
      <c r="DE56" s="524"/>
    </row>
    <row r="57" spans="1:109" s="407" customFormat="1" ht="23.25" customHeight="1" x14ac:dyDescent="0.2">
      <c r="A57" s="576" t="s">
        <v>1162</v>
      </c>
      <c r="B57" s="577"/>
      <c r="C57" s="577"/>
      <c r="D57" s="577"/>
      <c r="E57" s="577"/>
      <c r="F57" s="577"/>
      <c r="G57" s="577"/>
      <c r="H57" s="577"/>
      <c r="I57" s="577"/>
      <c r="J57" s="577"/>
      <c r="K57" s="577"/>
      <c r="L57" s="577"/>
      <c r="M57" s="577"/>
      <c r="N57" s="577"/>
      <c r="O57" s="578"/>
      <c r="P57" s="536" t="s">
        <v>1206</v>
      </c>
      <c r="Q57" s="536"/>
      <c r="R57" s="536"/>
      <c r="S57" s="536"/>
      <c r="T57" s="536"/>
      <c r="U57" s="536"/>
      <c r="V57" s="536"/>
      <c r="W57" s="536"/>
      <c r="X57" s="536"/>
      <c r="Y57" s="536"/>
      <c r="Z57" s="536"/>
      <c r="AA57" s="536"/>
      <c r="AB57" s="536"/>
      <c r="AC57" s="536"/>
      <c r="AD57" s="528">
        <v>401</v>
      </c>
      <c r="AE57" s="528"/>
      <c r="AF57" s="528"/>
      <c r="AG57" s="529">
        <v>1</v>
      </c>
      <c r="AH57" s="529"/>
      <c r="AI57" s="529"/>
      <c r="AJ57" s="529"/>
      <c r="AK57" s="530">
        <v>12343</v>
      </c>
      <c r="AL57" s="531"/>
      <c r="AM57" s="531"/>
      <c r="AN57" s="531"/>
      <c r="AO57" s="531"/>
      <c r="AP57" s="532"/>
      <c r="AQ57" s="523">
        <f t="shared" si="2"/>
        <v>148116</v>
      </c>
      <c r="AR57" s="523"/>
      <c r="AS57" s="523"/>
      <c r="AT57" s="523"/>
      <c r="AU57" s="523"/>
      <c r="AV57" s="523"/>
      <c r="AW57" s="523"/>
      <c r="AX57" s="523"/>
      <c r="AY57" s="533"/>
      <c r="AZ57" s="534"/>
      <c r="BA57" s="534"/>
      <c r="BB57" s="534"/>
      <c r="BC57" s="534"/>
      <c r="BD57" s="534"/>
      <c r="BE57" s="534"/>
      <c r="BF57" s="535"/>
      <c r="BG57" s="523">
        <v>2057</v>
      </c>
      <c r="BH57" s="523"/>
      <c r="BI57" s="523"/>
      <c r="BJ57" s="523"/>
      <c r="BK57" s="523"/>
      <c r="BL57" s="523"/>
      <c r="BM57" s="523"/>
      <c r="BN57" s="523"/>
      <c r="BO57" s="533">
        <f t="shared" si="0"/>
        <v>20289.863013698628</v>
      </c>
      <c r="BP57" s="534"/>
      <c r="BQ57" s="534"/>
      <c r="BR57" s="534"/>
      <c r="BS57" s="534"/>
      <c r="BT57" s="534"/>
      <c r="BU57" s="534"/>
      <c r="BV57" s="535"/>
      <c r="BW57" s="523"/>
      <c r="BX57" s="523"/>
      <c r="BY57" s="523"/>
      <c r="BZ57" s="523"/>
      <c r="CA57" s="523"/>
      <c r="CB57" s="523"/>
      <c r="CC57" s="523"/>
      <c r="CD57" s="523"/>
      <c r="CE57" s="523"/>
      <c r="CF57" s="523"/>
      <c r="CG57" s="523"/>
      <c r="CH57" s="523"/>
      <c r="CI57" s="523"/>
      <c r="CJ57" s="523"/>
      <c r="CK57" s="523"/>
      <c r="CL57" s="523"/>
      <c r="CM57" s="523"/>
      <c r="CN57" s="523"/>
      <c r="CO57" s="523"/>
      <c r="CP57" s="523"/>
      <c r="CQ57" s="523"/>
      <c r="CR57" s="523"/>
      <c r="CS57" s="523"/>
      <c r="CT57" s="523"/>
      <c r="CU57" s="523"/>
      <c r="CV57" s="523">
        <f t="shared" si="1"/>
        <v>170462.86301369863</v>
      </c>
      <c r="CW57" s="523"/>
      <c r="CX57" s="523"/>
      <c r="CY57" s="523"/>
      <c r="CZ57" s="523"/>
      <c r="DA57" s="523"/>
      <c r="DB57" s="523"/>
      <c r="DC57" s="523"/>
      <c r="DD57" s="523"/>
      <c r="DE57" s="524"/>
    </row>
    <row r="58" spans="1:109" s="407" customFormat="1" ht="23.25" customHeight="1" x14ac:dyDescent="0.2">
      <c r="A58" s="576" t="s">
        <v>1198</v>
      </c>
      <c r="B58" s="577"/>
      <c r="C58" s="577"/>
      <c r="D58" s="577"/>
      <c r="E58" s="577"/>
      <c r="F58" s="577"/>
      <c r="G58" s="577"/>
      <c r="H58" s="577"/>
      <c r="I58" s="577"/>
      <c r="J58" s="577"/>
      <c r="K58" s="577"/>
      <c r="L58" s="577"/>
      <c r="M58" s="577"/>
      <c r="N58" s="577"/>
      <c r="O58" s="578"/>
      <c r="P58" s="536" t="s">
        <v>1206</v>
      </c>
      <c r="Q58" s="536"/>
      <c r="R58" s="536"/>
      <c r="S58" s="536"/>
      <c r="T58" s="536"/>
      <c r="U58" s="536"/>
      <c r="V58" s="536"/>
      <c r="W58" s="536"/>
      <c r="X58" s="536"/>
      <c r="Y58" s="536"/>
      <c r="Z58" s="536"/>
      <c r="AA58" s="536"/>
      <c r="AB58" s="536"/>
      <c r="AC58" s="536"/>
      <c r="AD58" s="528">
        <v>401</v>
      </c>
      <c r="AE58" s="528"/>
      <c r="AF58" s="528"/>
      <c r="AG58" s="529">
        <v>2</v>
      </c>
      <c r="AH58" s="529"/>
      <c r="AI58" s="529"/>
      <c r="AJ58" s="529"/>
      <c r="AK58" s="530">
        <v>7334</v>
      </c>
      <c r="AL58" s="531"/>
      <c r="AM58" s="531"/>
      <c r="AN58" s="531"/>
      <c r="AO58" s="531"/>
      <c r="AP58" s="532"/>
      <c r="AQ58" s="523">
        <f t="shared" si="2"/>
        <v>176016</v>
      </c>
      <c r="AR58" s="523"/>
      <c r="AS58" s="523"/>
      <c r="AT58" s="523"/>
      <c r="AU58" s="523"/>
      <c r="AV58" s="523"/>
      <c r="AW58" s="523"/>
      <c r="AX58" s="523"/>
      <c r="AY58" s="533"/>
      <c r="AZ58" s="534"/>
      <c r="BA58" s="534"/>
      <c r="BB58" s="534"/>
      <c r="BC58" s="534"/>
      <c r="BD58" s="534"/>
      <c r="BE58" s="534"/>
      <c r="BF58" s="535"/>
      <c r="BG58" s="523">
        <v>2444</v>
      </c>
      <c r="BH58" s="523"/>
      <c r="BI58" s="523"/>
      <c r="BJ58" s="523"/>
      <c r="BK58" s="523"/>
      <c r="BL58" s="523"/>
      <c r="BM58" s="523"/>
      <c r="BN58" s="523"/>
      <c r="BO58" s="533">
        <f t="shared" si="0"/>
        <v>24111.780821917808</v>
      </c>
      <c r="BP58" s="534"/>
      <c r="BQ58" s="534"/>
      <c r="BR58" s="534"/>
      <c r="BS58" s="534"/>
      <c r="BT58" s="534"/>
      <c r="BU58" s="534"/>
      <c r="BV58" s="535"/>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f t="shared" si="1"/>
        <v>202571.78082191781</v>
      </c>
      <c r="CW58" s="523"/>
      <c r="CX58" s="523"/>
      <c r="CY58" s="523"/>
      <c r="CZ58" s="523"/>
      <c r="DA58" s="523"/>
      <c r="DB58" s="523"/>
      <c r="DC58" s="523"/>
      <c r="DD58" s="523"/>
      <c r="DE58" s="524"/>
    </row>
    <row r="59" spans="1:109" s="407" customFormat="1" ht="23.25" customHeight="1" x14ac:dyDescent="0.2">
      <c r="A59" s="576" t="s">
        <v>1213</v>
      </c>
      <c r="B59" s="577"/>
      <c r="C59" s="577"/>
      <c r="D59" s="577"/>
      <c r="E59" s="577"/>
      <c r="F59" s="577"/>
      <c r="G59" s="577"/>
      <c r="H59" s="577"/>
      <c r="I59" s="577"/>
      <c r="J59" s="577"/>
      <c r="K59" s="577"/>
      <c r="L59" s="577"/>
      <c r="M59" s="577"/>
      <c r="N59" s="577"/>
      <c r="O59" s="578"/>
      <c r="P59" s="536" t="s">
        <v>1206</v>
      </c>
      <c r="Q59" s="536"/>
      <c r="R59" s="536"/>
      <c r="S59" s="536"/>
      <c r="T59" s="536"/>
      <c r="U59" s="536"/>
      <c r="V59" s="536"/>
      <c r="W59" s="536"/>
      <c r="X59" s="536"/>
      <c r="Y59" s="536"/>
      <c r="Z59" s="536"/>
      <c r="AA59" s="536"/>
      <c r="AB59" s="536"/>
      <c r="AC59" s="536"/>
      <c r="AD59" s="528">
        <v>401</v>
      </c>
      <c r="AE59" s="528"/>
      <c r="AF59" s="528"/>
      <c r="AG59" s="529">
        <v>1</v>
      </c>
      <c r="AH59" s="529"/>
      <c r="AI59" s="529"/>
      <c r="AJ59" s="529"/>
      <c r="AK59" s="530">
        <v>6733</v>
      </c>
      <c r="AL59" s="531"/>
      <c r="AM59" s="531"/>
      <c r="AN59" s="531"/>
      <c r="AO59" s="531"/>
      <c r="AP59" s="532"/>
      <c r="AQ59" s="523">
        <f t="shared" si="2"/>
        <v>80796</v>
      </c>
      <c r="AR59" s="523"/>
      <c r="AS59" s="523"/>
      <c r="AT59" s="523"/>
      <c r="AU59" s="523"/>
      <c r="AV59" s="523"/>
      <c r="AW59" s="523"/>
      <c r="AX59" s="523"/>
      <c r="AY59" s="533"/>
      <c r="AZ59" s="534"/>
      <c r="BA59" s="534"/>
      <c r="BB59" s="534"/>
      <c r="BC59" s="534"/>
      <c r="BD59" s="534"/>
      <c r="BE59" s="534"/>
      <c r="BF59" s="535"/>
      <c r="BG59" s="523">
        <v>1122</v>
      </c>
      <c r="BH59" s="523"/>
      <c r="BI59" s="523"/>
      <c r="BJ59" s="523"/>
      <c r="BK59" s="523"/>
      <c r="BL59" s="523"/>
      <c r="BM59" s="523"/>
      <c r="BN59" s="523"/>
      <c r="BO59" s="533">
        <f t="shared" si="0"/>
        <v>11067.945205479453</v>
      </c>
      <c r="BP59" s="534"/>
      <c r="BQ59" s="534"/>
      <c r="BR59" s="534"/>
      <c r="BS59" s="534"/>
      <c r="BT59" s="534"/>
      <c r="BU59" s="534"/>
      <c r="BV59" s="535"/>
      <c r="BW59" s="523"/>
      <c r="BX59" s="523"/>
      <c r="BY59" s="523"/>
      <c r="BZ59" s="523"/>
      <c r="CA59" s="523"/>
      <c r="CB59" s="523"/>
      <c r="CC59" s="523"/>
      <c r="CD59" s="523"/>
      <c r="CE59" s="523"/>
      <c r="CF59" s="523"/>
      <c r="CG59" s="523"/>
      <c r="CH59" s="523"/>
      <c r="CI59" s="523"/>
      <c r="CJ59" s="523"/>
      <c r="CK59" s="523"/>
      <c r="CL59" s="523"/>
      <c r="CM59" s="523"/>
      <c r="CN59" s="523"/>
      <c r="CO59" s="523"/>
      <c r="CP59" s="523"/>
      <c r="CQ59" s="523"/>
      <c r="CR59" s="523"/>
      <c r="CS59" s="523"/>
      <c r="CT59" s="523"/>
      <c r="CU59" s="523"/>
      <c r="CV59" s="523">
        <f t="shared" si="1"/>
        <v>92985.945205479453</v>
      </c>
      <c r="CW59" s="523"/>
      <c r="CX59" s="523"/>
      <c r="CY59" s="523"/>
      <c r="CZ59" s="523"/>
      <c r="DA59" s="523"/>
      <c r="DB59" s="523"/>
      <c r="DC59" s="523"/>
      <c r="DD59" s="523"/>
      <c r="DE59" s="524"/>
    </row>
    <row r="60" spans="1:109" s="407" customFormat="1" ht="23.25" customHeight="1" x14ac:dyDescent="0.2">
      <c r="A60" s="576" t="s">
        <v>1214</v>
      </c>
      <c r="B60" s="577"/>
      <c r="C60" s="577"/>
      <c r="D60" s="577"/>
      <c r="E60" s="577"/>
      <c r="F60" s="577"/>
      <c r="G60" s="577"/>
      <c r="H60" s="577"/>
      <c r="I60" s="577"/>
      <c r="J60" s="577"/>
      <c r="K60" s="577"/>
      <c r="L60" s="577"/>
      <c r="M60" s="577"/>
      <c r="N60" s="577"/>
      <c r="O60" s="578"/>
      <c r="P60" s="536" t="s">
        <v>1206</v>
      </c>
      <c r="Q60" s="536"/>
      <c r="R60" s="536"/>
      <c r="S60" s="536"/>
      <c r="T60" s="536"/>
      <c r="U60" s="536"/>
      <c r="V60" s="536"/>
      <c r="W60" s="536"/>
      <c r="X60" s="536"/>
      <c r="Y60" s="536"/>
      <c r="Z60" s="536"/>
      <c r="AA60" s="536"/>
      <c r="AB60" s="536"/>
      <c r="AC60" s="536"/>
      <c r="AD60" s="528">
        <v>401</v>
      </c>
      <c r="AE60" s="528"/>
      <c r="AF60" s="528"/>
      <c r="AG60" s="529">
        <v>1</v>
      </c>
      <c r="AH60" s="529"/>
      <c r="AI60" s="529"/>
      <c r="AJ60" s="529"/>
      <c r="AK60" s="530">
        <v>5564</v>
      </c>
      <c r="AL60" s="531"/>
      <c r="AM60" s="531"/>
      <c r="AN60" s="531"/>
      <c r="AO60" s="531"/>
      <c r="AP60" s="532"/>
      <c r="AQ60" s="523">
        <f t="shared" si="2"/>
        <v>66768</v>
      </c>
      <c r="AR60" s="523"/>
      <c r="AS60" s="523"/>
      <c r="AT60" s="523"/>
      <c r="AU60" s="523"/>
      <c r="AV60" s="523"/>
      <c r="AW60" s="523"/>
      <c r="AX60" s="523"/>
      <c r="AY60" s="533"/>
      <c r="AZ60" s="534"/>
      <c r="BA60" s="534"/>
      <c r="BB60" s="534"/>
      <c r="BC60" s="534"/>
      <c r="BD60" s="534"/>
      <c r="BE60" s="534"/>
      <c r="BF60" s="535"/>
      <c r="BG60" s="523">
        <v>927</v>
      </c>
      <c r="BH60" s="523"/>
      <c r="BI60" s="523"/>
      <c r="BJ60" s="523"/>
      <c r="BK60" s="523"/>
      <c r="BL60" s="523"/>
      <c r="BM60" s="523"/>
      <c r="BN60" s="523"/>
      <c r="BO60" s="533">
        <f t="shared" si="0"/>
        <v>9146.301369863013</v>
      </c>
      <c r="BP60" s="534"/>
      <c r="BQ60" s="534"/>
      <c r="BR60" s="534"/>
      <c r="BS60" s="534"/>
      <c r="BT60" s="534"/>
      <c r="BU60" s="534"/>
      <c r="BV60" s="535"/>
      <c r="BW60" s="523"/>
      <c r="BX60" s="523"/>
      <c r="BY60" s="523"/>
      <c r="BZ60" s="523"/>
      <c r="CA60" s="523"/>
      <c r="CB60" s="523"/>
      <c r="CC60" s="523"/>
      <c r="CD60" s="523"/>
      <c r="CE60" s="523"/>
      <c r="CF60" s="523"/>
      <c r="CG60" s="523"/>
      <c r="CH60" s="523"/>
      <c r="CI60" s="523"/>
      <c r="CJ60" s="523"/>
      <c r="CK60" s="523"/>
      <c r="CL60" s="523"/>
      <c r="CM60" s="523"/>
      <c r="CN60" s="523"/>
      <c r="CO60" s="523"/>
      <c r="CP60" s="523"/>
      <c r="CQ60" s="523"/>
      <c r="CR60" s="523"/>
      <c r="CS60" s="523"/>
      <c r="CT60" s="523"/>
      <c r="CU60" s="523"/>
      <c r="CV60" s="523">
        <f t="shared" si="1"/>
        <v>76841.301369863009</v>
      </c>
      <c r="CW60" s="523"/>
      <c r="CX60" s="523"/>
      <c r="CY60" s="523"/>
      <c r="CZ60" s="523"/>
      <c r="DA60" s="523"/>
      <c r="DB60" s="523"/>
      <c r="DC60" s="523"/>
      <c r="DD60" s="523"/>
      <c r="DE60" s="524"/>
    </row>
    <row r="61" spans="1:109" s="407" customFormat="1" ht="23.25" customHeight="1" x14ac:dyDescent="0.2">
      <c r="A61" s="576" t="s">
        <v>1215</v>
      </c>
      <c r="B61" s="577"/>
      <c r="C61" s="577"/>
      <c r="D61" s="577"/>
      <c r="E61" s="577"/>
      <c r="F61" s="577"/>
      <c r="G61" s="577"/>
      <c r="H61" s="577"/>
      <c r="I61" s="577"/>
      <c r="J61" s="577"/>
      <c r="K61" s="577"/>
      <c r="L61" s="577"/>
      <c r="M61" s="577"/>
      <c r="N61" s="577"/>
      <c r="O61" s="578"/>
      <c r="P61" s="536" t="s">
        <v>1206</v>
      </c>
      <c r="Q61" s="536"/>
      <c r="R61" s="536"/>
      <c r="S61" s="536"/>
      <c r="T61" s="536"/>
      <c r="U61" s="536"/>
      <c r="V61" s="536"/>
      <c r="W61" s="536"/>
      <c r="X61" s="536"/>
      <c r="Y61" s="536"/>
      <c r="Z61" s="536"/>
      <c r="AA61" s="536"/>
      <c r="AB61" s="536"/>
      <c r="AC61" s="536"/>
      <c r="AD61" s="528">
        <v>401</v>
      </c>
      <c r="AE61" s="528"/>
      <c r="AF61" s="528"/>
      <c r="AG61" s="529">
        <v>1</v>
      </c>
      <c r="AH61" s="529"/>
      <c r="AI61" s="529"/>
      <c r="AJ61" s="529"/>
      <c r="AK61" s="530">
        <v>5546</v>
      </c>
      <c r="AL61" s="531"/>
      <c r="AM61" s="531"/>
      <c r="AN61" s="531"/>
      <c r="AO61" s="531"/>
      <c r="AP61" s="532"/>
      <c r="AQ61" s="523">
        <f t="shared" si="2"/>
        <v>66552</v>
      </c>
      <c r="AR61" s="523"/>
      <c r="AS61" s="523"/>
      <c r="AT61" s="523"/>
      <c r="AU61" s="523"/>
      <c r="AV61" s="523"/>
      <c r="AW61" s="523"/>
      <c r="AX61" s="523"/>
      <c r="AY61" s="533"/>
      <c r="AZ61" s="534"/>
      <c r="BA61" s="534"/>
      <c r="BB61" s="534"/>
      <c r="BC61" s="534"/>
      <c r="BD61" s="534"/>
      <c r="BE61" s="534"/>
      <c r="BF61" s="535"/>
      <c r="BG61" s="523">
        <v>924</v>
      </c>
      <c r="BH61" s="523"/>
      <c r="BI61" s="523"/>
      <c r="BJ61" s="523"/>
      <c r="BK61" s="523"/>
      <c r="BL61" s="523"/>
      <c r="BM61" s="523"/>
      <c r="BN61" s="523"/>
      <c r="BO61" s="533">
        <f t="shared" si="0"/>
        <v>9116.7123287671238</v>
      </c>
      <c r="BP61" s="534"/>
      <c r="BQ61" s="534"/>
      <c r="BR61" s="534"/>
      <c r="BS61" s="534"/>
      <c r="BT61" s="534"/>
      <c r="BU61" s="534"/>
      <c r="BV61" s="535"/>
      <c r="BW61" s="523"/>
      <c r="BX61" s="523"/>
      <c r="BY61" s="523"/>
      <c r="BZ61" s="523"/>
      <c r="CA61" s="523"/>
      <c r="CB61" s="523"/>
      <c r="CC61" s="523"/>
      <c r="CD61" s="523"/>
      <c r="CE61" s="523"/>
      <c r="CF61" s="523"/>
      <c r="CG61" s="523"/>
      <c r="CH61" s="523"/>
      <c r="CI61" s="523"/>
      <c r="CJ61" s="523"/>
      <c r="CK61" s="523"/>
      <c r="CL61" s="523"/>
      <c r="CM61" s="523"/>
      <c r="CN61" s="523"/>
      <c r="CO61" s="523"/>
      <c r="CP61" s="523"/>
      <c r="CQ61" s="523"/>
      <c r="CR61" s="523"/>
      <c r="CS61" s="523"/>
      <c r="CT61" s="523"/>
      <c r="CU61" s="523"/>
      <c r="CV61" s="523">
        <f t="shared" si="1"/>
        <v>76592.712328767127</v>
      </c>
      <c r="CW61" s="523"/>
      <c r="CX61" s="523"/>
      <c r="CY61" s="523"/>
      <c r="CZ61" s="523"/>
      <c r="DA61" s="523"/>
      <c r="DB61" s="523"/>
      <c r="DC61" s="523"/>
      <c r="DD61" s="523"/>
      <c r="DE61" s="524"/>
    </row>
    <row r="62" spans="1:109" s="407" customFormat="1" ht="23.25" customHeight="1" x14ac:dyDescent="0.2">
      <c r="A62" s="576" t="s">
        <v>1216</v>
      </c>
      <c r="B62" s="577"/>
      <c r="C62" s="577"/>
      <c r="D62" s="577"/>
      <c r="E62" s="577"/>
      <c r="F62" s="577"/>
      <c r="G62" s="577"/>
      <c r="H62" s="577"/>
      <c r="I62" s="577"/>
      <c r="J62" s="577"/>
      <c r="K62" s="577"/>
      <c r="L62" s="577"/>
      <c r="M62" s="577"/>
      <c r="N62" s="577"/>
      <c r="O62" s="578"/>
      <c r="P62" s="536" t="s">
        <v>1206</v>
      </c>
      <c r="Q62" s="536"/>
      <c r="R62" s="536"/>
      <c r="S62" s="536"/>
      <c r="T62" s="536"/>
      <c r="U62" s="536"/>
      <c r="V62" s="536"/>
      <c r="W62" s="536"/>
      <c r="X62" s="536"/>
      <c r="Y62" s="536"/>
      <c r="Z62" s="536"/>
      <c r="AA62" s="536"/>
      <c r="AB62" s="536"/>
      <c r="AC62" s="536"/>
      <c r="AD62" s="528">
        <v>401</v>
      </c>
      <c r="AE62" s="528"/>
      <c r="AF62" s="528"/>
      <c r="AG62" s="529">
        <v>1</v>
      </c>
      <c r="AH62" s="529"/>
      <c r="AI62" s="529"/>
      <c r="AJ62" s="529"/>
      <c r="AK62" s="530">
        <v>7334</v>
      </c>
      <c r="AL62" s="531"/>
      <c r="AM62" s="531"/>
      <c r="AN62" s="531"/>
      <c r="AO62" s="531"/>
      <c r="AP62" s="532"/>
      <c r="AQ62" s="523">
        <f t="shared" si="2"/>
        <v>88008</v>
      </c>
      <c r="AR62" s="523"/>
      <c r="AS62" s="523"/>
      <c r="AT62" s="523"/>
      <c r="AU62" s="523"/>
      <c r="AV62" s="523"/>
      <c r="AW62" s="523"/>
      <c r="AX62" s="523"/>
      <c r="AY62" s="533"/>
      <c r="AZ62" s="534"/>
      <c r="BA62" s="534"/>
      <c r="BB62" s="534"/>
      <c r="BC62" s="534"/>
      <c r="BD62" s="534"/>
      <c r="BE62" s="534"/>
      <c r="BF62" s="535"/>
      <c r="BG62" s="523">
        <v>1222</v>
      </c>
      <c r="BH62" s="523"/>
      <c r="BI62" s="523"/>
      <c r="BJ62" s="523"/>
      <c r="BK62" s="523"/>
      <c r="BL62" s="523"/>
      <c r="BM62" s="523"/>
      <c r="BN62" s="523"/>
      <c r="BO62" s="533">
        <f t="shared" si="0"/>
        <v>12055.890410958904</v>
      </c>
      <c r="BP62" s="534"/>
      <c r="BQ62" s="534"/>
      <c r="BR62" s="534"/>
      <c r="BS62" s="534"/>
      <c r="BT62" s="534"/>
      <c r="BU62" s="534"/>
      <c r="BV62" s="535"/>
      <c r="BW62" s="523"/>
      <c r="BX62" s="523"/>
      <c r="BY62" s="523"/>
      <c r="BZ62" s="523"/>
      <c r="CA62" s="523"/>
      <c r="CB62" s="523"/>
      <c r="CC62" s="523"/>
      <c r="CD62" s="523"/>
      <c r="CE62" s="523"/>
      <c r="CF62" s="523"/>
      <c r="CG62" s="523"/>
      <c r="CH62" s="523"/>
      <c r="CI62" s="523"/>
      <c r="CJ62" s="523"/>
      <c r="CK62" s="523"/>
      <c r="CL62" s="523"/>
      <c r="CM62" s="523"/>
      <c r="CN62" s="523"/>
      <c r="CO62" s="523"/>
      <c r="CP62" s="523"/>
      <c r="CQ62" s="523"/>
      <c r="CR62" s="523"/>
      <c r="CS62" s="523"/>
      <c r="CT62" s="523"/>
      <c r="CU62" s="523"/>
      <c r="CV62" s="523">
        <f t="shared" si="1"/>
        <v>101285.89041095891</v>
      </c>
      <c r="CW62" s="523"/>
      <c r="CX62" s="523"/>
      <c r="CY62" s="523"/>
      <c r="CZ62" s="523"/>
      <c r="DA62" s="523"/>
      <c r="DB62" s="523"/>
      <c r="DC62" s="523"/>
      <c r="DD62" s="523"/>
      <c r="DE62" s="524"/>
    </row>
    <row r="63" spans="1:109" s="407" customFormat="1" ht="23.25" customHeight="1" x14ac:dyDescent="0.2">
      <c r="A63" s="576" t="s">
        <v>1198</v>
      </c>
      <c r="B63" s="577"/>
      <c r="C63" s="577"/>
      <c r="D63" s="577"/>
      <c r="E63" s="577"/>
      <c r="F63" s="577"/>
      <c r="G63" s="577"/>
      <c r="H63" s="577"/>
      <c r="I63" s="577"/>
      <c r="J63" s="577"/>
      <c r="K63" s="577"/>
      <c r="L63" s="577"/>
      <c r="M63" s="577"/>
      <c r="N63" s="577"/>
      <c r="O63" s="578"/>
      <c r="P63" s="536" t="s">
        <v>1206</v>
      </c>
      <c r="Q63" s="536"/>
      <c r="R63" s="536"/>
      <c r="S63" s="536"/>
      <c r="T63" s="536"/>
      <c r="U63" s="536"/>
      <c r="V63" s="536"/>
      <c r="W63" s="536"/>
      <c r="X63" s="536"/>
      <c r="Y63" s="536"/>
      <c r="Z63" s="536"/>
      <c r="AA63" s="536"/>
      <c r="AB63" s="536"/>
      <c r="AC63" s="536"/>
      <c r="AD63" s="528">
        <v>401</v>
      </c>
      <c r="AE63" s="528"/>
      <c r="AF63" s="528"/>
      <c r="AG63" s="529">
        <v>1</v>
      </c>
      <c r="AH63" s="529"/>
      <c r="AI63" s="529"/>
      <c r="AJ63" s="529"/>
      <c r="AK63" s="530">
        <v>7276</v>
      </c>
      <c r="AL63" s="531"/>
      <c r="AM63" s="531"/>
      <c r="AN63" s="531"/>
      <c r="AO63" s="531"/>
      <c r="AP63" s="532"/>
      <c r="AQ63" s="523">
        <f t="shared" si="2"/>
        <v>87312</v>
      </c>
      <c r="AR63" s="523"/>
      <c r="AS63" s="523"/>
      <c r="AT63" s="523"/>
      <c r="AU63" s="523"/>
      <c r="AV63" s="523"/>
      <c r="AW63" s="523"/>
      <c r="AX63" s="523"/>
      <c r="AY63" s="533"/>
      <c r="AZ63" s="534"/>
      <c r="BA63" s="534"/>
      <c r="BB63" s="534"/>
      <c r="BC63" s="534"/>
      <c r="BD63" s="534"/>
      <c r="BE63" s="534"/>
      <c r="BF63" s="535"/>
      <c r="BG63" s="523">
        <v>1212</v>
      </c>
      <c r="BH63" s="523"/>
      <c r="BI63" s="523"/>
      <c r="BJ63" s="523"/>
      <c r="BK63" s="523"/>
      <c r="BL63" s="523"/>
      <c r="BM63" s="523"/>
      <c r="BN63" s="523"/>
      <c r="BO63" s="533">
        <f t="shared" si="0"/>
        <v>11960.547945205479</v>
      </c>
      <c r="BP63" s="534"/>
      <c r="BQ63" s="534"/>
      <c r="BR63" s="534"/>
      <c r="BS63" s="534"/>
      <c r="BT63" s="534"/>
      <c r="BU63" s="534"/>
      <c r="BV63" s="535"/>
      <c r="BW63" s="523"/>
      <c r="BX63" s="523"/>
      <c r="BY63" s="523"/>
      <c r="BZ63" s="523"/>
      <c r="CA63" s="523"/>
      <c r="CB63" s="523"/>
      <c r="CC63" s="523"/>
      <c r="CD63" s="523"/>
      <c r="CE63" s="523"/>
      <c r="CF63" s="523"/>
      <c r="CG63" s="523"/>
      <c r="CH63" s="523"/>
      <c r="CI63" s="523"/>
      <c r="CJ63" s="523"/>
      <c r="CK63" s="523"/>
      <c r="CL63" s="523"/>
      <c r="CM63" s="523"/>
      <c r="CN63" s="523"/>
      <c r="CO63" s="523"/>
      <c r="CP63" s="523"/>
      <c r="CQ63" s="523"/>
      <c r="CR63" s="523"/>
      <c r="CS63" s="523"/>
      <c r="CT63" s="523"/>
      <c r="CU63" s="523"/>
      <c r="CV63" s="523">
        <f t="shared" si="1"/>
        <v>100484.54794520547</v>
      </c>
      <c r="CW63" s="523"/>
      <c r="CX63" s="523"/>
      <c r="CY63" s="523"/>
      <c r="CZ63" s="523"/>
      <c r="DA63" s="523"/>
      <c r="DB63" s="523"/>
      <c r="DC63" s="523"/>
      <c r="DD63" s="523"/>
      <c r="DE63" s="524"/>
    </row>
    <row r="64" spans="1:109" s="407" customFormat="1" ht="23.25" customHeight="1" x14ac:dyDescent="0.2">
      <c r="A64" s="576" t="s">
        <v>1217</v>
      </c>
      <c r="B64" s="577"/>
      <c r="C64" s="577"/>
      <c r="D64" s="577"/>
      <c r="E64" s="577"/>
      <c r="F64" s="577"/>
      <c r="G64" s="577"/>
      <c r="H64" s="577"/>
      <c r="I64" s="577"/>
      <c r="J64" s="577"/>
      <c r="K64" s="577"/>
      <c r="L64" s="577"/>
      <c r="M64" s="577"/>
      <c r="N64" s="577"/>
      <c r="O64" s="578"/>
      <c r="P64" s="536" t="s">
        <v>1206</v>
      </c>
      <c r="Q64" s="536"/>
      <c r="R64" s="536"/>
      <c r="S64" s="536"/>
      <c r="T64" s="536"/>
      <c r="U64" s="536"/>
      <c r="V64" s="536"/>
      <c r="W64" s="536"/>
      <c r="X64" s="536"/>
      <c r="Y64" s="536"/>
      <c r="Z64" s="536"/>
      <c r="AA64" s="536"/>
      <c r="AB64" s="536"/>
      <c r="AC64" s="536"/>
      <c r="AD64" s="528">
        <v>401</v>
      </c>
      <c r="AE64" s="528"/>
      <c r="AF64" s="528"/>
      <c r="AG64" s="529">
        <v>1</v>
      </c>
      <c r="AH64" s="529"/>
      <c r="AI64" s="529"/>
      <c r="AJ64" s="529"/>
      <c r="AK64" s="530">
        <v>7334</v>
      </c>
      <c r="AL64" s="531"/>
      <c r="AM64" s="531"/>
      <c r="AN64" s="531"/>
      <c r="AO64" s="531"/>
      <c r="AP64" s="532"/>
      <c r="AQ64" s="523">
        <f t="shared" si="2"/>
        <v>88008</v>
      </c>
      <c r="AR64" s="523"/>
      <c r="AS64" s="523"/>
      <c r="AT64" s="523"/>
      <c r="AU64" s="523"/>
      <c r="AV64" s="523"/>
      <c r="AW64" s="523"/>
      <c r="AX64" s="523"/>
      <c r="AY64" s="533"/>
      <c r="AZ64" s="534"/>
      <c r="BA64" s="534"/>
      <c r="BB64" s="534"/>
      <c r="BC64" s="534"/>
      <c r="BD64" s="534"/>
      <c r="BE64" s="534"/>
      <c r="BF64" s="535"/>
      <c r="BG64" s="523">
        <v>1222</v>
      </c>
      <c r="BH64" s="523"/>
      <c r="BI64" s="523"/>
      <c r="BJ64" s="523"/>
      <c r="BK64" s="523"/>
      <c r="BL64" s="523"/>
      <c r="BM64" s="523"/>
      <c r="BN64" s="523"/>
      <c r="BO64" s="533">
        <f t="shared" si="0"/>
        <v>12055.890410958904</v>
      </c>
      <c r="BP64" s="534"/>
      <c r="BQ64" s="534"/>
      <c r="BR64" s="534"/>
      <c r="BS64" s="534"/>
      <c r="BT64" s="534"/>
      <c r="BU64" s="534"/>
      <c r="BV64" s="535"/>
      <c r="BW64" s="523"/>
      <c r="BX64" s="523"/>
      <c r="BY64" s="523"/>
      <c r="BZ64" s="523"/>
      <c r="CA64" s="523"/>
      <c r="CB64" s="523"/>
      <c r="CC64" s="523"/>
      <c r="CD64" s="523"/>
      <c r="CE64" s="523"/>
      <c r="CF64" s="523"/>
      <c r="CG64" s="523"/>
      <c r="CH64" s="523"/>
      <c r="CI64" s="523"/>
      <c r="CJ64" s="523"/>
      <c r="CK64" s="523"/>
      <c r="CL64" s="523"/>
      <c r="CM64" s="523"/>
      <c r="CN64" s="523"/>
      <c r="CO64" s="523"/>
      <c r="CP64" s="523"/>
      <c r="CQ64" s="523"/>
      <c r="CR64" s="523"/>
      <c r="CS64" s="523"/>
      <c r="CT64" s="523"/>
      <c r="CU64" s="523"/>
      <c r="CV64" s="523">
        <f t="shared" si="1"/>
        <v>101285.89041095891</v>
      </c>
      <c r="CW64" s="523"/>
      <c r="CX64" s="523"/>
      <c r="CY64" s="523"/>
      <c r="CZ64" s="523"/>
      <c r="DA64" s="523"/>
      <c r="DB64" s="523"/>
      <c r="DC64" s="523"/>
      <c r="DD64" s="523"/>
      <c r="DE64" s="524"/>
    </row>
    <row r="65" spans="1:121" s="407" customFormat="1" ht="23.25" customHeight="1" x14ac:dyDescent="0.2">
      <c r="A65" s="525" t="s">
        <v>1218</v>
      </c>
      <c r="B65" s="526"/>
      <c r="C65" s="526"/>
      <c r="D65" s="526"/>
      <c r="E65" s="526"/>
      <c r="F65" s="526"/>
      <c r="G65" s="526"/>
      <c r="H65" s="526"/>
      <c r="I65" s="526"/>
      <c r="J65" s="526"/>
      <c r="K65" s="526"/>
      <c r="L65" s="526"/>
      <c r="M65" s="526"/>
      <c r="N65" s="526"/>
      <c r="O65" s="526"/>
      <c r="P65" s="536" t="s">
        <v>1206</v>
      </c>
      <c r="Q65" s="536"/>
      <c r="R65" s="536"/>
      <c r="S65" s="536"/>
      <c r="T65" s="536"/>
      <c r="U65" s="536"/>
      <c r="V65" s="536"/>
      <c r="W65" s="536"/>
      <c r="X65" s="536"/>
      <c r="Y65" s="536"/>
      <c r="Z65" s="536"/>
      <c r="AA65" s="536"/>
      <c r="AB65" s="536"/>
      <c r="AC65" s="536"/>
      <c r="AD65" s="528">
        <v>401</v>
      </c>
      <c r="AE65" s="528"/>
      <c r="AF65" s="528"/>
      <c r="AG65" s="529">
        <v>1</v>
      </c>
      <c r="AH65" s="529"/>
      <c r="AI65" s="529"/>
      <c r="AJ65" s="529"/>
      <c r="AK65" s="530">
        <v>6125</v>
      </c>
      <c r="AL65" s="531"/>
      <c r="AM65" s="531"/>
      <c r="AN65" s="531"/>
      <c r="AO65" s="531"/>
      <c r="AP65" s="532"/>
      <c r="AQ65" s="523">
        <f t="shared" si="2"/>
        <v>73500</v>
      </c>
      <c r="AR65" s="523"/>
      <c r="AS65" s="523"/>
      <c r="AT65" s="523"/>
      <c r="AU65" s="523"/>
      <c r="AV65" s="523"/>
      <c r="AW65" s="523"/>
      <c r="AX65" s="523"/>
      <c r="AY65" s="533"/>
      <c r="AZ65" s="534"/>
      <c r="BA65" s="534"/>
      <c r="BB65" s="534"/>
      <c r="BC65" s="534"/>
      <c r="BD65" s="534"/>
      <c r="BE65" s="534"/>
      <c r="BF65" s="535"/>
      <c r="BG65" s="523">
        <v>1021</v>
      </c>
      <c r="BH65" s="523"/>
      <c r="BI65" s="523"/>
      <c r="BJ65" s="523"/>
      <c r="BK65" s="523"/>
      <c r="BL65" s="523"/>
      <c r="BM65" s="523"/>
      <c r="BN65" s="523"/>
      <c r="BO65" s="533">
        <f t="shared" si="0"/>
        <v>10068.493150684932</v>
      </c>
      <c r="BP65" s="534"/>
      <c r="BQ65" s="534"/>
      <c r="BR65" s="534"/>
      <c r="BS65" s="534"/>
      <c r="BT65" s="534"/>
      <c r="BU65" s="534"/>
      <c r="BV65" s="535"/>
      <c r="BW65" s="523"/>
      <c r="BX65" s="523"/>
      <c r="BY65" s="523"/>
      <c r="BZ65" s="523"/>
      <c r="CA65" s="523"/>
      <c r="CB65" s="523"/>
      <c r="CC65" s="523"/>
      <c r="CD65" s="523"/>
      <c r="CE65" s="523"/>
      <c r="CF65" s="523"/>
      <c r="CG65" s="523"/>
      <c r="CH65" s="523"/>
      <c r="CI65" s="523"/>
      <c r="CJ65" s="523"/>
      <c r="CK65" s="523"/>
      <c r="CL65" s="523"/>
      <c r="CM65" s="523"/>
      <c r="CN65" s="523"/>
      <c r="CO65" s="523"/>
      <c r="CP65" s="523"/>
      <c r="CQ65" s="523"/>
      <c r="CR65" s="523"/>
      <c r="CS65" s="523"/>
      <c r="CT65" s="523"/>
      <c r="CU65" s="523"/>
      <c r="CV65" s="523">
        <f t="shared" si="1"/>
        <v>84589.493150684924</v>
      </c>
      <c r="CW65" s="523"/>
      <c r="CX65" s="523"/>
      <c r="CY65" s="523"/>
      <c r="CZ65" s="523"/>
      <c r="DA65" s="523"/>
      <c r="DB65" s="523"/>
      <c r="DC65" s="523"/>
      <c r="DD65" s="523"/>
      <c r="DE65" s="524"/>
      <c r="DI65" s="595"/>
      <c r="DJ65" s="596"/>
      <c r="DK65" s="596"/>
      <c r="DL65" s="596"/>
      <c r="DM65" s="596"/>
      <c r="DN65" s="596"/>
      <c r="DO65" s="596"/>
      <c r="DP65" s="596"/>
      <c r="DQ65" s="596"/>
    </row>
    <row r="66" spans="1:121" s="407" customFormat="1" ht="23.25" customHeight="1" x14ac:dyDescent="0.2">
      <c r="A66" s="525" t="s">
        <v>1219</v>
      </c>
      <c r="B66" s="526"/>
      <c r="C66" s="526"/>
      <c r="D66" s="526"/>
      <c r="E66" s="526"/>
      <c r="F66" s="526"/>
      <c r="G66" s="526"/>
      <c r="H66" s="526"/>
      <c r="I66" s="526"/>
      <c r="J66" s="526"/>
      <c r="K66" s="526"/>
      <c r="L66" s="526"/>
      <c r="M66" s="526"/>
      <c r="N66" s="526"/>
      <c r="O66" s="526"/>
      <c r="P66" s="536" t="s">
        <v>1206</v>
      </c>
      <c r="Q66" s="536"/>
      <c r="R66" s="536"/>
      <c r="S66" s="536"/>
      <c r="T66" s="536"/>
      <c r="U66" s="536"/>
      <c r="V66" s="536"/>
      <c r="W66" s="536"/>
      <c r="X66" s="536"/>
      <c r="Y66" s="536"/>
      <c r="Z66" s="536"/>
      <c r="AA66" s="536"/>
      <c r="AB66" s="536"/>
      <c r="AC66" s="536"/>
      <c r="AD66" s="528">
        <v>401</v>
      </c>
      <c r="AE66" s="528"/>
      <c r="AF66" s="528"/>
      <c r="AG66" s="529">
        <v>1</v>
      </c>
      <c r="AH66" s="529"/>
      <c r="AI66" s="529"/>
      <c r="AJ66" s="529"/>
      <c r="AK66" s="530">
        <v>3837</v>
      </c>
      <c r="AL66" s="531"/>
      <c r="AM66" s="531"/>
      <c r="AN66" s="531"/>
      <c r="AO66" s="531"/>
      <c r="AP66" s="532"/>
      <c r="AQ66" s="523">
        <f t="shared" si="2"/>
        <v>46044</v>
      </c>
      <c r="AR66" s="523"/>
      <c r="AS66" s="523"/>
      <c r="AT66" s="523"/>
      <c r="AU66" s="523"/>
      <c r="AV66" s="523"/>
      <c r="AW66" s="523"/>
      <c r="AX66" s="523"/>
      <c r="AY66" s="533"/>
      <c r="AZ66" s="534"/>
      <c r="BA66" s="534"/>
      <c r="BB66" s="534"/>
      <c r="BC66" s="534"/>
      <c r="BD66" s="534"/>
      <c r="BE66" s="534"/>
      <c r="BF66" s="535"/>
      <c r="BG66" s="523">
        <v>639</v>
      </c>
      <c r="BH66" s="523"/>
      <c r="BI66" s="523"/>
      <c r="BJ66" s="523"/>
      <c r="BK66" s="523"/>
      <c r="BL66" s="523"/>
      <c r="BM66" s="523"/>
      <c r="BN66" s="523"/>
      <c r="BO66" s="533">
        <f t="shared" si="0"/>
        <v>6307.3972602739723</v>
      </c>
      <c r="BP66" s="534"/>
      <c r="BQ66" s="534"/>
      <c r="BR66" s="534"/>
      <c r="BS66" s="534"/>
      <c r="BT66" s="534"/>
      <c r="BU66" s="534"/>
      <c r="BV66" s="535"/>
      <c r="BW66" s="523"/>
      <c r="BX66" s="523"/>
      <c r="BY66" s="523"/>
      <c r="BZ66" s="523"/>
      <c r="CA66" s="523"/>
      <c r="CB66" s="523"/>
      <c r="CC66" s="523"/>
      <c r="CD66" s="523"/>
      <c r="CE66" s="523"/>
      <c r="CF66" s="523"/>
      <c r="CG66" s="523"/>
      <c r="CH66" s="523"/>
      <c r="CI66" s="523"/>
      <c r="CJ66" s="523"/>
      <c r="CK66" s="523"/>
      <c r="CL66" s="523"/>
      <c r="CM66" s="523"/>
      <c r="CN66" s="523"/>
      <c r="CO66" s="523"/>
      <c r="CP66" s="523"/>
      <c r="CQ66" s="523"/>
      <c r="CR66" s="523"/>
      <c r="CS66" s="523"/>
      <c r="CT66" s="523"/>
      <c r="CU66" s="523"/>
      <c r="CV66" s="523">
        <f t="shared" si="1"/>
        <v>52990.397260273974</v>
      </c>
      <c r="CW66" s="523"/>
      <c r="CX66" s="523"/>
      <c r="CY66" s="523"/>
      <c r="CZ66" s="523"/>
      <c r="DA66" s="523"/>
      <c r="DB66" s="523"/>
      <c r="DC66" s="523"/>
      <c r="DD66" s="523"/>
      <c r="DE66" s="524"/>
    </row>
    <row r="67" spans="1:121" s="407" customFormat="1" ht="23.25" customHeight="1" x14ac:dyDescent="0.2">
      <c r="A67" s="525" t="s">
        <v>1220</v>
      </c>
      <c r="B67" s="526"/>
      <c r="C67" s="526"/>
      <c r="D67" s="526"/>
      <c r="E67" s="526"/>
      <c r="F67" s="526"/>
      <c r="G67" s="526"/>
      <c r="H67" s="526"/>
      <c r="I67" s="526"/>
      <c r="J67" s="526"/>
      <c r="K67" s="526"/>
      <c r="L67" s="526"/>
      <c r="M67" s="526"/>
      <c r="N67" s="526"/>
      <c r="O67" s="526"/>
      <c r="P67" s="536" t="s">
        <v>1206</v>
      </c>
      <c r="Q67" s="536"/>
      <c r="R67" s="536"/>
      <c r="S67" s="536"/>
      <c r="T67" s="536"/>
      <c r="U67" s="536"/>
      <c r="V67" s="536"/>
      <c r="W67" s="536"/>
      <c r="X67" s="536"/>
      <c r="Y67" s="536"/>
      <c r="Z67" s="536"/>
      <c r="AA67" s="536"/>
      <c r="AB67" s="536"/>
      <c r="AC67" s="536"/>
      <c r="AD67" s="528">
        <v>401</v>
      </c>
      <c r="AE67" s="528"/>
      <c r="AF67" s="528"/>
      <c r="AG67" s="529">
        <v>1</v>
      </c>
      <c r="AH67" s="529"/>
      <c r="AI67" s="529"/>
      <c r="AJ67" s="529"/>
      <c r="AK67" s="530">
        <v>13982</v>
      </c>
      <c r="AL67" s="531"/>
      <c r="AM67" s="531"/>
      <c r="AN67" s="531"/>
      <c r="AO67" s="531"/>
      <c r="AP67" s="532"/>
      <c r="AQ67" s="523">
        <f t="shared" si="2"/>
        <v>167784</v>
      </c>
      <c r="AR67" s="523"/>
      <c r="AS67" s="523"/>
      <c r="AT67" s="523"/>
      <c r="AU67" s="523"/>
      <c r="AV67" s="523"/>
      <c r="AW67" s="523"/>
      <c r="AX67" s="523"/>
      <c r="AY67" s="533"/>
      <c r="AZ67" s="534"/>
      <c r="BA67" s="534"/>
      <c r="BB67" s="534"/>
      <c r="BC67" s="534"/>
      <c r="BD67" s="534"/>
      <c r="BE67" s="534"/>
      <c r="BF67" s="535"/>
      <c r="BG67" s="523">
        <v>2330</v>
      </c>
      <c r="BH67" s="523"/>
      <c r="BI67" s="523"/>
      <c r="BJ67" s="523"/>
      <c r="BK67" s="523"/>
      <c r="BL67" s="523"/>
      <c r="BM67" s="523"/>
      <c r="BN67" s="523"/>
      <c r="BO67" s="533">
        <f t="shared" si="0"/>
        <v>22984.109589041098</v>
      </c>
      <c r="BP67" s="534"/>
      <c r="BQ67" s="534"/>
      <c r="BR67" s="534"/>
      <c r="BS67" s="534"/>
      <c r="BT67" s="534"/>
      <c r="BU67" s="534"/>
      <c r="BV67" s="535"/>
      <c r="BW67" s="523"/>
      <c r="BX67" s="523"/>
      <c r="BY67" s="523"/>
      <c r="BZ67" s="523"/>
      <c r="CA67" s="523"/>
      <c r="CB67" s="523"/>
      <c r="CC67" s="523"/>
      <c r="CD67" s="523"/>
      <c r="CE67" s="523"/>
      <c r="CF67" s="523"/>
      <c r="CG67" s="523"/>
      <c r="CH67" s="523"/>
      <c r="CI67" s="523"/>
      <c r="CJ67" s="523"/>
      <c r="CK67" s="523"/>
      <c r="CL67" s="523"/>
      <c r="CM67" s="523"/>
      <c r="CN67" s="523"/>
      <c r="CO67" s="523"/>
      <c r="CP67" s="523"/>
      <c r="CQ67" s="523"/>
      <c r="CR67" s="523"/>
      <c r="CS67" s="523"/>
      <c r="CT67" s="523"/>
      <c r="CU67" s="523"/>
      <c r="CV67" s="523">
        <f t="shared" si="1"/>
        <v>193098.10958904109</v>
      </c>
      <c r="CW67" s="523"/>
      <c r="CX67" s="523"/>
      <c r="CY67" s="523"/>
      <c r="CZ67" s="523"/>
      <c r="DA67" s="523"/>
      <c r="DB67" s="523"/>
      <c r="DC67" s="523"/>
      <c r="DD67" s="523"/>
      <c r="DE67" s="524"/>
    </row>
    <row r="68" spans="1:121" s="407" customFormat="1" ht="23.25" customHeight="1" x14ac:dyDescent="0.2">
      <c r="A68" s="525" t="s">
        <v>1221</v>
      </c>
      <c r="B68" s="526"/>
      <c r="C68" s="526"/>
      <c r="D68" s="526"/>
      <c r="E68" s="526"/>
      <c r="F68" s="526"/>
      <c r="G68" s="526"/>
      <c r="H68" s="526"/>
      <c r="I68" s="526"/>
      <c r="J68" s="526"/>
      <c r="K68" s="526"/>
      <c r="L68" s="526"/>
      <c r="M68" s="526"/>
      <c r="N68" s="526"/>
      <c r="O68" s="526"/>
      <c r="P68" s="536" t="s">
        <v>1206</v>
      </c>
      <c r="Q68" s="536"/>
      <c r="R68" s="536"/>
      <c r="S68" s="536"/>
      <c r="T68" s="536"/>
      <c r="U68" s="536"/>
      <c r="V68" s="536"/>
      <c r="W68" s="536"/>
      <c r="X68" s="536"/>
      <c r="Y68" s="536"/>
      <c r="Z68" s="536"/>
      <c r="AA68" s="536"/>
      <c r="AB68" s="536"/>
      <c r="AC68" s="536"/>
      <c r="AD68" s="528">
        <v>401</v>
      </c>
      <c r="AE68" s="528"/>
      <c r="AF68" s="528"/>
      <c r="AG68" s="529">
        <v>3</v>
      </c>
      <c r="AH68" s="529"/>
      <c r="AI68" s="529"/>
      <c r="AJ68" s="529"/>
      <c r="AK68" s="530">
        <v>5564</v>
      </c>
      <c r="AL68" s="531"/>
      <c r="AM68" s="531"/>
      <c r="AN68" s="531"/>
      <c r="AO68" s="531"/>
      <c r="AP68" s="532"/>
      <c r="AQ68" s="523">
        <f t="shared" ref="AQ68:AQ198" si="6">AG68*AK68*12</f>
        <v>200304</v>
      </c>
      <c r="AR68" s="523"/>
      <c r="AS68" s="523"/>
      <c r="AT68" s="523"/>
      <c r="AU68" s="523"/>
      <c r="AV68" s="523"/>
      <c r="AW68" s="523"/>
      <c r="AX68" s="523"/>
      <c r="AY68" s="533"/>
      <c r="AZ68" s="534"/>
      <c r="BA68" s="534"/>
      <c r="BB68" s="534"/>
      <c r="BC68" s="534"/>
      <c r="BD68" s="534"/>
      <c r="BE68" s="534"/>
      <c r="BF68" s="535"/>
      <c r="BG68" s="523">
        <f>927*3</f>
        <v>2781</v>
      </c>
      <c r="BH68" s="523"/>
      <c r="BI68" s="523"/>
      <c r="BJ68" s="523"/>
      <c r="BK68" s="523"/>
      <c r="BL68" s="523"/>
      <c r="BM68" s="523"/>
      <c r="BN68" s="523"/>
      <c r="BO68" s="533">
        <f t="shared" ref="BO68:BO198" si="7">AQ68/365*50</f>
        <v>27438.904109589042</v>
      </c>
      <c r="BP68" s="534"/>
      <c r="BQ68" s="534"/>
      <c r="BR68" s="534"/>
      <c r="BS68" s="534"/>
      <c r="BT68" s="534"/>
      <c r="BU68" s="534"/>
      <c r="BV68" s="535"/>
      <c r="BW68" s="523"/>
      <c r="BX68" s="523"/>
      <c r="BY68" s="523"/>
      <c r="BZ68" s="523"/>
      <c r="CA68" s="523"/>
      <c r="CB68" s="523"/>
      <c r="CC68" s="523"/>
      <c r="CD68" s="523"/>
      <c r="CE68" s="523"/>
      <c r="CF68" s="523"/>
      <c r="CG68" s="523"/>
      <c r="CH68" s="523"/>
      <c r="CI68" s="523"/>
      <c r="CJ68" s="523"/>
      <c r="CK68" s="523"/>
      <c r="CL68" s="523"/>
      <c r="CM68" s="523"/>
      <c r="CN68" s="523"/>
      <c r="CO68" s="523"/>
      <c r="CP68" s="523"/>
      <c r="CQ68" s="523"/>
      <c r="CR68" s="523"/>
      <c r="CS68" s="523"/>
      <c r="CT68" s="523"/>
      <c r="CU68" s="523"/>
      <c r="CV68" s="523">
        <f t="shared" ref="CV68:CV198" si="8">SUM(AQ68:CU68)</f>
        <v>230523.90410958906</v>
      </c>
      <c r="CW68" s="523"/>
      <c r="CX68" s="523"/>
      <c r="CY68" s="523"/>
      <c r="CZ68" s="523"/>
      <c r="DA68" s="523"/>
      <c r="DB68" s="523"/>
      <c r="DC68" s="523"/>
      <c r="DD68" s="523"/>
      <c r="DE68" s="524"/>
    </row>
    <row r="69" spans="1:121" s="407" customFormat="1" ht="23.25" customHeight="1" x14ac:dyDescent="0.2">
      <c r="A69" s="525" t="s">
        <v>1222</v>
      </c>
      <c r="B69" s="526"/>
      <c r="C69" s="526"/>
      <c r="D69" s="526"/>
      <c r="E69" s="526"/>
      <c r="F69" s="526"/>
      <c r="G69" s="526"/>
      <c r="H69" s="526"/>
      <c r="I69" s="526"/>
      <c r="J69" s="526"/>
      <c r="K69" s="526"/>
      <c r="L69" s="526"/>
      <c r="M69" s="526"/>
      <c r="N69" s="526"/>
      <c r="O69" s="526"/>
      <c r="P69" s="536" t="s">
        <v>1206</v>
      </c>
      <c r="Q69" s="536"/>
      <c r="R69" s="536"/>
      <c r="S69" s="536"/>
      <c r="T69" s="536"/>
      <c r="U69" s="536"/>
      <c r="V69" s="536"/>
      <c r="W69" s="536"/>
      <c r="X69" s="536"/>
      <c r="Y69" s="536"/>
      <c r="Z69" s="536"/>
      <c r="AA69" s="536"/>
      <c r="AB69" s="536"/>
      <c r="AC69" s="536"/>
      <c r="AD69" s="528">
        <v>401</v>
      </c>
      <c r="AE69" s="528"/>
      <c r="AF69" s="528"/>
      <c r="AG69" s="529">
        <v>1</v>
      </c>
      <c r="AH69" s="529"/>
      <c r="AI69" s="529"/>
      <c r="AJ69" s="529"/>
      <c r="AK69" s="530">
        <v>3277</v>
      </c>
      <c r="AL69" s="531"/>
      <c r="AM69" s="531"/>
      <c r="AN69" s="531"/>
      <c r="AO69" s="531"/>
      <c r="AP69" s="532"/>
      <c r="AQ69" s="523">
        <f t="shared" si="6"/>
        <v>39324</v>
      </c>
      <c r="AR69" s="523"/>
      <c r="AS69" s="523"/>
      <c r="AT69" s="523"/>
      <c r="AU69" s="523"/>
      <c r="AV69" s="523"/>
      <c r="AW69" s="523"/>
      <c r="AX69" s="523"/>
      <c r="AY69" s="533"/>
      <c r="AZ69" s="534"/>
      <c r="BA69" s="534"/>
      <c r="BB69" s="534"/>
      <c r="BC69" s="534"/>
      <c r="BD69" s="534"/>
      <c r="BE69" s="534"/>
      <c r="BF69" s="535"/>
      <c r="BG69" s="523">
        <v>546</v>
      </c>
      <c r="BH69" s="523"/>
      <c r="BI69" s="523"/>
      <c r="BJ69" s="523"/>
      <c r="BK69" s="523"/>
      <c r="BL69" s="523"/>
      <c r="BM69" s="523"/>
      <c r="BN69" s="523"/>
      <c r="BO69" s="533">
        <f t="shared" si="7"/>
        <v>5386.8493150684935</v>
      </c>
      <c r="BP69" s="534"/>
      <c r="BQ69" s="534"/>
      <c r="BR69" s="534"/>
      <c r="BS69" s="534"/>
      <c r="BT69" s="534"/>
      <c r="BU69" s="534"/>
      <c r="BV69" s="535"/>
      <c r="BW69" s="523"/>
      <c r="BX69" s="523"/>
      <c r="BY69" s="523"/>
      <c r="BZ69" s="523"/>
      <c r="CA69" s="523"/>
      <c r="CB69" s="523"/>
      <c r="CC69" s="523"/>
      <c r="CD69" s="523"/>
      <c r="CE69" s="523"/>
      <c r="CF69" s="523"/>
      <c r="CG69" s="523"/>
      <c r="CH69" s="523"/>
      <c r="CI69" s="523"/>
      <c r="CJ69" s="523"/>
      <c r="CK69" s="523"/>
      <c r="CL69" s="523"/>
      <c r="CM69" s="523"/>
      <c r="CN69" s="523"/>
      <c r="CO69" s="523"/>
      <c r="CP69" s="523"/>
      <c r="CQ69" s="523"/>
      <c r="CR69" s="523"/>
      <c r="CS69" s="523"/>
      <c r="CT69" s="523"/>
      <c r="CU69" s="523"/>
      <c r="CV69" s="523">
        <f t="shared" si="8"/>
        <v>45256.849315068495</v>
      </c>
      <c r="CW69" s="523"/>
      <c r="CX69" s="523"/>
      <c r="CY69" s="523"/>
      <c r="CZ69" s="523"/>
      <c r="DA69" s="523"/>
      <c r="DB69" s="523"/>
      <c r="DC69" s="523"/>
      <c r="DD69" s="523"/>
      <c r="DE69" s="524"/>
    </row>
    <row r="70" spans="1:121" s="407" customFormat="1" ht="23.25" customHeight="1" x14ac:dyDescent="0.2">
      <c r="A70" s="525" t="s">
        <v>1223</v>
      </c>
      <c r="B70" s="526"/>
      <c r="C70" s="526"/>
      <c r="D70" s="526"/>
      <c r="E70" s="526"/>
      <c r="F70" s="526"/>
      <c r="G70" s="526"/>
      <c r="H70" s="526"/>
      <c r="I70" s="526"/>
      <c r="J70" s="526"/>
      <c r="K70" s="526"/>
      <c r="L70" s="526"/>
      <c r="M70" s="526"/>
      <c r="N70" s="526"/>
      <c r="O70" s="526"/>
      <c r="P70" s="536" t="s">
        <v>1206</v>
      </c>
      <c r="Q70" s="536"/>
      <c r="R70" s="536"/>
      <c r="S70" s="536"/>
      <c r="T70" s="536"/>
      <c r="U70" s="536"/>
      <c r="V70" s="536"/>
      <c r="W70" s="536"/>
      <c r="X70" s="536"/>
      <c r="Y70" s="536"/>
      <c r="Z70" s="536"/>
      <c r="AA70" s="536"/>
      <c r="AB70" s="536"/>
      <c r="AC70" s="536"/>
      <c r="AD70" s="528">
        <v>401</v>
      </c>
      <c r="AE70" s="528"/>
      <c r="AF70" s="528"/>
      <c r="AG70" s="529">
        <v>1</v>
      </c>
      <c r="AH70" s="529"/>
      <c r="AI70" s="529"/>
      <c r="AJ70" s="529"/>
      <c r="AK70" s="530">
        <v>6733</v>
      </c>
      <c r="AL70" s="531"/>
      <c r="AM70" s="531"/>
      <c r="AN70" s="531"/>
      <c r="AO70" s="531"/>
      <c r="AP70" s="532"/>
      <c r="AQ70" s="523">
        <f t="shared" si="6"/>
        <v>80796</v>
      </c>
      <c r="AR70" s="523"/>
      <c r="AS70" s="523"/>
      <c r="AT70" s="523"/>
      <c r="AU70" s="523"/>
      <c r="AV70" s="523"/>
      <c r="AW70" s="523"/>
      <c r="AX70" s="523"/>
      <c r="AY70" s="533"/>
      <c r="AZ70" s="534"/>
      <c r="BA70" s="534"/>
      <c r="BB70" s="534"/>
      <c r="BC70" s="534"/>
      <c r="BD70" s="534"/>
      <c r="BE70" s="534"/>
      <c r="BF70" s="535"/>
      <c r="BG70" s="523">
        <v>1122</v>
      </c>
      <c r="BH70" s="523"/>
      <c r="BI70" s="523"/>
      <c r="BJ70" s="523"/>
      <c r="BK70" s="523"/>
      <c r="BL70" s="523"/>
      <c r="BM70" s="523"/>
      <c r="BN70" s="523"/>
      <c r="BO70" s="533">
        <f t="shared" si="7"/>
        <v>11067.945205479453</v>
      </c>
      <c r="BP70" s="534"/>
      <c r="BQ70" s="534"/>
      <c r="BR70" s="534"/>
      <c r="BS70" s="534"/>
      <c r="BT70" s="534"/>
      <c r="BU70" s="534"/>
      <c r="BV70" s="535"/>
      <c r="BW70" s="523"/>
      <c r="BX70" s="523"/>
      <c r="BY70" s="523"/>
      <c r="BZ70" s="523"/>
      <c r="CA70" s="523"/>
      <c r="CB70" s="523"/>
      <c r="CC70" s="523"/>
      <c r="CD70" s="523"/>
      <c r="CE70" s="523"/>
      <c r="CF70" s="523"/>
      <c r="CG70" s="523"/>
      <c r="CH70" s="523"/>
      <c r="CI70" s="523"/>
      <c r="CJ70" s="523"/>
      <c r="CK70" s="523"/>
      <c r="CL70" s="523"/>
      <c r="CM70" s="523"/>
      <c r="CN70" s="523"/>
      <c r="CO70" s="523"/>
      <c r="CP70" s="523"/>
      <c r="CQ70" s="523"/>
      <c r="CR70" s="523"/>
      <c r="CS70" s="523"/>
      <c r="CT70" s="523"/>
      <c r="CU70" s="523"/>
      <c r="CV70" s="523">
        <f t="shared" si="8"/>
        <v>92985.945205479453</v>
      </c>
      <c r="CW70" s="523"/>
      <c r="CX70" s="523"/>
      <c r="CY70" s="523"/>
      <c r="CZ70" s="523"/>
      <c r="DA70" s="523"/>
      <c r="DB70" s="523"/>
      <c r="DC70" s="523"/>
      <c r="DD70" s="523"/>
      <c r="DE70" s="524"/>
    </row>
    <row r="71" spans="1:121" s="407" customFormat="1" ht="23.25" customHeight="1" x14ac:dyDescent="0.2">
      <c r="A71" s="525" t="s">
        <v>1224</v>
      </c>
      <c r="B71" s="526"/>
      <c r="C71" s="526"/>
      <c r="D71" s="526"/>
      <c r="E71" s="526"/>
      <c r="F71" s="526"/>
      <c r="G71" s="526"/>
      <c r="H71" s="526"/>
      <c r="I71" s="526"/>
      <c r="J71" s="526"/>
      <c r="K71" s="526"/>
      <c r="L71" s="526"/>
      <c r="M71" s="526"/>
      <c r="N71" s="526"/>
      <c r="O71" s="526"/>
      <c r="P71" s="536" t="s">
        <v>1206</v>
      </c>
      <c r="Q71" s="536"/>
      <c r="R71" s="536"/>
      <c r="S71" s="536"/>
      <c r="T71" s="536"/>
      <c r="U71" s="536"/>
      <c r="V71" s="536"/>
      <c r="W71" s="536"/>
      <c r="X71" s="536"/>
      <c r="Y71" s="536"/>
      <c r="Z71" s="536"/>
      <c r="AA71" s="536"/>
      <c r="AB71" s="536"/>
      <c r="AC71" s="536"/>
      <c r="AD71" s="528">
        <v>401</v>
      </c>
      <c r="AE71" s="528"/>
      <c r="AF71" s="528"/>
      <c r="AG71" s="529">
        <v>1</v>
      </c>
      <c r="AH71" s="529"/>
      <c r="AI71" s="529"/>
      <c r="AJ71" s="529"/>
      <c r="AK71" s="530">
        <v>10198</v>
      </c>
      <c r="AL71" s="531"/>
      <c r="AM71" s="531"/>
      <c r="AN71" s="531"/>
      <c r="AO71" s="531"/>
      <c r="AP71" s="532"/>
      <c r="AQ71" s="523">
        <f t="shared" si="6"/>
        <v>122376</v>
      </c>
      <c r="AR71" s="523"/>
      <c r="AS71" s="523"/>
      <c r="AT71" s="523"/>
      <c r="AU71" s="523"/>
      <c r="AV71" s="523"/>
      <c r="AW71" s="523"/>
      <c r="AX71" s="523"/>
      <c r="AY71" s="533"/>
      <c r="AZ71" s="534"/>
      <c r="BA71" s="534"/>
      <c r="BB71" s="534"/>
      <c r="BC71" s="534"/>
      <c r="BD71" s="534"/>
      <c r="BE71" s="534"/>
      <c r="BF71" s="535"/>
      <c r="BG71" s="523">
        <v>1699</v>
      </c>
      <c r="BH71" s="523"/>
      <c r="BI71" s="523"/>
      <c r="BJ71" s="523"/>
      <c r="BK71" s="523"/>
      <c r="BL71" s="523"/>
      <c r="BM71" s="523"/>
      <c r="BN71" s="523"/>
      <c r="BO71" s="533">
        <f t="shared" si="7"/>
        <v>16763.835616438355</v>
      </c>
      <c r="BP71" s="534"/>
      <c r="BQ71" s="534"/>
      <c r="BR71" s="534"/>
      <c r="BS71" s="534"/>
      <c r="BT71" s="534"/>
      <c r="BU71" s="534"/>
      <c r="BV71" s="535"/>
      <c r="BW71" s="523"/>
      <c r="BX71" s="523"/>
      <c r="BY71" s="523"/>
      <c r="BZ71" s="523"/>
      <c r="CA71" s="523"/>
      <c r="CB71" s="523"/>
      <c r="CC71" s="523"/>
      <c r="CD71" s="523"/>
      <c r="CE71" s="523"/>
      <c r="CF71" s="523"/>
      <c r="CG71" s="523"/>
      <c r="CH71" s="523"/>
      <c r="CI71" s="523"/>
      <c r="CJ71" s="523"/>
      <c r="CK71" s="523"/>
      <c r="CL71" s="523"/>
      <c r="CM71" s="523"/>
      <c r="CN71" s="523"/>
      <c r="CO71" s="523"/>
      <c r="CP71" s="523"/>
      <c r="CQ71" s="523"/>
      <c r="CR71" s="523"/>
      <c r="CS71" s="523"/>
      <c r="CT71" s="523"/>
      <c r="CU71" s="523"/>
      <c r="CV71" s="523">
        <f t="shared" si="8"/>
        <v>140838.83561643836</v>
      </c>
      <c r="CW71" s="523"/>
      <c r="CX71" s="523"/>
      <c r="CY71" s="523"/>
      <c r="CZ71" s="523"/>
      <c r="DA71" s="523"/>
      <c r="DB71" s="523"/>
      <c r="DC71" s="523"/>
      <c r="DD71" s="523"/>
      <c r="DE71" s="524"/>
    </row>
    <row r="72" spans="1:121" s="407" customFormat="1" ht="23.25" customHeight="1" x14ac:dyDescent="0.2">
      <c r="A72" s="525" t="s">
        <v>1225</v>
      </c>
      <c r="B72" s="526"/>
      <c r="C72" s="526"/>
      <c r="D72" s="526"/>
      <c r="E72" s="526"/>
      <c r="F72" s="526"/>
      <c r="G72" s="526"/>
      <c r="H72" s="526"/>
      <c r="I72" s="526"/>
      <c r="J72" s="526"/>
      <c r="K72" s="526"/>
      <c r="L72" s="526"/>
      <c r="M72" s="526"/>
      <c r="N72" s="526"/>
      <c r="O72" s="526"/>
      <c r="P72" s="536" t="s">
        <v>1206</v>
      </c>
      <c r="Q72" s="536"/>
      <c r="R72" s="536"/>
      <c r="S72" s="536"/>
      <c r="T72" s="536"/>
      <c r="U72" s="536"/>
      <c r="V72" s="536"/>
      <c r="W72" s="536"/>
      <c r="X72" s="536"/>
      <c r="Y72" s="536"/>
      <c r="Z72" s="536"/>
      <c r="AA72" s="536"/>
      <c r="AB72" s="536"/>
      <c r="AC72" s="536"/>
      <c r="AD72" s="528">
        <v>401</v>
      </c>
      <c r="AE72" s="528"/>
      <c r="AF72" s="528"/>
      <c r="AG72" s="529">
        <v>1</v>
      </c>
      <c r="AH72" s="529"/>
      <c r="AI72" s="529"/>
      <c r="AJ72" s="529"/>
      <c r="AK72" s="530">
        <v>7334</v>
      </c>
      <c r="AL72" s="531"/>
      <c r="AM72" s="531"/>
      <c r="AN72" s="531"/>
      <c r="AO72" s="531"/>
      <c r="AP72" s="532"/>
      <c r="AQ72" s="523">
        <f t="shared" si="6"/>
        <v>88008</v>
      </c>
      <c r="AR72" s="523"/>
      <c r="AS72" s="523"/>
      <c r="AT72" s="523"/>
      <c r="AU72" s="523"/>
      <c r="AV72" s="523"/>
      <c r="AW72" s="523"/>
      <c r="AX72" s="523"/>
      <c r="AY72" s="533"/>
      <c r="AZ72" s="534"/>
      <c r="BA72" s="534"/>
      <c r="BB72" s="534"/>
      <c r="BC72" s="534"/>
      <c r="BD72" s="534"/>
      <c r="BE72" s="534"/>
      <c r="BF72" s="535"/>
      <c r="BG72" s="523">
        <v>1222</v>
      </c>
      <c r="BH72" s="523"/>
      <c r="BI72" s="523"/>
      <c r="BJ72" s="523"/>
      <c r="BK72" s="523"/>
      <c r="BL72" s="523"/>
      <c r="BM72" s="523"/>
      <c r="BN72" s="523"/>
      <c r="BO72" s="533">
        <f t="shared" si="7"/>
        <v>12055.890410958904</v>
      </c>
      <c r="BP72" s="534"/>
      <c r="BQ72" s="534"/>
      <c r="BR72" s="534"/>
      <c r="BS72" s="534"/>
      <c r="BT72" s="534"/>
      <c r="BU72" s="534"/>
      <c r="BV72" s="535"/>
      <c r="BW72" s="523"/>
      <c r="BX72" s="523"/>
      <c r="BY72" s="523"/>
      <c r="BZ72" s="523"/>
      <c r="CA72" s="523"/>
      <c r="CB72" s="523"/>
      <c r="CC72" s="523"/>
      <c r="CD72" s="523"/>
      <c r="CE72" s="523"/>
      <c r="CF72" s="523"/>
      <c r="CG72" s="523"/>
      <c r="CH72" s="523"/>
      <c r="CI72" s="523"/>
      <c r="CJ72" s="523"/>
      <c r="CK72" s="523"/>
      <c r="CL72" s="523"/>
      <c r="CM72" s="523"/>
      <c r="CN72" s="523"/>
      <c r="CO72" s="523"/>
      <c r="CP72" s="523"/>
      <c r="CQ72" s="523"/>
      <c r="CR72" s="523"/>
      <c r="CS72" s="523"/>
      <c r="CT72" s="523"/>
      <c r="CU72" s="523"/>
      <c r="CV72" s="523">
        <f t="shared" si="8"/>
        <v>101285.89041095891</v>
      </c>
      <c r="CW72" s="523"/>
      <c r="CX72" s="523"/>
      <c r="CY72" s="523"/>
      <c r="CZ72" s="523"/>
      <c r="DA72" s="523"/>
      <c r="DB72" s="523"/>
      <c r="DC72" s="523"/>
      <c r="DD72" s="523"/>
      <c r="DE72" s="524"/>
    </row>
    <row r="73" spans="1:121" s="407" customFormat="1" ht="23.25" customHeight="1" x14ac:dyDescent="0.2">
      <c r="A73" s="525" t="s">
        <v>1226</v>
      </c>
      <c r="B73" s="526"/>
      <c r="C73" s="526"/>
      <c r="D73" s="526"/>
      <c r="E73" s="526"/>
      <c r="F73" s="526"/>
      <c r="G73" s="526"/>
      <c r="H73" s="526"/>
      <c r="I73" s="526"/>
      <c r="J73" s="526"/>
      <c r="K73" s="526"/>
      <c r="L73" s="526"/>
      <c r="M73" s="526"/>
      <c r="N73" s="526"/>
      <c r="O73" s="526"/>
      <c r="P73" s="536" t="s">
        <v>1206</v>
      </c>
      <c r="Q73" s="536"/>
      <c r="R73" s="536"/>
      <c r="S73" s="536"/>
      <c r="T73" s="536"/>
      <c r="U73" s="536"/>
      <c r="V73" s="536"/>
      <c r="W73" s="536"/>
      <c r="X73" s="536"/>
      <c r="Y73" s="536"/>
      <c r="Z73" s="536"/>
      <c r="AA73" s="536"/>
      <c r="AB73" s="536"/>
      <c r="AC73" s="536"/>
      <c r="AD73" s="528">
        <v>401</v>
      </c>
      <c r="AE73" s="528"/>
      <c r="AF73" s="528"/>
      <c r="AG73" s="529">
        <v>1</v>
      </c>
      <c r="AH73" s="529"/>
      <c r="AI73" s="529"/>
      <c r="AJ73" s="529"/>
      <c r="AK73" s="530">
        <v>8098</v>
      </c>
      <c r="AL73" s="531"/>
      <c r="AM73" s="531"/>
      <c r="AN73" s="531"/>
      <c r="AO73" s="531"/>
      <c r="AP73" s="532"/>
      <c r="AQ73" s="523">
        <f t="shared" si="6"/>
        <v>97176</v>
      </c>
      <c r="AR73" s="523"/>
      <c r="AS73" s="523"/>
      <c r="AT73" s="523"/>
      <c r="AU73" s="523"/>
      <c r="AV73" s="523"/>
      <c r="AW73" s="523"/>
      <c r="AX73" s="523"/>
      <c r="AY73" s="533"/>
      <c r="AZ73" s="534"/>
      <c r="BA73" s="534"/>
      <c r="BB73" s="534"/>
      <c r="BC73" s="534"/>
      <c r="BD73" s="534"/>
      <c r="BE73" s="534"/>
      <c r="BF73" s="535"/>
      <c r="BG73" s="523">
        <v>1349</v>
      </c>
      <c r="BH73" s="523"/>
      <c r="BI73" s="523"/>
      <c r="BJ73" s="523"/>
      <c r="BK73" s="523"/>
      <c r="BL73" s="523"/>
      <c r="BM73" s="523"/>
      <c r="BN73" s="523"/>
      <c r="BO73" s="533">
        <f t="shared" si="7"/>
        <v>13311.780821917808</v>
      </c>
      <c r="BP73" s="534"/>
      <c r="BQ73" s="534"/>
      <c r="BR73" s="534"/>
      <c r="BS73" s="534"/>
      <c r="BT73" s="534"/>
      <c r="BU73" s="534"/>
      <c r="BV73" s="535"/>
      <c r="BW73" s="523"/>
      <c r="BX73" s="523"/>
      <c r="BY73" s="523"/>
      <c r="BZ73" s="523"/>
      <c r="CA73" s="523"/>
      <c r="CB73" s="523"/>
      <c r="CC73" s="523"/>
      <c r="CD73" s="523"/>
      <c r="CE73" s="523"/>
      <c r="CF73" s="523"/>
      <c r="CG73" s="523"/>
      <c r="CH73" s="523"/>
      <c r="CI73" s="523"/>
      <c r="CJ73" s="523"/>
      <c r="CK73" s="523"/>
      <c r="CL73" s="523"/>
      <c r="CM73" s="523"/>
      <c r="CN73" s="523"/>
      <c r="CO73" s="523"/>
      <c r="CP73" s="523"/>
      <c r="CQ73" s="523"/>
      <c r="CR73" s="523"/>
      <c r="CS73" s="523"/>
      <c r="CT73" s="523"/>
      <c r="CU73" s="523"/>
      <c r="CV73" s="523">
        <f t="shared" si="8"/>
        <v>111836.78082191781</v>
      </c>
      <c r="CW73" s="523"/>
      <c r="CX73" s="523"/>
      <c r="CY73" s="523"/>
      <c r="CZ73" s="523"/>
      <c r="DA73" s="523"/>
      <c r="DB73" s="523"/>
      <c r="DC73" s="523"/>
      <c r="DD73" s="523"/>
      <c r="DE73" s="524"/>
    </row>
    <row r="74" spans="1:121" s="407" customFormat="1" ht="23.25" customHeight="1" x14ac:dyDescent="0.2">
      <c r="A74" s="525" t="s">
        <v>1227</v>
      </c>
      <c r="B74" s="526"/>
      <c r="C74" s="526"/>
      <c r="D74" s="526"/>
      <c r="E74" s="526"/>
      <c r="F74" s="526"/>
      <c r="G74" s="526"/>
      <c r="H74" s="526"/>
      <c r="I74" s="526"/>
      <c r="J74" s="526"/>
      <c r="K74" s="526"/>
      <c r="L74" s="526"/>
      <c r="M74" s="526"/>
      <c r="N74" s="526"/>
      <c r="O74" s="526"/>
      <c r="P74" s="536" t="s">
        <v>1206</v>
      </c>
      <c r="Q74" s="536"/>
      <c r="R74" s="536"/>
      <c r="S74" s="536"/>
      <c r="T74" s="536"/>
      <c r="U74" s="536"/>
      <c r="V74" s="536"/>
      <c r="W74" s="536"/>
      <c r="X74" s="536"/>
      <c r="Y74" s="536"/>
      <c r="Z74" s="536"/>
      <c r="AA74" s="536"/>
      <c r="AB74" s="536"/>
      <c r="AC74" s="536"/>
      <c r="AD74" s="528">
        <v>401</v>
      </c>
      <c r="AE74" s="528"/>
      <c r="AF74" s="528"/>
      <c r="AG74" s="529">
        <v>1</v>
      </c>
      <c r="AH74" s="529"/>
      <c r="AI74" s="529"/>
      <c r="AJ74" s="529"/>
      <c r="AK74" s="530">
        <v>5040</v>
      </c>
      <c r="AL74" s="531"/>
      <c r="AM74" s="531"/>
      <c r="AN74" s="531"/>
      <c r="AO74" s="531"/>
      <c r="AP74" s="532"/>
      <c r="AQ74" s="523">
        <f t="shared" si="6"/>
        <v>60480</v>
      </c>
      <c r="AR74" s="523"/>
      <c r="AS74" s="523"/>
      <c r="AT74" s="523"/>
      <c r="AU74" s="523"/>
      <c r="AV74" s="523"/>
      <c r="AW74" s="523"/>
      <c r="AX74" s="523"/>
      <c r="AY74" s="533"/>
      <c r="AZ74" s="534"/>
      <c r="BA74" s="534"/>
      <c r="BB74" s="534"/>
      <c r="BC74" s="534"/>
      <c r="BD74" s="534"/>
      <c r="BE74" s="534"/>
      <c r="BF74" s="535"/>
      <c r="BG74" s="523">
        <v>840</v>
      </c>
      <c r="BH74" s="523"/>
      <c r="BI74" s="523"/>
      <c r="BJ74" s="523"/>
      <c r="BK74" s="523"/>
      <c r="BL74" s="523"/>
      <c r="BM74" s="523"/>
      <c r="BN74" s="523"/>
      <c r="BO74" s="533">
        <f t="shared" si="7"/>
        <v>8284.9315068493161</v>
      </c>
      <c r="BP74" s="534"/>
      <c r="BQ74" s="534"/>
      <c r="BR74" s="534"/>
      <c r="BS74" s="534"/>
      <c r="BT74" s="534"/>
      <c r="BU74" s="534"/>
      <c r="BV74" s="535"/>
      <c r="BW74" s="523"/>
      <c r="BX74" s="523"/>
      <c r="BY74" s="523"/>
      <c r="BZ74" s="523"/>
      <c r="CA74" s="523"/>
      <c r="CB74" s="523"/>
      <c r="CC74" s="523"/>
      <c r="CD74" s="523"/>
      <c r="CE74" s="523"/>
      <c r="CF74" s="523"/>
      <c r="CG74" s="523"/>
      <c r="CH74" s="523"/>
      <c r="CI74" s="523"/>
      <c r="CJ74" s="523"/>
      <c r="CK74" s="523"/>
      <c r="CL74" s="523"/>
      <c r="CM74" s="523"/>
      <c r="CN74" s="523"/>
      <c r="CO74" s="523"/>
      <c r="CP74" s="523"/>
      <c r="CQ74" s="523"/>
      <c r="CR74" s="523"/>
      <c r="CS74" s="523"/>
      <c r="CT74" s="523"/>
      <c r="CU74" s="523"/>
      <c r="CV74" s="523">
        <f t="shared" si="8"/>
        <v>69604.931506849316</v>
      </c>
      <c r="CW74" s="523"/>
      <c r="CX74" s="523"/>
      <c r="CY74" s="523"/>
      <c r="CZ74" s="523"/>
      <c r="DA74" s="523"/>
      <c r="DB74" s="523"/>
      <c r="DC74" s="523"/>
      <c r="DD74" s="523"/>
      <c r="DE74" s="524"/>
    </row>
    <row r="75" spans="1:121" s="407" customFormat="1" ht="23.25" customHeight="1" x14ac:dyDescent="0.2">
      <c r="A75" s="525" t="s">
        <v>1228</v>
      </c>
      <c r="B75" s="526"/>
      <c r="C75" s="526"/>
      <c r="D75" s="526"/>
      <c r="E75" s="526"/>
      <c r="F75" s="526"/>
      <c r="G75" s="526"/>
      <c r="H75" s="526"/>
      <c r="I75" s="526"/>
      <c r="J75" s="526"/>
      <c r="K75" s="526"/>
      <c r="L75" s="526"/>
      <c r="M75" s="526"/>
      <c r="N75" s="526"/>
      <c r="O75" s="526"/>
      <c r="P75" s="536" t="s">
        <v>1206</v>
      </c>
      <c r="Q75" s="536"/>
      <c r="R75" s="536"/>
      <c r="S75" s="536"/>
      <c r="T75" s="536"/>
      <c r="U75" s="536"/>
      <c r="V75" s="536"/>
      <c r="W75" s="536"/>
      <c r="X75" s="536"/>
      <c r="Y75" s="536"/>
      <c r="Z75" s="536"/>
      <c r="AA75" s="536"/>
      <c r="AB75" s="536"/>
      <c r="AC75" s="536"/>
      <c r="AD75" s="528">
        <v>401</v>
      </c>
      <c r="AE75" s="528"/>
      <c r="AF75" s="528"/>
      <c r="AG75" s="529">
        <v>1</v>
      </c>
      <c r="AH75" s="529"/>
      <c r="AI75" s="529"/>
      <c r="AJ75" s="529"/>
      <c r="AK75" s="530">
        <v>5495</v>
      </c>
      <c r="AL75" s="531"/>
      <c r="AM75" s="531"/>
      <c r="AN75" s="531"/>
      <c r="AO75" s="531"/>
      <c r="AP75" s="532"/>
      <c r="AQ75" s="523">
        <f t="shared" si="6"/>
        <v>65940</v>
      </c>
      <c r="AR75" s="523"/>
      <c r="AS75" s="523"/>
      <c r="AT75" s="523"/>
      <c r="AU75" s="523"/>
      <c r="AV75" s="523"/>
      <c r="AW75" s="523"/>
      <c r="AX75" s="523"/>
      <c r="AY75" s="533"/>
      <c r="AZ75" s="534"/>
      <c r="BA75" s="534"/>
      <c r="BB75" s="534"/>
      <c r="BC75" s="534"/>
      <c r="BD75" s="534"/>
      <c r="BE75" s="534"/>
      <c r="BF75" s="535"/>
      <c r="BG75" s="523">
        <v>915</v>
      </c>
      <c r="BH75" s="523"/>
      <c r="BI75" s="523"/>
      <c r="BJ75" s="523"/>
      <c r="BK75" s="523"/>
      <c r="BL75" s="523"/>
      <c r="BM75" s="523"/>
      <c r="BN75" s="523"/>
      <c r="BO75" s="533">
        <f t="shared" si="7"/>
        <v>9032.8767123287671</v>
      </c>
      <c r="BP75" s="534"/>
      <c r="BQ75" s="534"/>
      <c r="BR75" s="534"/>
      <c r="BS75" s="534"/>
      <c r="BT75" s="534"/>
      <c r="BU75" s="534"/>
      <c r="BV75" s="535"/>
      <c r="BW75" s="523"/>
      <c r="BX75" s="523"/>
      <c r="BY75" s="523"/>
      <c r="BZ75" s="523"/>
      <c r="CA75" s="523"/>
      <c r="CB75" s="523"/>
      <c r="CC75" s="523"/>
      <c r="CD75" s="523"/>
      <c r="CE75" s="523"/>
      <c r="CF75" s="523"/>
      <c r="CG75" s="523"/>
      <c r="CH75" s="523"/>
      <c r="CI75" s="523"/>
      <c r="CJ75" s="523"/>
      <c r="CK75" s="523"/>
      <c r="CL75" s="523"/>
      <c r="CM75" s="523"/>
      <c r="CN75" s="523"/>
      <c r="CO75" s="523"/>
      <c r="CP75" s="523"/>
      <c r="CQ75" s="523"/>
      <c r="CR75" s="523"/>
      <c r="CS75" s="523"/>
      <c r="CT75" s="523"/>
      <c r="CU75" s="523"/>
      <c r="CV75" s="523">
        <f t="shared" si="8"/>
        <v>75887.876712328769</v>
      </c>
      <c r="CW75" s="523"/>
      <c r="CX75" s="523"/>
      <c r="CY75" s="523"/>
      <c r="CZ75" s="523"/>
      <c r="DA75" s="523"/>
      <c r="DB75" s="523"/>
      <c r="DC75" s="523"/>
      <c r="DD75" s="523"/>
      <c r="DE75" s="524"/>
    </row>
    <row r="76" spans="1:121" s="407" customFormat="1" ht="23.25" customHeight="1" x14ac:dyDescent="0.2">
      <c r="A76" s="525" t="s">
        <v>1229</v>
      </c>
      <c r="B76" s="526"/>
      <c r="C76" s="526"/>
      <c r="D76" s="526"/>
      <c r="E76" s="526"/>
      <c r="F76" s="526"/>
      <c r="G76" s="526"/>
      <c r="H76" s="526"/>
      <c r="I76" s="526"/>
      <c r="J76" s="526"/>
      <c r="K76" s="526"/>
      <c r="L76" s="526"/>
      <c r="M76" s="526"/>
      <c r="N76" s="526"/>
      <c r="O76" s="526"/>
      <c r="P76" s="536" t="s">
        <v>1206</v>
      </c>
      <c r="Q76" s="536"/>
      <c r="R76" s="536"/>
      <c r="S76" s="536"/>
      <c r="T76" s="536"/>
      <c r="U76" s="536"/>
      <c r="V76" s="536"/>
      <c r="W76" s="536"/>
      <c r="X76" s="536"/>
      <c r="Y76" s="536"/>
      <c r="Z76" s="536"/>
      <c r="AA76" s="536"/>
      <c r="AB76" s="536"/>
      <c r="AC76" s="536"/>
      <c r="AD76" s="528">
        <v>401</v>
      </c>
      <c r="AE76" s="528"/>
      <c r="AF76" s="528"/>
      <c r="AG76" s="529">
        <v>2</v>
      </c>
      <c r="AH76" s="529"/>
      <c r="AI76" s="529"/>
      <c r="AJ76" s="529"/>
      <c r="AK76" s="530">
        <v>5546</v>
      </c>
      <c r="AL76" s="531"/>
      <c r="AM76" s="531"/>
      <c r="AN76" s="531"/>
      <c r="AO76" s="531"/>
      <c r="AP76" s="532"/>
      <c r="AQ76" s="523">
        <f t="shared" si="6"/>
        <v>133104</v>
      </c>
      <c r="AR76" s="523"/>
      <c r="AS76" s="523"/>
      <c r="AT76" s="523"/>
      <c r="AU76" s="523"/>
      <c r="AV76" s="523"/>
      <c r="AW76" s="523"/>
      <c r="AX76" s="523"/>
      <c r="AY76" s="533"/>
      <c r="AZ76" s="534"/>
      <c r="BA76" s="534"/>
      <c r="BB76" s="534"/>
      <c r="BC76" s="534"/>
      <c r="BD76" s="534"/>
      <c r="BE76" s="534"/>
      <c r="BF76" s="535"/>
      <c r="BG76" s="523">
        <f>924*2</f>
        <v>1848</v>
      </c>
      <c r="BH76" s="523"/>
      <c r="BI76" s="523"/>
      <c r="BJ76" s="523"/>
      <c r="BK76" s="523"/>
      <c r="BL76" s="523"/>
      <c r="BM76" s="523"/>
      <c r="BN76" s="523"/>
      <c r="BO76" s="533">
        <f t="shared" si="7"/>
        <v>18233.424657534248</v>
      </c>
      <c r="BP76" s="534"/>
      <c r="BQ76" s="534"/>
      <c r="BR76" s="534"/>
      <c r="BS76" s="534"/>
      <c r="BT76" s="534"/>
      <c r="BU76" s="534"/>
      <c r="BV76" s="535"/>
      <c r="BW76" s="523"/>
      <c r="BX76" s="523"/>
      <c r="BY76" s="523"/>
      <c r="BZ76" s="523"/>
      <c r="CA76" s="523"/>
      <c r="CB76" s="523"/>
      <c r="CC76" s="523"/>
      <c r="CD76" s="523"/>
      <c r="CE76" s="523"/>
      <c r="CF76" s="523"/>
      <c r="CG76" s="523"/>
      <c r="CH76" s="523"/>
      <c r="CI76" s="523"/>
      <c r="CJ76" s="523"/>
      <c r="CK76" s="523"/>
      <c r="CL76" s="523"/>
      <c r="CM76" s="523"/>
      <c r="CN76" s="523"/>
      <c r="CO76" s="523"/>
      <c r="CP76" s="523"/>
      <c r="CQ76" s="523"/>
      <c r="CR76" s="523"/>
      <c r="CS76" s="523"/>
      <c r="CT76" s="523"/>
      <c r="CU76" s="523"/>
      <c r="CV76" s="523">
        <f t="shared" si="8"/>
        <v>153185.42465753425</v>
      </c>
      <c r="CW76" s="523"/>
      <c r="CX76" s="523"/>
      <c r="CY76" s="523"/>
      <c r="CZ76" s="523"/>
      <c r="DA76" s="523"/>
      <c r="DB76" s="523"/>
      <c r="DC76" s="523"/>
      <c r="DD76" s="523"/>
      <c r="DE76" s="524"/>
    </row>
    <row r="77" spans="1:121" s="407" customFormat="1" ht="23.25" customHeight="1" x14ac:dyDescent="0.2">
      <c r="A77" s="525" t="s">
        <v>1230</v>
      </c>
      <c r="B77" s="526"/>
      <c r="C77" s="526"/>
      <c r="D77" s="526"/>
      <c r="E77" s="526"/>
      <c r="F77" s="526"/>
      <c r="G77" s="526"/>
      <c r="H77" s="526"/>
      <c r="I77" s="526"/>
      <c r="J77" s="526"/>
      <c r="K77" s="526"/>
      <c r="L77" s="526"/>
      <c r="M77" s="526"/>
      <c r="N77" s="526"/>
      <c r="O77" s="526"/>
      <c r="P77" s="536" t="s">
        <v>1206</v>
      </c>
      <c r="Q77" s="536"/>
      <c r="R77" s="536"/>
      <c r="S77" s="536"/>
      <c r="T77" s="536"/>
      <c r="U77" s="536"/>
      <c r="V77" s="536"/>
      <c r="W77" s="536"/>
      <c r="X77" s="536"/>
      <c r="Y77" s="536"/>
      <c r="Z77" s="536"/>
      <c r="AA77" s="536"/>
      <c r="AB77" s="536"/>
      <c r="AC77" s="536"/>
      <c r="AD77" s="528">
        <v>401</v>
      </c>
      <c r="AE77" s="528"/>
      <c r="AF77" s="528"/>
      <c r="AG77" s="529">
        <v>2</v>
      </c>
      <c r="AH77" s="529"/>
      <c r="AI77" s="529"/>
      <c r="AJ77" s="529"/>
      <c r="AK77" s="530">
        <v>6733</v>
      </c>
      <c r="AL77" s="531"/>
      <c r="AM77" s="531"/>
      <c r="AN77" s="531"/>
      <c r="AO77" s="531"/>
      <c r="AP77" s="532"/>
      <c r="AQ77" s="523">
        <f t="shared" si="6"/>
        <v>161592</v>
      </c>
      <c r="AR77" s="523"/>
      <c r="AS77" s="523"/>
      <c r="AT77" s="523"/>
      <c r="AU77" s="523"/>
      <c r="AV77" s="523"/>
      <c r="AW77" s="523"/>
      <c r="AX77" s="523"/>
      <c r="AY77" s="533"/>
      <c r="AZ77" s="534"/>
      <c r="BA77" s="534"/>
      <c r="BB77" s="534"/>
      <c r="BC77" s="534"/>
      <c r="BD77" s="534"/>
      <c r="BE77" s="534"/>
      <c r="BF77" s="535"/>
      <c r="BG77" s="523">
        <f>1122*2</f>
        <v>2244</v>
      </c>
      <c r="BH77" s="523"/>
      <c r="BI77" s="523"/>
      <c r="BJ77" s="523"/>
      <c r="BK77" s="523"/>
      <c r="BL77" s="523"/>
      <c r="BM77" s="523"/>
      <c r="BN77" s="523"/>
      <c r="BO77" s="533">
        <f t="shared" si="7"/>
        <v>22135.890410958906</v>
      </c>
      <c r="BP77" s="534"/>
      <c r="BQ77" s="534"/>
      <c r="BR77" s="534"/>
      <c r="BS77" s="534"/>
      <c r="BT77" s="534"/>
      <c r="BU77" s="534"/>
      <c r="BV77" s="535"/>
      <c r="BW77" s="523"/>
      <c r="BX77" s="523"/>
      <c r="BY77" s="523"/>
      <c r="BZ77" s="523"/>
      <c r="CA77" s="523"/>
      <c r="CB77" s="523"/>
      <c r="CC77" s="523"/>
      <c r="CD77" s="523"/>
      <c r="CE77" s="523"/>
      <c r="CF77" s="523"/>
      <c r="CG77" s="523"/>
      <c r="CH77" s="523"/>
      <c r="CI77" s="523"/>
      <c r="CJ77" s="523"/>
      <c r="CK77" s="523"/>
      <c r="CL77" s="523"/>
      <c r="CM77" s="523"/>
      <c r="CN77" s="523"/>
      <c r="CO77" s="523"/>
      <c r="CP77" s="523"/>
      <c r="CQ77" s="523"/>
      <c r="CR77" s="523"/>
      <c r="CS77" s="523"/>
      <c r="CT77" s="523"/>
      <c r="CU77" s="523"/>
      <c r="CV77" s="523">
        <f t="shared" si="8"/>
        <v>185971.89041095891</v>
      </c>
      <c r="CW77" s="523"/>
      <c r="CX77" s="523"/>
      <c r="CY77" s="523"/>
      <c r="CZ77" s="523"/>
      <c r="DA77" s="523"/>
      <c r="DB77" s="523"/>
      <c r="DC77" s="523"/>
      <c r="DD77" s="523"/>
      <c r="DE77" s="524"/>
    </row>
    <row r="78" spans="1:121" s="407" customFormat="1" ht="23.25" customHeight="1" x14ac:dyDescent="0.2">
      <c r="A78" s="525" t="s">
        <v>1231</v>
      </c>
      <c r="B78" s="526"/>
      <c r="C78" s="526"/>
      <c r="D78" s="526"/>
      <c r="E78" s="526"/>
      <c r="F78" s="526"/>
      <c r="G78" s="526"/>
      <c r="H78" s="526"/>
      <c r="I78" s="526"/>
      <c r="J78" s="526"/>
      <c r="K78" s="526"/>
      <c r="L78" s="526"/>
      <c r="M78" s="526"/>
      <c r="N78" s="526"/>
      <c r="O78" s="526"/>
      <c r="P78" s="536" t="s">
        <v>1206</v>
      </c>
      <c r="Q78" s="536"/>
      <c r="R78" s="536"/>
      <c r="S78" s="536"/>
      <c r="T78" s="536"/>
      <c r="U78" s="536"/>
      <c r="V78" s="536"/>
      <c r="W78" s="536"/>
      <c r="X78" s="536"/>
      <c r="Y78" s="536"/>
      <c r="Z78" s="536"/>
      <c r="AA78" s="536"/>
      <c r="AB78" s="536"/>
      <c r="AC78" s="536"/>
      <c r="AD78" s="528">
        <v>401</v>
      </c>
      <c r="AE78" s="528"/>
      <c r="AF78" s="528"/>
      <c r="AG78" s="529">
        <v>1</v>
      </c>
      <c r="AH78" s="529"/>
      <c r="AI78" s="529"/>
      <c r="AJ78" s="529"/>
      <c r="AK78" s="530">
        <v>8994</v>
      </c>
      <c r="AL78" s="531"/>
      <c r="AM78" s="531"/>
      <c r="AN78" s="531"/>
      <c r="AO78" s="531"/>
      <c r="AP78" s="532"/>
      <c r="AQ78" s="523">
        <f t="shared" ref="AQ78" si="9">AG78*AK78*12</f>
        <v>107928</v>
      </c>
      <c r="AR78" s="523"/>
      <c r="AS78" s="523"/>
      <c r="AT78" s="523"/>
      <c r="AU78" s="523"/>
      <c r="AV78" s="523"/>
      <c r="AW78" s="523"/>
      <c r="AX78" s="523"/>
      <c r="AY78" s="533"/>
      <c r="AZ78" s="534"/>
      <c r="BA78" s="534"/>
      <c r="BB78" s="534"/>
      <c r="BC78" s="534"/>
      <c r="BD78" s="534"/>
      <c r="BE78" s="534"/>
      <c r="BF78" s="535"/>
      <c r="BG78" s="523">
        <v>1499</v>
      </c>
      <c r="BH78" s="523"/>
      <c r="BI78" s="523"/>
      <c r="BJ78" s="523"/>
      <c r="BK78" s="523"/>
      <c r="BL78" s="523"/>
      <c r="BM78" s="523"/>
      <c r="BN78" s="523"/>
      <c r="BO78" s="533">
        <f t="shared" ref="BO78" si="10">AQ78/365*50</f>
        <v>14784.657534246575</v>
      </c>
      <c r="BP78" s="534"/>
      <c r="BQ78" s="534"/>
      <c r="BR78" s="534"/>
      <c r="BS78" s="534"/>
      <c r="BT78" s="534"/>
      <c r="BU78" s="534"/>
      <c r="BV78" s="535"/>
      <c r="BW78" s="523"/>
      <c r="BX78" s="523"/>
      <c r="BY78" s="523"/>
      <c r="BZ78" s="523"/>
      <c r="CA78" s="523"/>
      <c r="CB78" s="523"/>
      <c r="CC78" s="523"/>
      <c r="CD78" s="523"/>
      <c r="CE78" s="523"/>
      <c r="CF78" s="523"/>
      <c r="CG78" s="523"/>
      <c r="CH78" s="523"/>
      <c r="CI78" s="523"/>
      <c r="CJ78" s="523"/>
      <c r="CK78" s="523"/>
      <c r="CL78" s="523"/>
      <c r="CM78" s="523"/>
      <c r="CN78" s="523"/>
      <c r="CO78" s="523"/>
      <c r="CP78" s="523"/>
      <c r="CQ78" s="523"/>
      <c r="CR78" s="523"/>
      <c r="CS78" s="523"/>
      <c r="CT78" s="523"/>
      <c r="CU78" s="523"/>
      <c r="CV78" s="523">
        <f t="shared" ref="CV78" si="11">SUM(AQ78:CU78)</f>
        <v>124211.65753424658</v>
      </c>
      <c r="CW78" s="523"/>
      <c r="CX78" s="523"/>
      <c r="CY78" s="523"/>
      <c r="CZ78" s="523"/>
      <c r="DA78" s="523"/>
      <c r="DB78" s="523"/>
      <c r="DC78" s="523"/>
      <c r="DD78" s="523"/>
      <c r="DE78" s="524"/>
    </row>
    <row r="79" spans="1:121" s="407" customFormat="1" ht="23.25" customHeight="1" x14ac:dyDescent="0.2">
      <c r="A79" s="525" t="s">
        <v>1347</v>
      </c>
      <c r="B79" s="526"/>
      <c r="C79" s="526"/>
      <c r="D79" s="526"/>
      <c r="E79" s="526"/>
      <c r="F79" s="526"/>
      <c r="G79" s="526"/>
      <c r="H79" s="526"/>
      <c r="I79" s="526"/>
      <c r="J79" s="526"/>
      <c r="K79" s="526"/>
      <c r="L79" s="526"/>
      <c r="M79" s="526"/>
      <c r="N79" s="526"/>
      <c r="O79" s="526"/>
      <c r="P79" s="536" t="s">
        <v>1206</v>
      </c>
      <c r="Q79" s="536"/>
      <c r="R79" s="536"/>
      <c r="S79" s="536"/>
      <c r="T79" s="536"/>
      <c r="U79" s="536"/>
      <c r="V79" s="536"/>
      <c r="W79" s="536"/>
      <c r="X79" s="536"/>
      <c r="Y79" s="536"/>
      <c r="Z79" s="536"/>
      <c r="AA79" s="536"/>
      <c r="AB79" s="536"/>
      <c r="AC79" s="536"/>
      <c r="AD79" s="528">
        <v>401</v>
      </c>
      <c r="AE79" s="528"/>
      <c r="AF79" s="528"/>
      <c r="AG79" s="529">
        <v>1</v>
      </c>
      <c r="AH79" s="529"/>
      <c r="AI79" s="529"/>
      <c r="AJ79" s="529"/>
      <c r="AK79" s="530">
        <v>10198</v>
      </c>
      <c r="AL79" s="531"/>
      <c r="AM79" s="531"/>
      <c r="AN79" s="531"/>
      <c r="AO79" s="531"/>
      <c r="AP79" s="532"/>
      <c r="AQ79" s="523">
        <f t="shared" si="6"/>
        <v>122376</v>
      </c>
      <c r="AR79" s="523"/>
      <c r="AS79" s="523"/>
      <c r="AT79" s="523"/>
      <c r="AU79" s="523"/>
      <c r="AV79" s="523"/>
      <c r="AW79" s="523"/>
      <c r="AX79" s="523"/>
      <c r="AY79" s="533"/>
      <c r="AZ79" s="534"/>
      <c r="BA79" s="534"/>
      <c r="BB79" s="534"/>
      <c r="BC79" s="534"/>
      <c r="BD79" s="534"/>
      <c r="BE79" s="534"/>
      <c r="BF79" s="535"/>
      <c r="BG79" s="523">
        <v>1699</v>
      </c>
      <c r="BH79" s="523"/>
      <c r="BI79" s="523"/>
      <c r="BJ79" s="523"/>
      <c r="BK79" s="523"/>
      <c r="BL79" s="523"/>
      <c r="BM79" s="523"/>
      <c r="BN79" s="523"/>
      <c r="BO79" s="533">
        <f t="shared" si="7"/>
        <v>16763.835616438355</v>
      </c>
      <c r="BP79" s="534"/>
      <c r="BQ79" s="534"/>
      <c r="BR79" s="534"/>
      <c r="BS79" s="534"/>
      <c r="BT79" s="534"/>
      <c r="BU79" s="534"/>
      <c r="BV79" s="535"/>
      <c r="BW79" s="523"/>
      <c r="BX79" s="523"/>
      <c r="BY79" s="523"/>
      <c r="BZ79" s="523"/>
      <c r="CA79" s="523"/>
      <c r="CB79" s="523"/>
      <c r="CC79" s="523"/>
      <c r="CD79" s="523"/>
      <c r="CE79" s="523"/>
      <c r="CF79" s="523"/>
      <c r="CG79" s="523"/>
      <c r="CH79" s="523"/>
      <c r="CI79" s="523"/>
      <c r="CJ79" s="523"/>
      <c r="CK79" s="523"/>
      <c r="CL79" s="523"/>
      <c r="CM79" s="523"/>
      <c r="CN79" s="523"/>
      <c r="CO79" s="523"/>
      <c r="CP79" s="523"/>
      <c r="CQ79" s="523"/>
      <c r="CR79" s="523"/>
      <c r="CS79" s="523"/>
      <c r="CT79" s="523"/>
      <c r="CU79" s="523"/>
      <c r="CV79" s="523">
        <f t="shared" si="8"/>
        <v>140838.83561643836</v>
      </c>
      <c r="CW79" s="523"/>
      <c r="CX79" s="523"/>
      <c r="CY79" s="523"/>
      <c r="CZ79" s="523"/>
      <c r="DA79" s="523"/>
      <c r="DB79" s="523"/>
      <c r="DC79" s="523"/>
      <c r="DD79" s="523"/>
      <c r="DE79" s="524"/>
    </row>
    <row r="80" spans="1:121" s="407" customFormat="1" ht="23.25" customHeight="1" x14ac:dyDescent="0.2">
      <c r="A80" s="525" t="s">
        <v>1236</v>
      </c>
      <c r="B80" s="526"/>
      <c r="C80" s="526"/>
      <c r="D80" s="526"/>
      <c r="E80" s="526"/>
      <c r="F80" s="526"/>
      <c r="G80" s="526"/>
      <c r="H80" s="526"/>
      <c r="I80" s="526"/>
      <c r="J80" s="526"/>
      <c r="K80" s="526"/>
      <c r="L80" s="526"/>
      <c r="M80" s="526"/>
      <c r="N80" s="526"/>
      <c r="O80" s="526"/>
      <c r="P80" s="536" t="s">
        <v>1206</v>
      </c>
      <c r="Q80" s="536"/>
      <c r="R80" s="536"/>
      <c r="S80" s="536"/>
      <c r="T80" s="536"/>
      <c r="U80" s="536"/>
      <c r="V80" s="536"/>
      <c r="W80" s="536"/>
      <c r="X80" s="536"/>
      <c r="Y80" s="536"/>
      <c r="Z80" s="536"/>
      <c r="AA80" s="536"/>
      <c r="AB80" s="536"/>
      <c r="AC80" s="536"/>
      <c r="AD80" s="528">
        <v>401</v>
      </c>
      <c r="AE80" s="528"/>
      <c r="AF80" s="528"/>
      <c r="AG80" s="529">
        <v>1</v>
      </c>
      <c r="AH80" s="529"/>
      <c r="AI80" s="529"/>
      <c r="AJ80" s="529"/>
      <c r="AK80" s="530">
        <v>6757</v>
      </c>
      <c r="AL80" s="531"/>
      <c r="AM80" s="531"/>
      <c r="AN80" s="531"/>
      <c r="AO80" s="531"/>
      <c r="AP80" s="532"/>
      <c r="AQ80" s="523">
        <f t="shared" si="6"/>
        <v>81084</v>
      </c>
      <c r="AR80" s="523"/>
      <c r="AS80" s="523"/>
      <c r="AT80" s="523"/>
      <c r="AU80" s="523"/>
      <c r="AV80" s="523"/>
      <c r="AW80" s="523"/>
      <c r="AX80" s="523"/>
      <c r="AY80" s="533"/>
      <c r="AZ80" s="534"/>
      <c r="BA80" s="534"/>
      <c r="BB80" s="534"/>
      <c r="BC80" s="534"/>
      <c r="BD80" s="534"/>
      <c r="BE80" s="534"/>
      <c r="BF80" s="535"/>
      <c r="BG80" s="523">
        <v>1126</v>
      </c>
      <c r="BH80" s="523"/>
      <c r="BI80" s="523"/>
      <c r="BJ80" s="523"/>
      <c r="BK80" s="523"/>
      <c r="BL80" s="523"/>
      <c r="BM80" s="523"/>
      <c r="BN80" s="523"/>
      <c r="BO80" s="533">
        <f t="shared" si="7"/>
        <v>11107.397260273972</v>
      </c>
      <c r="BP80" s="534"/>
      <c r="BQ80" s="534"/>
      <c r="BR80" s="534"/>
      <c r="BS80" s="534"/>
      <c r="BT80" s="534"/>
      <c r="BU80" s="534"/>
      <c r="BV80" s="535"/>
      <c r="BW80" s="523"/>
      <c r="BX80" s="523"/>
      <c r="BY80" s="523"/>
      <c r="BZ80" s="523"/>
      <c r="CA80" s="523"/>
      <c r="CB80" s="523"/>
      <c r="CC80" s="523"/>
      <c r="CD80" s="523"/>
      <c r="CE80" s="523"/>
      <c r="CF80" s="523"/>
      <c r="CG80" s="523"/>
      <c r="CH80" s="523"/>
      <c r="CI80" s="523"/>
      <c r="CJ80" s="523"/>
      <c r="CK80" s="523"/>
      <c r="CL80" s="523"/>
      <c r="CM80" s="523"/>
      <c r="CN80" s="523"/>
      <c r="CO80" s="523"/>
      <c r="CP80" s="523"/>
      <c r="CQ80" s="523"/>
      <c r="CR80" s="523"/>
      <c r="CS80" s="523"/>
      <c r="CT80" s="523"/>
      <c r="CU80" s="523"/>
      <c r="CV80" s="523">
        <f t="shared" si="8"/>
        <v>93317.397260273967</v>
      </c>
      <c r="CW80" s="523"/>
      <c r="CX80" s="523"/>
      <c r="CY80" s="523"/>
      <c r="CZ80" s="523"/>
      <c r="DA80" s="523"/>
      <c r="DB80" s="523"/>
      <c r="DC80" s="523"/>
      <c r="DD80" s="523"/>
      <c r="DE80" s="524"/>
    </row>
    <row r="81" spans="1:109" s="407" customFormat="1" ht="23.25" customHeight="1" x14ac:dyDescent="0.2">
      <c r="A81" s="525" t="s">
        <v>1232</v>
      </c>
      <c r="B81" s="526"/>
      <c r="C81" s="526"/>
      <c r="D81" s="526"/>
      <c r="E81" s="526"/>
      <c r="F81" s="526"/>
      <c r="G81" s="526"/>
      <c r="H81" s="526"/>
      <c r="I81" s="526"/>
      <c r="J81" s="526"/>
      <c r="K81" s="526"/>
      <c r="L81" s="526"/>
      <c r="M81" s="526"/>
      <c r="N81" s="526"/>
      <c r="O81" s="526"/>
      <c r="P81" s="536" t="s">
        <v>1206</v>
      </c>
      <c r="Q81" s="536"/>
      <c r="R81" s="536"/>
      <c r="S81" s="536"/>
      <c r="T81" s="536"/>
      <c r="U81" s="536"/>
      <c r="V81" s="536"/>
      <c r="W81" s="536"/>
      <c r="X81" s="536"/>
      <c r="Y81" s="536"/>
      <c r="Z81" s="536"/>
      <c r="AA81" s="536"/>
      <c r="AB81" s="536"/>
      <c r="AC81" s="536"/>
      <c r="AD81" s="528">
        <v>401</v>
      </c>
      <c r="AE81" s="528"/>
      <c r="AF81" s="528"/>
      <c r="AG81" s="529">
        <v>1</v>
      </c>
      <c r="AH81" s="529"/>
      <c r="AI81" s="529"/>
      <c r="AJ81" s="529"/>
      <c r="AK81" s="530">
        <v>8476</v>
      </c>
      <c r="AL81" s="531"/>
      <c r="AM81" s="531"/>
      <c r="AN81" s="531"/>
      <c r="AO81" s="531"/>
      <c r="AP81" s="532"/>
      <c r="AQ81" s="523">
        <f>AG81*AK81*12</f>
        <v>101712</v>
      </c>
      <c r="AR81" s="523"/>
      <c r="AS81" s="523"/>
      <c r="AT81" s="523"/>
      <c r="AU81" s="523"/>
      <c r="AV81" s="523"/>
      <c r="AW81" s="523"/>
      <c r="AX81" s="523"/>
      <c r="AY81" s="533"/>
      <c r="AZ81" s="534"/>
      <c r="BA81" s="534"/>
      <c r="BB81" s="534"/>
      <c r="BC81" s="534"/>
      <c r="BD81" s="534"/>
      <c r="BE81" s="534"/>
      <c r="BF81" s="535"/>
      <c r="BG81" s="523">
        <v>1412</v>
      </c>
      <c r="BH81" s="523"/>
      <c r="BI81" s="523"/>
      <c r="BJ81" s="523"/>
      <c r="BK81" s="523"/>
      <c r="BL81" s="523"/>
      <c r="BM81" s="523"/>
      <c r="BN81" s="523"/>
      <c r="BO81" s="533">
        <f t="shared" si="7"/>
        <v>13933.150684931508</v>
      </c>
      <c r="BP81" s="534"/>
      <c r="BQ81" s="534"/>
      <c r="BR81" s="534"/>
      <c r="BS81" s="534"/>
      <c r="BT81" s="534"/>
      <c r="BU81" s="534"/>
      <c r="BV81" s="535"/>
      <c r="BW81" s="523"/>
      <c r="BX81" s="523"/>
      <c r="BY81" s="523"/>
      <c r="BZ81" s="523"/>
      <c r="CA81" s="523"/>
      <c r="CB81" s="523"/>
      <c r="CC81" s="523"/>
      <c r="CD81" s="523"/>
      <c r="CE81" s="523"/>
      <c r="CF81" s="523"/>
      <c r="CG81" s="523"/>
      <c r="CH81" s="523"/>
      <c r="CI81" s="523"/>
      <c r="CJ81" s="523"/>
      <c r="CK81" s="523"/>
      <c r="CL81" s="523"/>
      <c r="CM81" s="523"/>
      <c r="CN81" s="523"/>
      <c r="CO81" s="523"/>
      <c r="CP81" s="523"/>
      <c r="CQ81" s="523"/>
      <c r="CR81" s="523"/>
      <c r="CS81" s="523"/>
      <c r="CT81" s="523"/>
      <c r="CU81" s="523"/>
      <c r="CV81" s="523">
        <f>SUM(AQ81:CU81)</f>
        <v>117057.1506849315</v>
      </c>
      <c r="CW81" s="523"/>
      <c r="CX81" s="523"/>
      <c r="CY81" s="523"/>
      <c r="CZ81" s="523"/>
      <c r="DA81" s="523"/>
      <c r="DB81" s="523"/>
      <c r="DC81" s="523"/>
      <c r="DD81" s="523"/>
      <c r="DE81" s="524"/>
    </row>
    <row r="82" spans="1:109" s="407" customFormat="1" ht="23.25" customHeight="1" x14ac:dyDescent="0.2">
      <c r="A82" s="525" t="s">
        <v>1237</v>
      </c>
      <c r="B82" s="526"/>
      <c r="C82" s="526"/>
      <c r="D82" s="526"/>
      <c r="E82" s="526"/>
      <c r="F82" s="526"/>
      <c r="G82" s="526"/>
      <c r="H82" s="526"/>
      <c r="I82" s="526"/>
      <c r="J82" s="526"/>
      <c r="K82" s="526"/>
      <c r="L82" s="526"/>
      <c r="M82" s="526"/>
      <c r="N82" s="526"/>
      <c r="O82" s="526"/>
      <c r="P82" s="536" t="s">
        <v>1206</v>
      </c>
      <c r="Q82" s="536"/>
      <c r="R82" s="536"/>
      <c r="S82" s="536"/>
      <c r="T82" s="536"/>
      <c r="U82" s="536"/>
      <c r="V82" s="536"/>
      <c r="W82" s="536"/>
      <c r="X82" s="536"/>
      <c r="Y82" s="536"/>
      <c r="Z82" s="536"/>
      <c r="AA82" s="536"/>
      <c r="AB82" s="536"/>
      <c r="AC82" s="536"/>
      <c r="AD82" s="528">
        <v>401</v>
      </c>
      <c r="AE82" s="528"/>
      <c r="AF82" s="528"/>
      <c r="AG82" s="529">
        <v>1</v>
      </c>
      <c r="AH82" s="529"/>
      <c r="AI82" s="529"/>
      <c r="AJ82" s="529"/>
      <c r="AK82" s="530">
        <v>6733</v>
      </c>
      <c r="AL82" s="531"/>
      <c r="AM82" s="531"/>
      <c r="AN82" s="531"/>
      <c r="AO82" s="531"/>
      <c r="AP82" s="532"/>
      <c r="AQ82" s="523">
        <f t="shared" si="6"/>
        <v>80796</v>
      </c>
      <c r="AR82" s="523"/>
      <c r="AS82" s="523"/>
      <c r="AT82" s="523"/>
      <c r="AU82" s="523"/>
      <c r="AV82" s="523"/>
      <c r="AW82" s="523"/>
      <c r="AX82" s="523"/>
      <c r="AY82" s="533"/>
      <c r="AZ82" s="534"/>
      <c r="BA82" s="534"/>
      <c r="BB82" s="534"/>
      <c r="BC82" s="534"/>
      <c r="BD82" s="534"/>
      <c r="BE82" s="534"/>
      <c r="BF82" s="535"/>
      <c r="BG82" s="523">
        <v>1122</v>
      </c>
      <c r="BH82" s="523"/>
      <c r="BI82" s="523"/>
      <c r="BJ82" s="523"/>
      <c r="BK82" s="523"/>
      <c r="BL82" s="523"/>
      <c r="BM82" s="523"/>
      <c r="BN82" s="523"/>
      <c r="BO82" s="533">
        <f t="shared" si="7"/>
        <v>11067.945205479453</v>
      </c>
      <c r="BP82" s="534"/>
      <c r="BQ82" s="534"/>
      <c r="BR82" s="534"/>
      <c r="BS82" s="534"/>
      <c r="BT82" s="534"/>
      <c r="BU82" s="534"/>
      <c r="BV82" s="535"/>
      <c r="BW82" s="523"/>
      <c r="BX82" s="523"/>
      <c r="BY82" s="523"/>
      <c r="BZ82" s="523"/>
      <c r="CA82" s="523"/>
      <c r="CB82" s="523"/>
      <c r="CC82" s="523"/>
      <c r="CD82" s="523"/>
      <c r="CE82" s="523"/>
      <c r="CF82" s="523"/>
      <c r="CG82" s="523"/>
      <c r="CH82" s="523"/>
      <c r="CI82" s="523"/>
      <c r="CJ82" s="523"/>
      <c r="CK82" s="523"/>
      <c r="CL82" s="523"/>
      <c r="CM82" s="523"/>
      <c r="CN82" s="523"/>
      <c r="CO82" s="523"/>
      <c r="CP82" s="523"/>
      <c r="CQ82" s="523"/>
      <c r="CR82" s="523"/>
      <c r="CS82" s="523"/>
      <c r="CT82" s="523"/>
      <c r="CU82" s="523"/>
      <c r="CV82" s="523">
        <f t="shared" si="8"/>
        <v>92985.945205479453</v>
      </c>
      <c r="CW82" s="523"/>
      <c r="CX82" s="523"/>
      <c r="CY82" s="523"/>
      <c r="CZ82" s="523"/>
      <c r="DA82" s="523"/>
      <c r="DB82" s="523"/>
      <c r="DC82" s="523"/>
      <c r="DD82" s="523"/>
      <c r="DE82" s="524"/>
    </row>
    <row r="83" spans="1:109" s="407" customFormat="1" ht="23.25" customHeight="1" x14ac:dyDescent="0.2">
      <c r="A83" s="525" t="s">
        <v>1238</v>
      </c>
      <c r="B83" s="526"/>
      <c r="C83" s="526"/>
      <c r="D83" s="526"/>
      <c r="E83" s="526"/>
      <c r="F83" s="526"/>
      <c r="G83" s="526"/>
      <c r="H83" s="526"/>
      <c r="I83" s="526"/>
      <c r="J83" s="526"/>
      <c r="K83" s="526"/>
      <c r="L83" s="526"/>
      <c r="M83" s="526"/>
      <c r="N83" s="526"/>
      <c r="O83" s="526"/>
      <c r="P83" s="536" t="s">
        <v>1206</v>
      </c>
      <c r="Q83" s="536"/>
      <c r="R83" s="536"/>
      <c r="S83" s="536"/>
      <c r="T83" s="536"/>
      <c r="U83" s="536"/>
      <c r="V83" s="536"/>
      <c r="W83" s="536"/>
      <c r="X83" s="536"/>
      <c r="Y83" s="536"/>
      <c r="Z83" s="536"/>
      <c r="AA83" s="536"/>
      <c r="AB83" s="536"/>
      <c r="AC83" s="536"/>
      <c r="AD83" s="528">
        <v>401</v>
      </c>
      <c r="AE83" s="528"/>
      <c r="AF83" s="528"/>
      <c r="AG83" s="529">
        <v>1</v>
      </c>
      <c r="AH83" s="529"/>
      <c r="AI83" s="529"/>
      <c r="AJ83" s="529"/>
      <c r="AK83" s="530">
        <v>11559</v>
      </c>
      <c r="AL83" s="531"/>
      <c r="AM83" s="531"/>
      <c r="AN83" s="531"/>
      <c r="AO83" s="531"/>
      <c r="AP83" s="532"/>
      <c r="AQ83" s="523">
        <f t="shared" ref="AQ83" si="12">AG83*AK83*12</f>
        <v>138708</v>
      </c>
      <c r="AR83" s="523"/>
      <c r="AS83" s="523"/>
      <c r="AT83" s="523"/>
      <c r="AU83" s="523"/>
      <c r="AV83" s="523"/>
      <c r="AW83" s="523"/>
      <c r="AX83" s="523"/>
      <c r="AY83" s="533"/>
      <c r="AZ83" s="534"/>
      <c r="BA83" s="534"/>
      <c r="BB83" s="534"/>
      <c r="BC83" s="534"/>
      <c r="BD83" s="534"/>
      <c r="BE83" s="534"/>
      <c r="BF83" s="535"/>
      <c r="BG83" s="523">
        <v>1926</v>
      </c>
      <c r="BH83" s="523"/>
      <c r="BI83" s="523"/>
      <c r="BJ83" s="523"/>
      <c r="BK83" s="523"/>
      <c r="BL83" s="523"/>
      <c r="BM83" s="523"/>
      <c r="BN83" s="523"/>
      <c r="BO83" s="533">
        <f t="shared" ref="BO83" si="13">AQ83/365*50</f>
        <v>19001.095890410961</v>
      </c>
      <c r="BP83" s="534"/>
      <c r="BQ83" s="534"/>
      <c r="BR83" s="534"/>
      <c r="BS83" s="534"/>
      <c r="BT83" s="534"/>
      <c r="BU83" s="534"/>
      <c r="BV83" s="535"/>
      <c r="BW83" s="523"/>
      <c r="BX83" s="523"/>
      <c r="BY83" s="523"/>
      <c r="BZ83" s="523"/>
      <c r="CA83" s="523"/>
      <c r="CB83" s="523"/>
      <c r="CC83" s="523"/>
      <c r="CD83" s="523"/>
      <c r="CE83" s="523"/>
      <c r="CF83" s="523"/>
      <c r="CG83" s="523"/>
      <c r="CH83" s="523"/>
      <c r="CI83" s="523"/>
      <c r="CJ83" s="523"/>
      <c r="CK83" s="523"/>
      <c r="CL83" s="523"/>
      <c r="CM83" s="523"/>
      <c r="CN83" s="523"/>
      <c r="CO83" s="523"/>
      <c r="CP83" s="523"/>
      <c r="CQ83" s="523"/>
      <c r="CR83" s="523"/>
      <c r="CS83" s="523"/>
      <c r="CT83" s="523"/>
      <c r="CU83" s="523"/>
      <c r="CV83" s="523">
        <f t="shared" ref="CV83" si="14">SUM(AQ83:CU83)</f>
        <v>159635.09589041097</v>
      </c>
      <c r="CW83" s="523"/>
      <c r="CX83" s="523"/>
      <c r="CY83" s="523"/>
      <c r="CZ83" s="523"/>
      <c r="DA83" s="523"/>
      <c r="DB83" s="523"/>
      <c r="DC83" s="523"/>
      <c r="DD83" s="523"/>
      <c r="DE83" s="524"/>
    </row>
    <row r="84" spans="1:109" s="407" customFormat="1" ht="23.25" customHeight="1" x14ac:dyDescent="0.2">
      <c r="A84" s="525" t="s">
        <v>1233</v>
      </c>
      <c r="B84" s="526"/>
      <c r="C84" s="526"/>
      <c r="D84" s="526"/>
      <c r="E84" s="526"/>
      <c r="F84" s="526"/>
      <c r="G84" s="526"/>
      <c r="H84" s="526"/>
      <c r="I84" s="526"/>
      <c r="J84" s="526"/>
      <c r="K84" s="526"/>
      <c r="L84" s="526"/>
      <c r="M84" s="526"/>
      <c r="N84" s="526"/>
      <c r="O84" s="526"/>
      <c r="P84" s="536" t="s">
        <v>1206</v>
      </c>
      <c r="Q84" s="536"/>
      <c r="R84" s="536"/>
      <c r="S84" s="536"/>
      <c r="T84" s="536"/>
      <c r="U84" s="536"/>
      <c r="V84" s="536"/>
      <c r="W84" s="536"/>
      <c r="X84" s="536"/>
      <c r="Y84" s="536"/>
      <c r="Z84" s="536"/>
      <c r="AA84" s="536"/>
      <c r="AB84" s="536"/>
      <c r="AC84" s="536"/>
      <c r="AD84" s="528">
        <v>401</v>
      </c>
      <c r="AE84" s="528"/>
      <c r="AF84" s="528"/>
      <c r="AG84" s="529">
        <v>1</v>
      </c>
      <c r="AH84" s="529"/>
      <c r="AI84" s="529"/>
      <c r="AJ84" s="529"/>
      <c r="AK84" s="530">
        <v>8891</v>
      </c>
      <c r="AL84" s="531"/>
      <c r="AM84" s="531"/>
      <c r="AN84" s="531"/>
      <c r="AO84" s="531"/>
      <c r="AP84" s="532"/>
      <c r="AQ84" s="523">
        <f t="shared" si="6"/>
        <v>106692</v>
      </c>
      <c r="AR84" s="523"/>
      <c r="AS84" s="523"/>
      <c r="AT84" s="523"/>
      <c r="AU84" s="523"/>
      <c r="AV84" s="523"/>
      <c r="AW84" s="523"/>
      <c r="AX84" s="523"/>
      <c r="AY84" s="533"/>
      <c r="AZ84" s="534"/>
      <c r="BA84" s="534"/>
      <c r="BB84" s="534"/>
      <c r="BC84" s="534"/>
      <c r="BD84" s="534"/>
      <c r="BE84" s="534"/>
      <c r="BF84" s="535"/>
      <c r="BG84" s="523">
        <v>1481</v>
      </c>
      <c r="BH84" s="523"/>
      <c r="BI84" s="523"/>
      <c r="BJ84" s="523"/>
      <c r="BK84" s="523"/>
      <c r="BL84" s="523"/>
      <c r="BM84" s="523"/>
      <c r="BN84" s="523"/>
      <c r="BO84" s="533">
        <f t="shared" si="7"/>
        <v>14615.342465753425</v>
      </c>
      <c r="BP84" s="534"/>
      <c r="BQ84" s="534"/>
      <c r="BR84" s="534"/>
      <c r="BS84" s="534"/>
      <c r="BT84" s="534"/>
      <c r="BU84" s="534"/>
      <c r="BV84" s="535"/>
      <c r="BW84" s="523"/>
      <c r="BX84" s="523"/>
      <c r="BY84" s="523"/>
      <c r="BZ84" s="523"/>
      <c r="CA84" s="523"/>
      <c r="CB84" s="523"/>
      <c r="CC84" s="523"/>
      <c r="CD84" s="523"/>
      <c r="CE84" s="523"/>
      <c r="CF84" s="523"/>
      <c r="CG84" s="523"/>
      <c r="CH84" s="523"/>
      <c r="CI84" s="523"/>
      <c r="CJ84" s="523"/>
      <c r="CK84" s="523"/>
      <c r="CL84" s="523"/>
      <c r="CM84" s="523"/>
      <c r="CN84" s="523"/>
      <c r="CO84" s="523"/>
      <c r="CP84" s="523"/>
      <c r="CQ84" s="523"/>
      <c r="CR84" s="523"/>
      <c r="CS84" s="523"/>
      <c r="CT84" s="523"/>
      <c r="CU84" s="523"/>
      <c r="CV84" s="523">
        <f t="shared" si="8"/>
        <v>122788.34246575342</v>
      </c>
      <c r="CW84" s="523"/>
      <c r="CX84" s="523"/>
      <c r="CY84" s="523"/>
      <c r="CZ84" s="523"/>
      <c r="DA84" s="523"/>
      <c r="DB84" s="523"/>
      <c r="DC84" s="523"/>
      <c r="DD84" s="523"/>
      <c r="DE84" s="524"/>
    </row>
    <row r="85" spans="1:109" s="407" customFormat="1" ht="23.25" customHeight="1" x14ac:dyDescent="0.2">
      <c r="A85" s="525" t="s">
        <v>1234</v>
      </c>
      <c r="B85" s="526"/>
      <c r="C85" s="526"/>
      <c r="D85" s="526"/>
      <c r="E85" s="526"/>
      <c r="F85" s="526"/>
      <c r="G85" s="526"/>
      <c r="H85" s="526"/>
      <c r="I85" s="526"/>
      <c r="J85" s="526"/>
      <c r="K85" s="526"/>
      <c r="L85" s="526"/>
      <c r="M85" s="526"/>
      <c r="N85" s="526"/>
      <c r="O85" s="526"/>
      <c r="P85" s="536" t="s">
        <v>1206</v>
      </c>
      <c r="Q85" s="536"/>
      <c r="R85" s="536"/>
      <c r="S85" s="536"/>
      <c r="T85" s="536"/>
      <c r="U85" s="536"/>
      <c r="V85" s="536"/>
      <c r="W85" s="536"/>
      <c r="X85" s="536"/>
      <c r="Y85" s="536"/>
      <c r="Z85" s="536"/>
      <c r="AA85" s="536"/>
      <c r="AB85" s="536"/>
      <c r="AC85" s="536"/>
      <c r="AD85" s="528">
        <v>401</v>
      </c>
      <c r="AE85" s="528"/>
      <c r="AF85" s="528"/>
      <c r="AG85" s="529">
        <v>1</v>
      </c>
      <c r="AH85" s="529"/>
      <c r="AI85" s="529"/>
      <c r="AJ85" s="529"/>
      <c r="AK85" s="530">
        <v>10716</v>
      </c>
      <c r="AL85" s="531"/>
      <c r="AM85" s="531"/>
      <c r="AN85" s="531"/>
      <c r="AO85" s="531"/>
      <c r="AP85" s="532"/>
      <c r="AQ85" s="597">
        <f t="shared" si="6"/>
        <v>128592</v>
      </c>
      <c r="AR85" s="597"/>
      <c r="AS85" s="597"/>
      <c r="AT85" s="597"/>
      <c r="AU85" s="597"/>
      <c r="AV85" s="597"/>
      <c r="AW85" s="597"/>
      <c r="AX85" s="597"/>
      <c r="AY85" s="533"/>
      <c r="AZ85" s="534"/>
      <c r="BA85" s="534"/>
      <c r="BB85" s="534"/>
      <c r="BC85" s="534"/>
      <c r="BD85" s="534"/>
      <c r="BE85" s="534"/>
      <c r="BF85" s="535"/>
      <c r="BG85" s="597">
        <v>1786</v>
      </c>
      <c r="BH85" s="597"/>
      <c r="BI85" s="597"/>
      <c r="BJ85" s="597"/>
      <c r="BK85" s="597"/>
      <c r="BL85" s="597"/>
      <c r="BM85" s="597"/>
      <c r="BN85" s="597"/>
      <c r="BO85" s="533">
        <f t="shared" si="7"/>
        <v>17615.342465753427</v>
      </c>
      <c r="BP85" s="534"/>
      <c r="BQ85" s="534"/>
      <c r="BR85" s="534"/>
      <c r="BS85" s="534"/>
      <c r="BT85" s="534"/>
      <c r="BU85" s="534"/>
      <c r="BV85" s="535"/>
      <c r="BW85" s="597"/>
      <c r="BX85" s="597"/>
      <c r="BY85" s="597"/>
      <c r="BZ85" s="597"/>
      <c r="CA85" s="597"/>
      <c r="CB85" s="597"/>
      <c r="CC85" s="597"/>
      <c r="CD85" s="597"/>
      <c r="CE85" s="597"/>
      <c r="CF85" s="597"/>
      <c r="CG85" s="597"/>
      <c r="CH85" s="597"/>
      <c r="CI85" s="597"/>
      <c r="CJ85" s="597"/>
      <c r="CK85" s="597"/>
      <c r="CL85" s="597"/>
      <c r="CM85" s="597"/>
      <c r="CN85" s="597"/>
      <c r="CO85" s="597"/>
      <c r="CP85" s="597"/>
      <c r="CQ85" s="597"/>
      <c r="CR85" s="597"/>
      <c r="CS85" s="597"/>
      <c r="CT85" s="597"/>
      <c r="CU85" s="597"/>
      <c r="CV85" s="597">
        <f t="shared" si="8"/>
        <v>147993.34246575343</v>
      </c>
      <c r="CW85" s="597"/>
      <c r="CX85" s="597"/>
      <c r="CY85" s="597"/>
      <c r="CZ85" s="597"/>
      <c r="DA85" s="597"/>
      <c r="DB85" s="597"/>
      <c r="DC85" s="597"/>
      <c r="DD85" s="597"/>
      <c r="DE85" s="598"/>
    </row>
    <row r="86" spans="1:109" s="407" customFormat="1" ht="23.25" customHeight="1" x14ac:dyDescent="0.2">
      <c r="A86" s="525" t="s">
        <v>1235</v>
      </c>
      <c r="B86" s="526"/>
      <c r="C86" s="526"/>
      <c r="D86" s="526"/>
      <c r="E86" s="526"/>
      <c r="F86" s="526"/>
      <c r="G86" s="526"/>
      <c r="H86" s="526"/>
      <c r="I86" s="526"/>
      <c r="J86" s="526"/>
      <c r="K86" s="526"/>
      <c r="L86" s="526"/>
      <c r="M86" s="526"/>
      <c r="N86" s="526"/>
      <c r="O86" s="526"/>
      <c r="P86" s="536" t="s">
        <v>1206</v>
      </c>
      <c r="Q86" s="536"/>
      <c r="R86" s="536"/>
      <c r="S86" s="536"/>
      <c r="T86" s="536"/>
      <c r="U86" s="536"/>
      <c r="V86" s="536"/>
      <c r="W86" s="536"/>
      <c r="X86" s="536"/>
      <c r="Y86" s="536"/>
      <c r="Z86" s="536"/>
      <c r="AA86" s="536"/>
      <c r="AB86" s="536"/>
      <c r="AC86" s="536"/>
      <c r="AD86" s="528">
        <v>401</v>
      </c>
      <c r="AE86" s="528"/>
      <c r="AF86" s="528"/>
      <c r="AG86" s="529">
        <v>1</v>
      </c>
      <c r="AH86" s="529"/>
      <c r="AI86" s="529"/>
      <c r="AJ86" s="529"/>
      <c r="AK86" s="530">
        <v>11013</v>
      </c>
      <c r="AL86" s="531"/>
      <c r="AM86" s="531"/>
      <c r="AN86" s="531"/>
      <c r="AO86" s="531"/>
      <c r="AP86" s="532"/>
      <c r="AQ86" s="523">
        <f t="shared" si="6"/>
        <v>132156</v>
      </c>
      <c r="AR86" s="523"/>
      <c r="AS86" s="523"/>
      <c r="AT86" s="523"/>
      <c r="AU86" s="523"/>
      <c r="AV86" s="523"/>
      <c r="AW86" s="523"/>
      <c r="AX86" s="523"/>
      <c r="AY86" s="533"/>
      <c r="AZ86" s="534"/>
      <c r="BA86" s="534"/>
      <c r="BB86" s="534"/>
      <c r="BC86" s="534"/>
      <c r="BD86" s="534"/>
      <c r="BE86" s="534"/>
      <c r="BF86" s="535"/>
      <c r="BG86" s="523">
        <v>1835</v>
      </c>
      <c r="BH86" s="523"/>
      <c r="BI86" s="523"/>
      <c r="BJ86" s="523"/>
      <c r="BK86" s="523"/>
      <c r="BL86" s="523"/>
      <c r="BM86" s="523"/>
      <c r="BN86" s="523"/>
      <c r="BO86" s="533">
        <f t="shared" si="7"/>
        <v>18103.561643835616</v>
      </c>
      <c r="BP86" s="534"/>
      <c r="BQ86" s="534"/>
      <c r="BR86" s="534"/>
      <c r="BS86" s="534"/>
      <c r="BT86" s="534"/>
      <c r="BU86" s="534"/>
      <c r="BV86" s="535"/>
      <c r="BW86" s="523"/>
      <c r="BX86" s="523"/>
      <c r="BY86" s="523"/>
      <c r="BZ86" s="523"/>
      <c r="CA86" s="523"/>
      <c r="CB86" s="523"/>
      <c r="CC86" s="523"/>
      <c r="CD86" s="523"/>
      <c r="CE86" s="523"/>
      <c r="CF86" s="523"/>
      <c r="CG86" s="523"/>
      <c r="CH86" s="523"/>
      <c r="CI86" s="523"/>
      <c r="CJ86" s="523"/>
      <c r="CK86" s="523"/>
      <c r="CL86" s="523"/>
      <c r="CM86" s="523"/>
      <c r="CN86" s="523"/>
      <c r="CO86" s="523"/>
      <c r="CP86" s="523"/>
      <c r="CQ86" s="523"/>
      <c r="CR86" s="523"/>
      <c r="CS86" s="523"/>
      <c r="CT86" s="523"/>
      <c r="CU86" s="523"/>
      <c r="CV86" s="523">
        <f t="shared" si="8"/>
        <v>152094.56164383562</v>
      </c>
      <c r="CW86" s="523"/>
      <c r="CX86" s="523"/>
      <c r="CY86" s="523"/>
      <c r="CZ86" s="523"/>
      <c r="DA86" s="523"/>
      <c r="DB86" s="523"/>
      <c r="DC86" s="523"/>
      <c r="DD86" s="523"/>
      <c r="DE86" s="524"/>
    </row>
    <row r="87" spans="1:109" s="407" customFormat="1" ht="23.25" customHeight="1" x14ac:dyDescent="0.2">
      <c r="A87" s="525" t="s">
        <v>1239</v>
      </c>
      <c r="B87" s="526"/>
      <c r="C87" s="526"/>
      <c r="D87" s="526"/>
      <c r="E87" s="526"/>
      <c r="F87" s="526"/>
      <c r="G87" s="526"/>
      <c r="H87" s="526"/>
      <c r="I87" s="526"/>
      <c r="J87" s="526"/>
      <c r="K87" s="526"/>
      <c r="L87" s="526"/>
      <c r="M87" s="526"/>
      <c r="N87" s="526"/>
      <c r="O87" s="526"/>
      <c r="P87" s="536" t="s">
        <v>1206</v>
      </c>
      <c r="Q87" s="536"/>
      <c r="R87" s="536"/>
      <c r="S87" s="536"/>
      <c r="T87" s="536"/>
      <c r="U87" s="536"/>
      <c r="V87" s="536"/>
      <c r="W87" s="536"/>
      <c r="X87" s="536"/>
      <c r="Y87" s="536"/>
      <c r="Z87" s="536"/>
      <c r="AA87" s="536"/>
      <c r="AB87" s="536"/>
      <c r="AC87" s="536"/>
      <c r="AD87" s="528">
        <v>401</v>
      </c>
      <c r="AE87" s="528"/>
      <c r="AF87" s="528"/>
      <c r="AG87" s="529">
        <v>1</v>
      </c>
      <c r="AH87" s="529"/>
      <c r="AI87" s="529"/>
      <c r="AJ87" s="529"/>
      <c r="AK87" s="530">
        <v>6757</v>
      </c>
      <c r="AL87" s="531"/>
      <c r="AM87" s="531"/>
      <c r="AN87" s="531"/>
      <c r="AO87" s="531"/>
      <c r="AP87" s="532"/>
      <c r="AQ87" s="523">
        <f t="shared" si="6"/>
        <v>81084</v>
      </c>
      <c r="AR87" s="523"/>
      <c r="AS87" s="523"/>
      <c r="AT87" s="523"/>
      <c r="AU87" s="523"/>
      <c r="AV87" s="523"/>
      <c r="AW87" s="523"/>
      <c r="AX87" s="523"/>
      <c r="AY87" s="533"/>
      <c r="AZ87" s="534"/>
      <c r="BA87" s="534"/>
      <c r="BB87" s="534"/>
      <c r="BC87" s="534"/>
      <c r="BD87" s="534"/>
      <c r="BE87" s="534"/>
      <c r="BF87" s="535"/>
      <c r="BG87" s="523">
        <v>1126</v>
      </c>
      <c r="BH87" s="523"/>
      <c r="BI87" s="523"/>
      <c r="BJ87" s="523"/>
      <c r="BK87" s="523"/>
      <c r="BL87" s="523"/>
      <c r="BM87" s="523"/>
      <c r="BN87" s="523"/>
      <c r="BO87" s="533">
        <f t="shared" si="7"/>
        <v>11107.397260273972</v>
      </c>
      <c r="BP87" s="534"/>
      <c r="BQ87" s="534"/>
      <c r="BR87" s="534"/>
      <c r="BS87" s="534"/>
      <c r="BT87" s="534"/>
      <c r="BU87" s="534"/>
      <c r="BV87" s="535"/>
      <c r="BW87" s="523"/>
      <c r="BX87" s="523"/>
      <c r="BY87" s="523"/>
      <c r="BZ87" s="523"/>
      <c r="CA87" s="523"/>
      <c r="CB87" s="523"/>
      <c r="CC87" s="523"/>
      <c r="CD87" s="523"/>
      <c r="CE87" s="523"/>
      <c r="CF87" s="523"/>
      <c r="CG87" s="523"/>
      <c r="CH87" s="523"/>
      <c r="CI87" s="523"/>
      <c r="CJ87" s="523"/>
      <c r="CK87" s="523"/>
      <c r="CL87" s="523"/>
      <c r="CM87" s="523"/>
      <c r="CN87" s="523"/>
      <c r="CO87" s="523"/>
      <c r="CP87" s="523"/>
      <c r="CQ87" s="523"/>
      <c r="CR87" s="523"/>
      <c r="CS87" s="523"/>
      <c r="CT87" s="523"/>
      <c r="CU87" s="523"/>
      <c r="CV87" s="523">
        <f t="shared" si="8"/>
        <v>93317.397260273967</v>
      </c>
      <c r="CW87" s="523"/>
      <c r="CX87" s="523"/>
      <c r="CY87" s="523"/>
      <c r="CZ87" s="523"/>
      <c r="DA87" s="523"/>
      <c r="DB87" s="523"/>
      <c r="DC87" s="523"/>
      <c r="DD87" s="523"/>
      <c r="DE87" s="524"/>
    </row>
    <row r="88" spans="1:109" s="407" customFormat="1" ht="23.25" customHeight="1" x14ac:dyDescent="0.2">
      <c r="A88" s="525" t="s">
        <v>1240</v>
      </c>
      <c r="B88" s="526"/>
      <c r="C88" s="526"/>
      <c r="D88" s="526"/>
      <c r="E88" s="526"/>
      <c r="F88" s="526"/>
      <c r="G88" s="526"/>
      <c r="H88" s="526"/>
      <c r="I88" s="526"/>
      <c r="J88" s="526"/>
      <c r="K88" s="526"/>
      <c r="L88" s="526"/>
      <c r="M88" s="526"/>
      <c r="N88" s="526"/>
      <c r="O88" s="526"/>
      <c r="P88" s="536" t="s">
        <v>1206</v>
      </c>
      <c r="Q88" s="536"/>
      <c r="R88" s="536"/>
      <c r="S88" s="536"/>
      <c r="T88" s="536"/>
      <c r="U88" s="536"/>
      <c r="V88" s="536"/>
      <c r="W88" s="536"/>
      <c r="X88" s="536"/>
      <c r="Y88" s="536"/>
      <c r="Z88" s="536"/>
      <c r="AA88" s="536"/>
      <c r="AB88" s="536"/>
      <c r="AC88" s="536"/>
      <c r="AD88" s="528">
        <v>401</v>
      </c>
      <c r="AE88" s="528"/>
      <c r="AF88" s="528"/>
      <c r="AG88" s="529">
        <v>2</v>
      </c>
      <c r="AH88" s="529"/>
      <c r="AI88" s="529"/>
      <c r="AJ88" s="529"/>
      <c r="AK88" s="530">
        <v>8971</v>
      </c>
      <c r="AL88" s="531"/>
      <c r="AM88" s="531"/>
      <c r="AN88" s="531"/>
      <c r="AO88" s="531"/>
      <c r="AP88" s="532"/>
      <c r="AQ88" s="523">
        <f t="shared" ref="AQ88:AQ147" si="15">AG88*AK88*12</f>
        <v>215304</v>
      </c>
      <c r="AR88" s="523"/>
      <c r="AS88" s="523"/>
      <c r="AT88" s="523"/>
      <c r="AU88" s="523"/>
      <c r="AV88" s="523"/>
      <c r="AW88" s="523"/>
      <c r="AX88" s="523"/>
      <c r="AY88" s="533"/>
      <c r="AZ88" s="534"/>
      <c r="BA88" s="534"/>
      <c r="BB88" s="534"/>
      <c r="BC88" s="534"/>
      <c r="BD88" s="534"/>
      <c r="BE88" s="534"/>
      <c r="BF88" s="535"/>
      <c r="BG88" s="523">
        <f>1495*2</f>
        <v>2990</v>
      </c>
      <c r="BH88" s="523"/>
      <c r="BI88" s="523"/>
      <c r="BJ88" s="523"/>
      <c r="BK88" s="523"/>
      <c r="BL88" s="523"/>
      <c r="BM88" s="523"/>
      <c r="BN88" s="523"/>
      <c r="BO88" s="533">
        <f t="shared" ref="BO88:BO147" si="16">AQ88/365*50</f>
        <v>29493.698630136987</v>
      </c>
      <c r="BP88" s="534"/>
      <c r="BQ88" s="534"/>
      <c r="BR88" s="534"/>
      <c r="BS88" s="534"/>
      <c r="BT88" s="534"/>
      <c r="BU88" s="534"/>
      <c r="BV88" s="535"/>
      <c r="BW88" s="523"/>
      <c r="BX88" s="523"/>
      <c r="BY88" s="523"/>
      <c r="BZ88" s="523"/>
      <c r="CA88" s="523"/>
      <c r="CB88" s="523"/>
      <c r="CC88" s="523"/>
      <c r="CD88" s="523"/>
      <c r="CE88" s="523"/>
      <c r="CF88" s="523"/>
      <c r="CG88" s="523"/>
      <c r="CH88" s="523"/>
      <c r="CI88" s="523"/>
      <c r="CJ88" s="523"/>
      <c r="CK88" s="523"/>
      <c r="CL88" s="523"/>
      <c r="CM88" s="523"/>
      <c r="CN88" s="523"/>
      <c r="CO88" s="523"/>
      <c r="CP88" s="523"/>
      <c r="CQ88" s="523"/>
      <c r="CR88" s="523"/>
      <c r="CS88" s="523"/>
      <c r="CT88" s="523"/>
      <c r="CU88" s="523"/>
      <c r="CV88" s="523">
        <f t="shared" ref="CV88:CV147" si="17">SUM(AQ88:CU88)</f>
        <v>247787.69863013699</v>
      </c>
      <c r="CW88" s="523"/>
      <c r="CX88" s="523"/>
      <c r="CY88" s="523"/>
      <c r="CZ88" s="523"/>
      <c r="DA88" s="523"/>
      <c r="DB88" s="523"/>
      <c r="DC88" s="523"/>
      <c r="DD88" s="523"/>
      <c r="DE88" s="524"/>
    </row>
    <row r="89" spans="1:109" s="407" customFormat="1" ht="23.25" customHeight="1" x14ac:dyDescent="0.2">
      <c r="A89" s="525" t="s">
        <v>1241</v>
      </c>
      <c r="B89" s="526"/>
      <c r="C89" s="526"/>
      <c r="D89" s="526"/>
      <c r="E89" s="526"/>
      <c r="F89" s="526"/>
      <c r="G89" s="526"/>
      <c r="H89" s="526"/>
      <c r="I89" s="526"/>
      <c r="J89" s="526"/>
      <c r="K89" s="526"/>
      <c r="L89" s="526"/>
      <c r="M89" s="526"/>
      <c r="N89" s="526"/>
      <c r="O89" s="526"/>
      <c r="P89" s="536" t="s">
        <v>1206</v>
      </c>
      <c r="Q89" s="536"/>
      <c r="R89" s="536"/>
      <c r="S89" s="536"/>
      <c r="T89" s="536"/>
      <c r="U89" s="536"/>
      <c r="V89" s="536"/>
      <c r="W89" s="536"/>
      <c r="X89" s="536"/>
      <c r="Y89" s="536"/>
      <c r="Z89" s="536"/>
      <c r="AA89" s="536"/>
      <c r="AB89" s="536"/>
      <c r="AC89" s="536"/>
      <c r="AD89" s="528">
        <v>401</v>
      </c>
      <c r="AE89" s="528"/>
      <c r="AF89" s="528"/>
      <c r="AG89" s="529">
        <v>1</v>
      </c>
      <c r="AH89" s="529"/>
      <c r="AI89" s="529"/>
      <c r="AJ89" s="529"/>
      <c r="AK89" s="530">
        <v>10164</v>
      </c>
      <c r="AL89" s="531"/>
      <c r="AM89" s="531"/>
      <c r="AN89" s="531"/>
      <c r="AO89" s="531"/>
      <c r="AP89" s="532"/>
      <c r="AQ89" s="523">
        <f t="shared" si="15"/>
        <v>121968</v>
      </c>
      <c r="AR89" s="523"/>
      <c r="AS89" s="523"/>
      <c r="AT89" s="523"/>
      <c r="AU89" s="523"/>
      <c r="AV89" s="523"/>
      <c r="AW89" s="523"/>
      <c r="AX89" s="523"/>
      <c r="AY89" s="533"/>
      <c r="AZ89" s="534"/>
      <c r="BA89" s="534"/>
      <c r="BB89" s="534"/>
      <c r="BC89" s="534"/>
      <c r="BD89" s="534"/>
      <c r="BE89" s="534"/>
      <c r="BF89" s="535"/>
      <c r="BG89" s="523">
        <v>1694</v>
      </c>
      <c r="BH89" s="523"/>
      <c r="BI89" s="523"/>
      <c r="BJ89" s="523"/>
      <c r="BK89" s="523"/>
      <c r="BL89" s="523"/>
      <c r="BM89" s="523"/>
      <c r="BN89" s="523"/>
      <c r="BO89" s="533">
        <f t="shared" si="16"/>
        <v>16707.945205479453</v>
      </c>
      <c r="BP89" s="534"/>
      <c r="BQ89" s="534"/>
      <c r="BR89" s="534"/>
      <c r="BS89" s="534"/>
      <c r="BT89" s="534"/>
      <c r="BU89" s="534"/>
      <c r="BV89" s="535"/>
      <c r="BW89" s="523"/>
      <c r="BX89" s="523"/>
      <c r="BY89" s="523"/>
      <c r="BZ89" s="523"/>
      <c r="CA89" s="523"/>
      <c r="CB89" s="523"/>
      <c r="CC89" s="523"/>
      <c r="CD89" s="523"/>
      <c r="CE89" s="523"/>
      <c r="CF89" s="523"/>
      <c r="CG89" s="523"/>
      <c r="CH89" s="523"/>
      <c r="CI89" s="523"/>
      <c r="CJ89" s="523"/>
      <c r="CK89" s="523"/>
      <c r="CL89" s="523"/>
      <c r="CM89" s="523"/>
      <c r="CN89" s="523"/>
      <c r="CO89" s="523"/>
      <c r="CP89" s="523"/>
      <c r="CQ89" s="523"/>
      <c r="CR89" s="523"/>
      <c r="CS89" s="523"/>
      <c r="CT89" s="523"/>
      <c r="CU89" s="523"/>
      <c r="CV89" s="523">
        <f t="shared" si="17"/>
        <v>140369.94520547945</v>
      </c>
      <c r="CW89" s="523"/>
      <c r="CX89" s="523"/>
      <c r="CY89" s="523"/>
      <c r="CZ89" s="523"/>
      <c r="DA89" s="523"/>
      <c r="DB89" s="523"/>
      <c r="DC89" s="523"/>
      <c r="DD89" s="523"/>
      <c r="DE89" s="524"/>
    </row>
    <row r="90" spans="1:109" s="407" customFormat="1" ht="23.25" customHeight="1" x14ac:dyDescent="0.2">
      <c r="A90" s="525" t="s">
        <v>1242</v>
      </c>
      <c r="B90" s="526"/>
      <c r="C90" s="526"/>
      <c r="D90" s="526"/>
      <c r="E90" s="526"/>
      <c r="F90" s="526"/>
      <c r="G90" s="526"/>
      <c r="H90" s="526"/>
      <c r="I90" s="526"/>
      <c r="J90" s="526"/>
      <c r="K90" s="526"/>
      <c r="L90" s="526"/>
      <c r="M90" s="526"/>
      <c r="N90" s="526"/>
      <c r="O90" s="526"/>
      <c r="P90" s="536" t="s">
        <v>1206</v>
      </c>
      <c r="Q90" s="536"/>
      <c r="R90" s="536"/>
      <c r="S90" s="536"/>
      <c r="T90" s="536"/>
      <c r="U90" s="536"/>
      <c r="V90" s="536"/>
      <c r="W90" s="536"/>
      <c r="X90" s="536"/>
      <c r="Y90" s="536"/>
      <c r="Z90" s="536"/>
      <c r="AA90" s="536"/>
      <c r="AB90" s="536"/>
      <c r="AC90" s="536"/>
      <c r="AD90" s="528">
        <v>401</v>
      </c>
      <c r="AE90" s="528"/>
      <c r="AF90" s="528"/>
      <c r="AG90" s="529">
        <v>1</v>
      </c>
      <c r="AH90" s="529"/>
      <c r="AI90" s="529"/>
      <c r="AJ90" s="529"/>
      <c r="AK90" s="530">
        <v>14210</v>
      </c>
      <c r="AL90" s="531"/>
      <c r="AM90" s="531"/>
      <c r="AN90" s="531"/>
      <c r="AO90" s="531"/>
      <c r="AP90" s="532"/>
      <c r="AQ90" s="523">
        <f t="shared" si="15"/>
        <v>170520</v>
      </c>
      <c r="AR90" s="523"/>
      <c r="AS90" s="523"/>
      <c r="AT90" s="523"/>
      <c r="AU90" s="523"/>
      <c r="AV90" s="523"/>
      <c r="AW90" s="523"/>
      <c r="AX90" s="523"/>
      <c r="AY90" s="533"/>
      <c r="AZ90" s="534"/>
      <c r="BA90" s="534"/>
      <c r="BB90" s="534"/>
      <c r="BC90" s="534"/>
      <c r="BD90" s="534"/>
      <c r="BE90" s="534"/>
      <c r="BF90" s="535"/>
      <c r="BG90" s="523">
        <v>2368</v>
      </c>
      <c r="BH90" s="523"/>
      <c r="BI90" s="523"/>
      <c r="BJ90" s="523"/>
      <c r="BK90" s="523"/>
      <c r="BL90" s="523"/>
      <c r="BM90" s="523"/>
      <c r="BN90" s="523"/>
      <c r="BO90" s="533">
        <f t="shared" si="16"/>
        <v>23358.904109589042</v>
      </c>
      <c r="BP90" s="534"/>
      <c r="BQ90" s="534"/>
      <c r="BR90" s="534"/>
      <c r="BS90" s="534"/>
      <c r="BT90" s="534"/>
      <c r="BU90" s="534"/>
      <c r="BV90" s="535"/>
      <c r="BW90" s="523"/>
      <c r="BX90" s="523"/>
      <c r="BY90" s="523"/>
      <c r="BZ90" s="523"/>
      <c r="CA90" s="523"/>
      <c r="CB90" s="523"/>
      <c r="CC90" s="523"/>
      <c r="CD90" s="523"/>
      <c r="CE90" s="523"/>
      <c r="CF90" s="523"/>
      <c r="CG90" s="523"/>
      <c r="CH90" s="523"/>
      <c r="CI90" s="523"/>
      <c r="CJ90" s="523"/>
      <c r="CK90" s="523"/>
      <c r="CL90" s="523"/>
      <c r="CM90" s="523"/>
      <c r="CN90" s="523"/>
      <c r="CO90" s="523"/>
      <c r="CP90" s="523"/>
      <c r="CQ90" s="523"/>
      <c r="CR90" s="523"/>
      <c r="CS90" s="523"/>
      <c r="CT90" s="523"/>
      <c r="CU90" s="523"/>
      <c r="CV90" s="523">
        <f t="shared" si="17"/>
        <v>196246.90410958906</v>
      </c>
      <c r="CW90" s="523"/>
      <c r="CX90" s="523"/>
      <c r="CY90" s="523"/>
      <c r="CZ90" s="523"/>
      <c r="DA90" s="523"/>
      <c r="DB90" s="523"/>
      <c r="DC90" s="523"/>
      <c r="DD90" s="523"/>
      <c r="DE90" s="524"/>
    </row>
    <row r="91" spans="1:109" s="407" customFormat="1" ht="23.25" customHeight="1" x14ac:dyDescent="0.2">
      <c r="A91" s="525" t="s">
        <v>1243</v>
      </c>
      <c r="B91" s="526"/>
      <c r="C91" s="526"/>
      <c r="D91" s="526"/>
      <c r="E91" s="526"/>
      <c r="F91" s="526"/>
      <c r="G91" s="526"/>
      <c r="H91" s="526"/>
      <c r="I91" s="526"/>
      <c r="J91" s="526"/>
      <c r="K91" s="526"/>
      <c r="L91" s="526"/>
      <c r="M91" s="526"/>
      <c r="N91" s="526"/>
      <c r="O91" s="526"/>
      <c r="P91" s="536" t="s">
        <v>1206</v>
      </c>
      <c r="Q91" s="536"/>
      <c r="R91" s="536"/>
      <c r="S91" s="536"/>
      <c r="T91" s="536"/>
      <c r="U91" s="536"/>
      <c r="V91" s="536"/>
      <c r="W91" s="536"/>
      <c r="X91" s="536"/>
      <c r="Y91" s="536"/>
      <c r="Z91" s="536"/>
      <c r="AA91" s="536"/>
      <c r="AB91" s="536"/>
      <c r="AC91" s="536"/>
      <c r="AD91" s="528">
        <v>401</v>
      </c>
      <c r="AE91" s="528"/>
      <c r="AF91" s="528"/>
      <c r="AG91" s="529">
        <v>1</v>
      </c>
      <c r="AH91" s="529"/>
      <c r="AI91" s="529"/>
      <c r="AJ91" s="529"/>
      <c r="AK91" s="530">
        <v>9584</v>
      </c>
      <c r="AL91" s="531"/>
      <c r="AM91" s="531"/>
      <c r="AN91" s="531"/>
      <c r="AO91" s="531"/>
      <c r="AP91" s="532"/>
      <c r="AQ91" s="523">
        <f t="shared" ref="AQ91:AQ124" si="18">AG91*AK91*12</f>
        <v>115008</v>
      </c>
      <c r="AR91" s="523"/>
      <c r="AS91" s="523"/>
      <c r="AT91" s="523"/>
      <c r="AU91" s="523"/>
      <c r="AV91" s="523"/>
      <c r="AW91" s="523"/>
      <c r="AX91" s="523"/>
      <c r="AY91" s="533"/>
      <c r="AZ91" s="534"/>
      <c r="BA91" s="534"/>
      <c r="BB91" s="534"/>
      <c r="BC91" s="534"/>
      <c r="BD91" s="534"/>
      <c r="BE91" s="534"/>
      <c r="BF91" s="535"/>
      <c r="BG91" s="523">
        <v>1597</v>
      </c>
      <c r="BH91" s="523"/>
      <c r="BI91" s="523"/>
      <c r="BJ91" s="523"/>
      <c r="BK91" s="523"/>
      <c r="BL91" s="523"/>
      <c r="BM91" s="523"/>
      <c r="BN91" s="523"/>
      <c r="BO91" s="533">
        <f t="shared" ref="BO91:BO124" si="19">AQ91/365*50</f>
        <v>15754.520547945205</v>
      </c>
      <c r="BP91" s="534"/>
      <c r="BQ91" s="534"/>
      <c r="BR91" s="534"/>
      <c r="BS91" s="534"/>
      <c r="BT91" s="534"/>
      <c r="BU91" s="534"/>
      <c r="BV91" s="535"/>
      <c r="BW91" s="523"/>
      <c r="BX91" s="523"/>
      <c r="BY91" s="523"/>
      <c r="BZ91" s="523"/>
      <c r="CA91" s="523"/>
      <c r="CB91" s="523"/>
      <c r="CC91" s="523"/>
      <c r="CD91" s="523"/>
      <c r="CE91" s="523"/>
      <c r="CF91" s="523"/>
      <c r="CG91" s="523"/>
      <c r="CH91" s="523"/>
      <c r="CI91" s="523"/>
      <c r="CJ91" s="523"/>
      <c r="CK91" s="523"/>
      <c r="CL91" s="523"/>
      <c r="CM91" s="523"/>
      <c r="CN91" s="523"/>
      <c r="CO91" s="523"/>
      <c r="CP91" s="523"/>
      <c r="CQ91" s="523"/>
      <c r="CR91" s="523"/>
      <c r="CS91" s="523"/>
      <c r="CT91" s="523"/>
      <c r="CU91" s="523"/>
      <c r="CV91" s="523">
        <f t="shared" ref="CV91:CV124" si="20">SUM(AQ91:CU91)</f>
        <v>132359.5205479452</v>
      </c>
      <c r="CW91" s="523"/>
      <c r="CX91" s="523"/>
      <c r="CY91" s="523"/>
      <c r="CZ91" s="523"/>
      <c r="DA91" s="523"/>
      <c r="DB91" s="523"/>
      <c r="DC91" s="523"/>
      <c r="DD91" s="523"/>
      <c r="DE91" s="524"/>
    </row>
    <row r="92" spans="1:109" s="407" customFormat="1" ht="23.25" customHeight="1" x14ac:dyDescent="0.2">
      <c r="A92" s="525" t="s">
        <v>1244</v>
      </c>
      <c r="B92" s="526"/>
      <c r="C92" s="526"/>
      <c r="D92" s="526"/>
      <c r="E92" s="526"/>
      <c r="F92" s="526"/>
      <c r="G92" s="526"/>
      <c r="H92" s="526"/>
      <c r="I92" s="526"/>
      <c r="J92" s="526"/>
      <c r="K92" s="526"/>
      <c r="L92" s="526"/>
      <c r="M92" s="526"/>
      <c r="N92" s="526"/>
      <c r="O92" s="526"/>
      <c r="P92" s="536" t="s">
        <v>1206</v>
      </c>
      <c r="Q92" s="536"/>
      <c r="R92" s="536"/>
      <c r="S92" s="536"/>
      <c r="T92" s="536"/>
      <c r="U92" s="536"/>
      <c r="V92" s="536"/>
      <c r="W92" s="536"/>
      <c r="X92" s="536"/>
      <c r="Y92" s="536"/>
      <c r="Z92" s="536"/>
      <c r="AA92" s="536"/>
      <c r="AB92" s="536"/>
      <c r="AC92" s="536"/>
      <c r="AD92" s="528">
        <v>401</v>
      </c>
      <c r="AE92" s="528"/>
      <c r="AF92" s="528"/>
      <c r="AG92" s="529">
        <v>1</v>
      </c>
      <c r="AH92" s="529"/>
      <c r="AI92" s="529"/>
      <c r="AJ92" s="529"/>
      <c r="AK92" s="530">
        <v>9895</v>
      </c>
      <c r="AL92" s="531"/>
      <c r="AM92" s="531"/>
      <c r="AN92" s="531"/>
      <c r="AO92" s="531"/>
      <c r="AP92" s="532"/>
      <c r="AQ92" s="523">
        <f t="shared" si="18"/>
        <v>118740</v>
      </c>
      <c r="AR92" s="523"/>
      <c r="AS92" s="523"/>
      <c r="AT92" s="523"/>
      <c r="AU92" s="523"/>
      <c r="AV92" s="523"/>
      <c r="AW92" s="523"/>
      <c r="AX92" s="523"/>
      <c r="AY92" s="533"/>
      <c r="AZ92" s="534"/>
      <c r="BA92" s="534"/>
      <c r="BB92" s="534"/>
      <c r="BC92" s="534"/>
      <c r="BD92" s="534"/>
      <c r="BE92" s="534"/>
      <c r="BF92" s="535"/>
      <c r="BG92" s="523">
        <v>1649</v>
      </c>
      <c r="BH92" s="523"/>
      <c r="BI92" s="523"/>
      <c r="BJ92" s="523"/>
      <c r="BK92" s="523"/>
      <c r="BL92" s="523"/>
      <c r="BM92" s="523"/>
      <c r="BN92" s="523"/>
      <c r="BO92" s="533">
        <f t="shared" si="19"/>
        <v>16265.753424657536</v>
      </c>
      <c r="BP92" s="534"/>
      <c r="BQ92" s="534"/>
      <c r="BR92" s="534"/>
      <c r="BS92" s="534"/>
      <c r="BT92" s="534"/>
      <c r="BU92" s="534"/>
      <c r="BV92" s="535"/>
      <c r="BW92" s="523"/>
      <c r="BX92" s="523"/>
      <c r="BY92" s="523"/>
      <c r="BZ92" s="523"/>
      <c r="CA92" s="523"/>
      <c r="CB92" s="523"/>
      <c r="CC92" s="523"/>
      <c r="CD92" s="523"/>
      <c r="CE92" s="523"/>
      <c r="CF92" s="523"/>
      <c r="CG92" s="523"/>
      <c r="CH92" s="523"/>
      <c r="CI92" s="523"/>
      <c r="CJ92" s="523"/>
      <c r="CK92" s="523"/>
      <c r="CL92" s="523"/>
      <c r="CM92" s="523"/>
      <c r="CN92" s="523"/>
      <c r="CO92" s="523"/>
      <c r="CP92" s="523"/>
      <c r="CQ92" s="523"/>
      <c r="CR92" s="523"/>
      <c r="CS92" s="523"/>
      <c r="CT92" s="523"/>
      <c r="CU92" s="523"/>
      <c r="CV92" s="523">
        <f t="shared" si="20"/>
        <v>136654.75342465754</v>
      </c>
      <c r="CW92" s="523"/>
      <c r="CX92" s="523"/>
      <c r="CY92" s="523"/>
      <c r="CZ92" s="523"/>
      <c r="DA92" s="523"/>
      <c r="DB92" s="523"/>
      <c r="DC92" s="523"/>
      <c r="DD92" s="523"/>
      <c r="DE92" s="524"/>
    </row>
    <row r="93" spans="1:109" s="407" customFormat="1" ht="23.25" customHeight="1" x14ac:dyDescent="0.2">
      <c r="A93" s="525" t="s">
        <v>1245</v>
      </c>
      <c r="B93" s="526"/>
      <c r="C93" s="526"/>
      <c r="D93" s="526"/>
      <c r="E93" s="526"/>
      <c r="F93" s="526"/>
      <c r="G93" s="526"/>
      <c r="H93" s="526"/>
      <c r="I93" s="526"/>
      <c r="J93" s="526"/>
      <c r="K93" s="526"/>
      <c r="L93" s="526"/>
      <c r="M93" s="526"/>
      <c r="N93" s="526"/>
      <c r="O93" s="526"/>
      <c r="P93" s="536" t="s">
        <v>1206</v>
      </c>
      <c r="Q93" s="536"/>
      <c r="R93" s="536"/>
      <c r="S93" s="536"/>
      <c r="T93" s="536"/>
      <c r="U93" s="536"/>
      <c r="V93" s="536"/>
      <c r="W93" s="536"/>
      <c r="X93" s="536"/>
      <c r="Y93" s="536"/>
      <c r="Z93" s="536"/>
      <c r="AA93" s="536"/>
      <c r="AB93" s="536"/>
      <c r="AC93" s="536"/>
      <c r="AD93" s="528">
        <v>401</v>
      </c>
      <c r="AE93" s="528"/>
      <c r="AF93" s="528"/>
      <c r="AG93" s="529">
        <v>1</v>
      </c>
      <c r="AH93" s="529"/>
      <c r="AI93" s="529"/>
      <c r="AJ93" s="529"/>
      <c r="AK93" s="530">
        <v>14123</v>
      </c>
      <c r="AL93" s="531"/>
      <c r="AM93" s="531"/>
      <c r="AN93" s="531"/>
      <c r="AO93" s="531"/>
      <c r="AP93" s="532"/>
      <c r="AQ93" s="523">
        <f t="shared" si="18"/>
        <v>169476</v>
      </c>
      <c r="AR93" s="523"/>
      <c r="AS93" s="523"/>
      <c r="AT93" s="523"/>
      <c r="AU93" s="523"/>
      <c r="AV93" s="523"/>
      <c r="AW93" s="523"/>
      <c r="AX93" s="523"/>
      <c r="AY93" s="533"/>
      <c r="AZ93" s="534"/>
      <c r="BA93" s="534"/>
      <c r="BB93" s="534"/>
      <c r="BC93" s="534"/>
      <c r="BD93" s="534"/>
      <c r="BE93" s="534"/>
      <c r="BF93" s="535"/>
      <c r="BG93" s="523">
        <v>2353</v>
      </c>
      <c r="BH93" s="523"/>
      <c r="BI93" s="523"/>
      <c r="BJ93" s="523"/>
      <c r="BK93" s="523"/>
      <c r="BL93" s="523"/>
      <c r="BM93" s="523"/>
      <c r="BN93" s="523"/>
      <c r="BO93" s="533">
        <f t="shared" si="19"/>
        <v>23215.890410958902</v>
      </c>
      <c r="BP93" s="534"/>
      <c r="BQ93" s="534"/>
      <c r="BR93" s="534"/>
      <c r="BS93" s="534"/>
      <c r="BT93" s="534"/>
      <c r="BU93" s="534"/>
      <c r="BV93" s="535"/>
      <c r="BW93" s="523"/>
      <c r="BX93" s="523"/>
      <c r="BY93" s="523"/>
      <c r="BZ93" s="523"/>
      <c r="CA93" s="523"/>
      <c r="CB93" s="523"/>
      <c r="CC93" s="523"/>
      <c r="CD93" s="523"/>
      <c r="CE93" s="523"/>
      <c r="CF93" s="523"/>
      <c r="CG93" s="523"/>
      <c r="CH93" s="523"/>
      <c r="CI93" s="523"/>
      <c r="CJ93" s="523"/>
      <c r="CK93" s="523"/>
      <c r="CL93" s="523"/>
      <c r="CM93" s="523"/>
      <c r="CN93" s="523"/>
      <c r="CO93" s="523"/>
      <c r="CP93" s="523"/>
      <c r="CQ93" s="523"/>
      <c r="CR93" s="523"/>
      <c r="CS93" s="523"/>
      <c r="CT93" s="523"/>
      <c r="CU93" s="523"/>
      <c r="CV93" s="523">
        <f t="shared" si="20"/>
        <v>195044.89041095891</v>
      </c>
      <c r="CW93" s="523"/>
      <c r="CX93" s="523"/>
      <c r="CY93" s="523"/>
      <c r="CZ93" s="523"/>
      <c r="DA93" s="523"/>
      <c r="DB93" s="523"/>
      <c r="DC93" s="523"/>
      <c r="DD93" s="523"/>
      <c r="DE93" s="524"/>
    </row>
    <row r="94" spans="1:109" s="407" customFormat="1" ht="23.25" customHeight="1" x14ac:dyDescent="0.2">
      <c r="A94" s="525" t="s">
        <v>1246</v>
      </c>
      <c r="B94" s="526"/>
      <c r="C94" s="526"/>
      <c r="D94" s="526"/>
      <c r="E94" s="526"/>
      <c r="F94" s="526"/>
      <c r="G94" s="526"/>
      <c r="H94" s="526"/>
      <c r="I94" s="526"/>
      <c r="J94" s="526"/>
      <c r="K94" s="526"/>
      <c r="L94" s="526"/>
      <c r="M94" s="526"/>
      <c r="N94" s="526"/>
      <c r="O94" s="526"/>
      <c r="P94" s="536" t="s">
        <v>1206</v>
      </c>
      <c r="Q94" s="536"/>
      <c r="R94" s="536"/>
      <c r="S94" s="536"/>
      <c r="T94" s="536"/>
      <c r="U94" s="536"/>
      <c r="V94" s="536"/>
      <c r="W94" s="536"/>
      <c r="X94" s="536"/>
      <c r="Y94" s="536"/>
      <c r="Z94" s="536"/>
      <c r="AA94" s="536"/>
      <c r="AB94" s="536"/>
      <c r="AC94" s="536"/>
      <c r="AD94" s="528">
        <v>401</v>
      </c>
      <c r="AE94" s="528"/>
      <c r="AF94" s="528"/>
      <c r="AG94" s="529">
        <v>1</v>
      </c>
      <c r="AH94" s="529"/>
      <c r="AI94" s="529"/>
      <c r="AJ94" s="529"/>
      <c r="AK94" s="530">
        <v>8705</v>
      </c>
      <c r="AL94" s="531"/>
      <c r="AM94" s="531"/>
      <c r="AN94" s="531"/>
      <c r="AO94" s="531"/>
      <c r="AP94" s="532"/>
      <c r="AQ94" s="523">
        <f t="shared" si="18"/>
        <v>104460</v>
      </c>
      <c r="AR94" s="523"/>
      <c r="AS94" s="523"/>
      <c r="AT94" s="523"/>
      <c r="AU94" s="523"/>
      <c r="AV94" s="523"/>
      <c r="AW94" s="523"/>
      <c r="AX94" s="523"/>
      <c r="AY94" s="533"/>
      <c r="AZ94" s="534"/>
      <c r="BA94" s="534"/>
      <c r="BB94" s="534"/>
      <c r="BC94" s="534"/>
      <c r="BD94" s="534"/>
      <c r="BE94" s="534"/>
      <c r="BF94" s="535"/>
      <c r="BG94" s="523">
        <v>1450</v>
      </c>
      <c r="BH94" s="523"/>
      <c r="BI94" s="523"/>
      <c r="BJ94" s="523"/>
      <c r="BK94" s="523"/>
      <c r="BL94" s="523"/>
      <c r="BM94" s="523"/>
      <c r="BN94" s="523"/>
      <c r="BO94" s="533">
        <f t="shared" si="19"/>
        <v>14309.589041095891</v>
      </c>
      <c r="BP94" s="534"/>
      <c r="BQ94" s="534"/>
      <c r="BR94" s="534"/>
      <c r="BS94" s="534"/>
      <c r="BT94" s="534"/>
      <c r="BU94" s="534"/>
      <c r="BV94" s="535"/>
      <c r="BW94" s="523"/>
      <c r="BX94" s="523"/>
      <c r="BY94" s="523"/>
      <c r="BZ94" s="523"/>
      <c r="CA94" s="523"/>
      <c r="CB94" s="523"/>
      <c r="CC94" s="523"/>
      <c r="CD94" s="523"/>
      <c r="CE94" s="523"/>
      <c r="CF94" s="523"/>
      <c r="CG94" s="523"/>
      <c r="CH94" s="523"/>
      <c r="CI94" s="523"/>
      <c r="CJ94" s="523"/>
      <c r="CK94" s="523"/>
      <c r="CL94" s="523"/>
      <c r="CM94" s="523"/>
      <c r="CN94" s="523"/>
      <c r="CO94" s="523"/>
      <c r="CP94" s="523"/>
      <c r="CQ94" s="523"/>
      <c r="CR94" s="523"/>
      <c r="CS94" s="523"/>
      <c r="CT94" s="523"/>
      <c r="CU94" s="523"/>
      <c r="CV94" s="523">
        <f t="shared" si="20"/>
        <v>120219.5890410959</v>
      </c>
      <c r="CW94" s="523"/>
      <c r="CX94" s="523"/>
      <c r="CY94" s="523"/>
      <c r="CZ94" s="523"/>
      <c r="DA94" s="523"/>
      <c r="DB94" s="523"/>
      <c r="DC94" s="523"/>
      <c r="DD94" s="523"/>
      <c r="DE94" s="524"/>
    </row>
    <row r="95" spans="1:109" s="407" customFormat="1" ht="23.25" customHeight="1" x14ac:dyDescent="0.2">
      <c r="A95" s="525" t="s">
        <v>1247</v>
      </c>
      <c r="B95" s="526"/>
      <c r="C95" s="526"/>
      <c r="D95" s="526"/>
      <c r="E95" s="526"/>
      <c r="F95" s="526"/>
      <c r="G95" s="526"/>
      <c r="H95" s="526"/>
      <c r="I95" s="526"/>
      <c r="J95" s="526"/>
      <c r="K95" s="526"/>
      <c r="L95" s="526"/>
      <c r="M95" s="526"/>
      <c r="N95" s="526"/>
      <c r="O95" s="526"/>
      <c r="P95" s="580" t="s">
        <v>1206</v>
      </c>
      <c r="Q95" s="581"/>
      <c r="R95" s="581"/>
      <c r="S95" s="581"/>
      <c r="T95" s="581"/>
      <c r="U95" s="581"/>
      <c r="V95" s="581"/>
      <c r="W95" s="581"/>
      <c r="X95" s="581"/>
      <c r="Y95" s="581"/>
      <c r="Z95" s="581"/>
      <c r="AA95" s="581"/>
      <c r="AB95" s="581"/>
      <c r="AC95" s="582"/>
      <c r="AD95" s="528">
        <v>401</v>
      </c>
      <c r="AE95" s="528"/>
      <c r="AF95" s="528"/>
      <c r="AG95" s="529">
        <v>1</v>
      </c>
      <c r="AH95" s="529"/>
      <c r="AI95" s="529"/>
      <c r="AJ95" s="529"/>
      <c r="AK95" s="530">
        <v>5546</v>
      </c>
      <c r="AL95" s="531"/>
      <c r="AM95" s="531"/>
      <c r="AN95" s="531"/>
      <c r="AO95" s="531"/>
      <c r="AP95" s="532"/>
      <c r="AQ95" s="523">
        <f t="shared" si="18"/>
        <v>66552</v>
      </c>
      <c r="AR95" s="523"/>
      <c r="AS95" s="523"/>
      <c r="AT95" s="523"/>
      <c r="AU95" s="523"/>
      <c r="AV95" s="523"/>
      <c r="AW95" s="523"/>
      <c r="AX95" s="523"/>
      <c r="AY95" s="533"/>
      <c r="AZ95" s="534"/>
      <c r="BA95" s="534"/>
      <c r="BB95" s="534"/>
      <c r="BC95" s="534"/>
      <c r="BD95" s="534"/>
      <c r="BE95" s="534"/>
      <c r="BF95" s="535"/>
      <c r="BG95" s="523">
        <v>924</v>
      </c>
      <c r="BH95" s="523"/>
      <c r="BI95" s="523"/>
      <c r="BJ95" s="523"/>
      <c r="BK95" s="523"/>
      <c r="BL95" s="523"/>
      <c r="BM95" s="523"/>
      <c r="BN95" s="523"/>
      <c r="BO95" s="533">
        <f t="shared" si="19"/>
        <v>9116.7123287671238</v>
      </c>
      <c r="BP95" s="534"/>
      <c r="BQ95" s="534"/>
      <c r="BR95" s="534"/>
      <c r="BS95" s="534"/>
      <c r="BT95" s="534"/>
      <c r="BU95" s="534"/>
      <c r="BV95" s="535"/>
      <c r="BW95" s="523"/>
      <c r="BX95" s="523"/>
      <c r="BY95" s="523"/>
      <c r="BZ95" s="523"/>
      <c r="CA95" s="523"/>
      <c r="CB95" s="523"/>
      <c r="CC95" s="523"/>
      <c r="CD95" s="523"/>
      <c r="CE95" s="523"/>
      <c r="CF95" s="523"/>
      <c r="CG95" s="523"/>
      <c r="CH95" s="523"/>
      <c r="CI95" s="523"/>
      <c r="CJ95" s="523"/>
      <c r="CK95" s="523"/>
      <c r="CL95" s="523"/>
      <c r="CM95" s="523"/>
      <c r="CN95" s="523"/>
      <c r="CO95" s="523"/>
      <c r="CP95" s="523"/>
      <c r="CQ95" s="523"/>
      <c r="CR95" s="523"/>
      <c r="CS95" s="523"/>
      <c r="CT95" s="523"/>
      <c r="CU95" s="523"/>
      <c r="CV95" s="523">
        <f t="shared" si="20"/>
        <v>76592.712328767127</v>
      </c>
      <c r="CW95" s="523"/>
      <c r="CX95" s="523"/>
      <c r="CY95" s="523"/>
      <c r="CZ95" s="523"/>
      <c r="DA95" s="523"/>
      <c r="DB95" s="523"/>
      <c r="DC95" s="523"/>
      <c r="DD95" s="523"/>
      <c r="DE95" s="524"/>
    </row>
    <row r="96" spans="1:109" s="407" customFormat="1" ht="23.25" customHeight="1" x14ac:dyDescent="0.2">
      <c r="A96" s="525" t="s">
        <v>1248</v>
      </c>
      <c r="B96" s="526"/>
      <c r="C96" s="526"/>
      <c r="D96" s="526"/>
      <c r="E96" s="526"/>
      <c r="F96" s="526"/>
      <c r="G96" s="526"/>
      <c r="H96" s="526"/>
      <c r="I96" s="526"/>
      <c r="J96" s="526"/>
      <c r="K96" s="526"/>
      <c r="L96" s="526"/>
      <c r="M96" s="526"/>
      <c r="N96" s="526"/>
      <c r="O96" s="526"/>
      <c r="P96" s="580" t="s">
        <v>1206</v>
      </c>
      <c r="Q96" s="581"/>
      <c r="R96" s="581"/>
      <c r="S96" s="581"/>
      <c r="T96" s="581"/>
      <c r="U96" s="581"/>
      <c r="V96" s="581"/>
      <c r="W96" s="581"/>
      <c r="X96" s="581"/>
      <c r="Y96" s="581"/>
      <c r="Z96" s="581"/>
      <c r="AA96" s="581"/>
      <c r="AB96" s="581"/>
      <c r="AC96" s="582"/>
      <c r="AD96" s="528">
        <v>401</v>
      </c>
      <c r="AE96" s="528"/>
      <c r="AF96" s="528"/>
      <c r="AG96" s="529">
        <v>1</v>
      </c>
      <c r="AH96" s="529"/>
      <c r="AI96" s="529"/>
      <c r="AJ96" s="529"/>
      <c r="AK96" s="530">
        <v>7494</v>
      </c>
      <c r="AL96" s="531"/>
      <c r="AM96" s="531"/>
      <c r="AN96" s="531"/>
      <c r="AO96" s="531"/>
      <c r="AP96" s="532"/>
      <c r="AQ96" s="523">
        <f t="shared" si="18"/>
        <v>89928</v>
      </c>
      <c r="AR96" s="523"/>
      <c r="AS96" s="523"/>
      <c r="AT96" s="523"/>
      <c r="AU96" s="523"/>
      <c r="AV96" s="523"/>
      <c r="AW96" s="523"/>
      <c r="AX96" s="523"/>
      <c r="AY96" s="533"/>
      <c r="AZ96" s="534"/>
      <c r="BA96" s="534"/>
      <c r="BB96" s="534"/>
      <c r="BC96" s="534"/>
      <c r="BD96" s="534"/>
      <c r="BE96" s="534"/>
      <c r="BF96" s="535"/>
      <c r="BG96" s="523">
        <v>1249</v>
      </c>
      <c r="BH96" s="523"/>
      <c r="BI96" s="523"/>
      <c r="BJ96" s="523"/>
      <c r="BK96" s="523"/>
      <c r="BL96" s="523"/>
      <c r="BM96" s="523"/>
      <c r="BN96" s="523"/>
      <c r="BO96" s="533">
        <f t="shared" si="19"/>
        <v>12318.904109589042</v>
      </c>
      <c r="BP96" s="534"/>
      <c r="BQ96" s="534"/>
      <c r="BR96" s="534"/>
      <c r="BS96" s="534"/>
      <c r="BT96" s="534"/>
      <c r="BU96" s="534"/>
      <c r="BV96" s="535"/>
      <c r="BW96" s="523"/>
      <c r="BX96" s="523"/>
      <c r="BY96" s="523"/>
      <c r="BZ96" s="523"/>
      <c r="CA96" s="523"/>
      <c r="CB96" s="523"/>
      <c r="CC96" s="523"/>
      <c r="CD96" s="523"/>
      <c r="CE96" s="523"/>
      <c r="CF96" s="523"/>
      <c r="CG96" s="523"/>
      <c r="CH96" s="523"/>
      <c r="CI96" s="523"/>
      <c r="CJ96" s="523"/>
      <c r="CK96" s="523"/>
      <c r="CL96" s="523"/>
      <c r="CM96" s="523"/>
      <c r="CN96" s="523"/>
      <c r="CO96" s="523"/>
      <c r="CP96" s="523"/>
      <c r="CQ96" s="523"/>
      <c r="CR96" s="523"/>
      <c r="CS96" s="523"/>
      <c r="CT96" s="523"/>
      <c r="CU96" s="523"/>
      <c r="CV96" s="523">
        <f t="shared" si="20"/>
        <v>103495.90410958904</v>
      </c>
      <c r="CW96" s="523"/>
      <c r="CX96" s="523"/>
      <c r="CY96" s="523"/>
      <c r="CZ96" s="523"/>
      <c r="DA96" s="523"/>
      <c r="DB96" s="523"/>
      <c r="DC96" s="523"/>
      <c r="DD96" s="523"/>
      <c r="DE96" s="524"/>
    </row>
    <row r="97" spans="1:109" s="407" customFormat="1" ht="23.25" customHeight="1" x14ac:dyDescent="0.2">
      <c r="A97" s="525" t="s">
        <v>1249</v>
      </c>
      <c r="B97" s="526"/>
      <c r="C97" s="526"/>
      <c r="D97" s="526"/>
      <c r="E97" s="526"/>
      <c r="F97" s="526"/>
      <c r="G97" s="526"/>
      <c r="H97" s="526"/>
      <c r="I97" s="526"/>
      <c r="J97" s="526"/>
      <c r="K97" s="526"/>
      <c r="L97" s="526"/>
      <c r="M97" s="526"/>
      <c r="N97" s="526"/>
      <c r="O97" s="526"/>
      <c r="P97" s="580" t="s">
        <v>1206</v>
      </c>
      <c r="Q97" s="581"/>
      <c r="R97" s="581"/>
      <c r="S97" s="581"/>
      <c r="T97" s="581"/>
      <c r="U97" s="581"/>
      <c r="V97" s="581"/>
      <c r="W97" s="581"/>
      <c r="X97" s="581"/>
      <c r="Y97" s="581"/>
      <c r="Z97" s="581"/>
      <c r="AA97" s="581"/>
      <c r="AB97" s="581"/>
      <c r="AC97" s="582"/>
      <c r="AD97" s="528">
        <v>401</v>
      </c>
      <c r="AE97" s="528"/>
      <c r="AF97" s="528"/>
      <c r="AG97" s="529">
        <v>1</v>
      </c>
      <c r="AH97" s="529"/>
      <c r="AI97" s="529"/>
      <c r="AJ97" s="529"/>
      <c r="AK97" s="530">
        <v>5111</v>
      </c>
      <c r="AL97" s="531"/>
      <c r="AM97" s="531"/>
      <c r="AN97" s="531"/>
      <c r="AO97" s="531"/>
      <c r="AP97" s="532"/>
      <c r="AQ97" s="523">
        <f t="shared" si="18"/>
        <v>61332</v>
      </c>
      <c r="AR97" s="523"/>
      <c r="AS97" s="523"/>
      <c r="AT97" s="523"/>
      <c r="AU97" s="523"/>
      <c r="AV97" s="523"/>
      <c r="AW97" s="523"/>
      <c r="AX97" s="523"/>
      <c r="AY97" s="533"/>
      <c r="AZ97" s="534"/>
      <c r="BA97" s="534"/>
      <c r="BB97" s="534"/>
      <c r="BC97" s="534"/>
      <c r="BD97" s="534"/>
      <c r="BE97" s="534"/>
      <c r="BF97" s="535"/>
      <c r="BG97" s="523">
        <v>851</v>
      </c>
      <c r="BH97" s="523"/>
      <c r="BI97" s="523"/>
      <c r="BJ97" s="523"/>
      <c r="BK97" s="523"/>
      <c r="BL97" s="523"/>
      <c r="BM97" s="523"/>
      <c r="BN97" s="523"/>
      <c r="BO97" s="533">
        <f t="shared" si="19"/>
        <v>8401.6438356164381</v>
      </c>
      <c r="BP97" s="534"/>
      <c r="BQ97" s="534"/>
      <c r="BR97" s="534"/>
      <c r="BS97" s="534"/>
      <c r="BT97" s="534"/>
      <c r="BU97" s="534"/>
      <c r="BV97" s="535"/>
      <c r="BW97" s="523"/>
      <c r="BX97" s="523"/>
      <c r="BY97" s="523"/>
      <c r="BZ97" s="523"/>
      <c r="CA97" s="523"/>
      <c r="CB97" s="523"/>
      <c r="CC97" s="523"/>
      <c r="CD97" s="523"/>
      <c r="CE97" s="523"/>
      <c r="CF97" s="523"/>
      <c r="CG97" s="523"/>
      <c r="CH97" s="523"/>
      <c r="CI97" s="523"/>
      <c r="CJ97" s="523"/>
      <c r="CK97" s="523"/>
      <c r="CL97" s="523"/>
      <c r="CM97" s="523"/>
      <c r="CN97" s="523"/>
      <c r="CO97" s="523"/>
      <c r="CP97" s="523"/>
      <c r="CQ97" s="523"/>
      <c r="CR97" s="523"/>
      <c r="CS97" s="523"/>
      <c r="CT97" s="523"/>
      <c r="CU97" s="523"/>
      <c r="CV97" s="523">
        <f t="shared" si="20"/>
        <v>70584.643835616444</v>
      </c>
      <c r="CW97" s="523"/>
      <c r="CX97" s="523"/>
      <c r="CY97" s="523"/>
      <c r="CZ97" s="523"/>
      <c r="DA97" s="523"/>
      <c r="DB97" s="523"/>
      <c r="DC97" s="523"/>
      <c r="DD97" s="523"/>
      <c r="DE97" s="524"/>
    </row>
    <row r="98" spans="1:109" s="407" customFormat="1" ht="23.25" customHeight="1" x14ac:dyDescent="0.2">
      <c r="A98" s="525" t="s">
        <v>1250</v>
      </c>
      <c r="B98" s="526"/>
      <c r="C98" s="526"/>
      <c r="D98" s="526"/>
      <c r="E98" s="526"/>
      <c r="F98" s="526"/>
      <c r="G98" s="526"/>
      <c r="H98" s="526"/>
      <c r="I98" s="526"/>
      <c r="J98" s="526"/>
      <c r="K98" s="526"/>
      <c r="L98" s="526"/>
      <c r="M98" s="526"/>
      <c r="N98" s="526"/>
      <c r="O98" s="526"/>
      <c r="P98" s="580" t="s">
        <v>1206</v>
      </c>
      <c r="Q98" s="581"/>
      <c r="R98" s="581"/>
      <c r="S98" s="581"/>
      <c r="T98" s="581"/>
      <c r="U98" s="581"/>
      <c r="V98" s="581"/>
      <c r="W98" s="581"/>
      <c r="X98" s="581"/>
      <c r="Y98" s="581"/>
      <c r="Z98" s="581"/>
      <c r="AA98" s="581"/>
      <c r="AB98" s="581"/>
      <c r="AC98" s="582"/>
      <c r="AD98" s="528">
        <v>401</v>
      </c>
      <c r="AE98" s="528"/>
      <c r="AF98" s="528"/>
      <c r="AG98" s="529">
        <v>1</v>
      </c>
      <c r="AH98" s="529"/>
      <c r="AI98" s="529"/>
      <c r="AJ98" s="529"/>
      <c r="AK98" s="530">
        <v>3837</v>
      </c>
      <c r="AL98" s="531"/>
      <c r="AM98" s="531"/>
      <c r="AN98" s="531"/>
      <c r="AO98" s="531"/>
      <c r="AP98" s="532"/>
      <c r="AQ98" s="523">
        <f t="shared" si="18"/>
        <v>46044</v>
      </c>
      <c r="AR98" s="523"/>
      <c r="AS98" s="523"/>
      <c r="AT98" s="523"/>
      <c r="AU98" s="523"/>
      <c r="AV98" s="523"/>
      <c r="AW98" s="523"/>
      <c r="AX98" s="523"/>
      <c r="AY98" s="533"/>
      <c r="AZ98" s="534"/>
      <c r="BA98" s="534"/>
      <c r="BB98" s="534"/>
      <c r="BC98" s="534"/>
      <c r="BD98" s="534"/>
      <c r="BE98" s="534"/>
      <c r="BF98" s="535"/>
      <c r="BG98" s="523">
        <v>639</v>
      </c>
      <c r="BH98" s="523"/>
      <c r="BI98" s="523"/>
      <c r="BJ98" s="523"/>
      <c r="BK98" s="523"/>
      <c r="BL98" s="523"/>
      <c r="BM98" s="523"/>
      <c r="BN98" s="523"/>
      <c r="BO98" s="533">
        <f t="shared" si="19"/>
        <v>6307.3972602739723</v>
      </c>
      <c r="BP98" s="534"/>
      <c r="BQ98" s="534"/>
      <c r="BR98" s="534"/>
      <c r="BS98" s="534"/>
      <c r="BT98" s="534"/>
      <c r="BU98" s="534"/>
      <c r="BV98" s="535"/>
      <c r="BW98" s="523"/>
      <c r="BX98" s="523"/>
      <c r="BY98" s="523"/>
      <c r="BZ98" s="523"/>
      <c r="CA98" s="523"/>
      <c r="CB98" s="523"/>
      <c r="CC98" s="523"/>
      <c r="CD98" s="523"/>
      <c r="CE98" s="523"/>
      <c r="CF98" s="523"/>
      <c r="CG98" s="523"/>
      <c r="CH98" s="523"/>
      <c r="CI98" s="523"/>
      <c r="CJ98" s="523"/>
      <c r="CK98" s="523"/>
      <c r="CL98" s="523"/>
      <c r="CM98" s="523"/>
      <c r="CN98" s="523"/>
      <c r="CO98" s="523"/>
      <c r="CP98" s="523"/>
      <c r="CQ98" s="523"/>
      <c r="CR98" s="523"/>
      <c r="CS98" s="523"/>
      <c r="CT98" s="523"/>
      <c r="CU98" s="523"/>
      <c r="CV98" s="523">
        <f t="shared" si="20"/>
        <v>52990.397260273974</v>
      </c>
      <c r="CW98" s="523"/>
      <c r="CX98" s="523"/>
      <c r="CY98" s="523"/>
      <c r="CZ98" s="523"/>
      <c r="DA98" s="523"/>
      <c r="DB98" s="523"/>
      <c r="DC98" s="523"/>
      <c r="DD98" s="523"/>
      <c r="DE98" s="524"/>
    </row>
    <row r="99" spans="1:109" s="407" customFormat="1" ht="23.25" customHeight="1" x14ac:dyDescent="0.2">
      <c r="A99" s="525" t="s">
        <v>1251</v>
      </c>
      <c r="B99" s="526"/>
      <c r="C99" s="526"/>
      <c r="D99" s="526"/>
      <c r="E99" s="526"/>
      <c r="F99" s="526"/>
      <c r="G99" s="526"/>
      <c r="H99" s="526"/>
      <c r="I99" s="526"/>
      <c r="J99" s="526"/>
      <c r="K99" s="526"/>
      <c r="L99" s="526"/>
      <c r="M99" s="526"/>
      <c r="N99" s="526"/>
      <c r="O99" s="526"/>
      <c r="P99" s="580" t="s">
        <v>1206</v>
      </c>
      <c r="Q99" s="581"/>
      <c r="R99" s="581"/>
      <c r="S99" s="581"/>
      <c r="T99" s="581"/>
      <c r="U99" s="581"/>
      <c r="V99" s="581"/>
      <c r="W99" s="581"/>
      <c r="X99" s="581"/>
      <c r="Y99" s="581"/>
      <c r="Z99" s="581"/>
      <c r="AA99" s="581"/>
      <c r="AB99" s="581"/>
      <c r="AC99" s="582"/>
      <c r="AD99" s="528">
        <v>401</v>
      </c>
      <c r="AE99" s="528"/>
      <c r="AF99" s="528"/>
      <c r="AG99" s="529">
        <v>2</v>
      </c>
      <c r="AH99" s="529"/>
      <c r="AI99" s="529"/>
      <c r="AJ99" s="529"/>
      <c r="AK99" s="530">
        <v>5564</v>
      </c>
      <c r="AL99" s="531"/>
      <c r="AM99" s="531"/>
      <c r="AN99" s="531"/>
      <c r="AO99" s="531"/>
      <c r="AP99" s="532"/>
      <c r="AQ99" s="523">
        <f t="shared" si="18"/>
        <v>133536</v>
      </c>
      <c r="AR99" s="523"/>
      <c r="AS99" s="523"/>
      <c r="AT99" s="523"/>
      <c r="AU99" s="523"/>
      <c r="AV99" s="523"/>
      <c r="AW99" s="523"/>
      <c r="AX99" s="523"/>
      <c r="AY99" s="533"/>
      <c r="AZ99" s="534"/>
      <c r="BA99" s="534"/>
      <c r="BB99" s="534"/>
      <c r="BC99" s="534"/>
      <c r="BD99" s="534"/>
      <c r="BE99" s="534"/>
      <c r="BF99" s="535"/>
      <c r="BG99" s="523">
        <f>927*2</f>
        <v>1854</v>
      </c>
      <c r="BH99" s="523"/>
      <c r="BI99" s="523"/>
      <c r="BJ99" s="523"/>
      <c r="BK99" s="523"/>
      <c r="BL99" s="523"/>
      <c r="BM99" s="523"/>
      <c r="BN99" s="523"/>
      <c r="BO99" s="533">
        <f t="shared" si="19"/>
        <v>18292.602739726026</v>
      </c>
      <c r="BP99" s="534"/>
      <c r="BQ99" s="534"/>
      <c r="BR99" s="534"/>
      <c r="BS99" s="534"/>
      <c r="BT99" s="534"/>
      <c r="BU99" s="534"/>
      <c r="BV99" s="535"/>
      <c r="BW99" s="523"/>
      <c r="BX99" s="523"/>
      <c r="BY99" s="523"/>
      <c r="BZ99" s="523"/>
      <c r="CA99" s="523"/>
      <c r="CB99" s="523"/>
      <c r="CC99" s="523"/>
      <c r="CD99" s="523"/>
      <c r="CE99" s="523"/>
      <c r="CF99" s="523"/>
      <c r="CG99" s="523"/>
      <c r="CH99" s="523"/>
      <c r="CI99" s="523"/>
      <c r="CJ99" s="523"/>
      <c r="CK99" s="523"/>
      <c r="CL99" s="523"/>
      <c r="CM99" s="523"/>
      <c r="CN99" s="523"/>
      <c r="CO99" s="523"/>
      <c r="CP99" s="523"/>
      <c r="CQ99" s="523"/>
      <c r="CR99" s="523"/>
      <c r="CS99" s="523"/>
      <c r="CT99" s="523"/>
      <c r="CU99" s="523"/>
      <c r="CV99" s="523">
        <f t="shared" si="20"/>
        <v>153682.60273972602</v>
      </c>
      <c r="CW99" s="523"/>
      <c r="CX99" s="523"/>
      <c r="CY99" s="523"/>
      <c r="CZ99" s="523"/>
      <c r="DA99" s="523"/>
      <c r="DB99" s="523"/>
      <c r="DC99" s="523"/>
      <c r="DD99" s="523"/>
      <c r="DE99" s="524"/>
    </row>
    <row r="100" spans="1:109" s="407" customFormat="1" ht="23.25" customHeight="1" x14ac:dyDescent="0.2">
      <c r="A100" s="525" t="s">
        <v>1252</v>
      </c>
      <c r="B100" s="526"/>
      <c r="C100" s="526"/>
      <c r="D100" s="526"/>
      <c r="E100" s="526"/>
      <c r="F100" s="526"/>
      <c r="G100" s="526"/>
      <c r="H100" s="526"/>
      <c r="I100" s="526"/>
      <c r="J100" s="526"/>
      <c r="K100" s="526"/>
      <c r="L100" s="526"/>
      <c r="M100" s="526"/>
      <c r="N100" s="526"/>
      <c r="O100" s="526"/>
      <c r="P100" s="580" t="s">
        <v>1206</v>
      </c>
      <c r="Q100" s="581"/>
      <c r="R100" s="581"/>
      <c r="S100" s="581"/>
      <c r="T100" s="581"/>
      <c r="U100" s="581"/>
      <c r="V100" s="581"/>
      <c r="W100" s="581"/>
      <c r="X100" s="581"/>
      <c r="Y100" s="581"/>
      <c r="Z100" s="581"/>
      <c r="AA100" s="581"/>
      <c r="AB100" s="581"/>
      <c r="AC100" s="582"/>
      <c r="AD100" s="528">
        <v>401</v>
      </c>
      <c r="AE100" s="528"/>
      <c r="AF100" s="528"/>
      <c r="AG100" s="529">
        <v>1</v>
      </c>
      <c r="AH100" s="529"/>
      <c r="AI100" s="529"/>
      <c r="AJ100" s="529"/>
      <c r="AK100" s="530">
        <v>3837</v>
      </c>
      <c r="AL100" s="531"/>
      <c r="AM100" s="531"/>
      <c r="AN100" s="531"/>
      <c r="AO100" s="531"/>
      <c r="AP100" s="532"/>
      <c r="AQ100" s="523">
        <f t="shared" si="18"/>
        <v>46044</v>
      </c>
      <c r="AR100" s="523"/>
      <c r="AS100" s="523"/>
      <c r="AT100" s="523"/>
      <c r="AU100" s="523"/>
      <c r="AV100" s="523"/>
      <c r="AW100" s="523"/>
      <c r="AX100" s="523"/>
      <c r="AY100" s="533"/>
      <c r="AZ100" s="534"/>
      <c r="BA100" s="534"/>
      <c r="BB100" s="534"/>
      <c r="BC100" s="534"/>
      <c r="BD100" s="534"/>
      <c r="BE100" s="534"/>
      <c r="BF100" s="535"/>
      <c r="BG100" s="523">
        <v>639</v>
      </c>
      <c r="BH100" s="523"/>
      <c r="BI100" s="523"/>
      <c r="BJ100" s="523"/>
      <c r="BK100" s="523"/>
      <c r="BL100" s="523"/>
      <c r="BM100" s="523"/>
      <c r="BN100" s="523"/>
      <c r="BO100" s="533">
        <f t="shared" si="19"/>
        <v>6307.3972602739723</v>
      </c>
      <c r="BP100" s="534"/>
      <c r="BQ100" s="534"/>
      <c r="BR100" s="534"/>
      <c r="BS100" s="534"/>
      <c r="BT100" s="534"/>
      <c r="BU100" s="534"/>
      <c r="BV100" s="535"/>
      <c r="BW100" s="523"/>
      <c r="BX100" s="523"/>
      <c r="BY100" s="523"/>
      <c r="BZ100" s="523"/>
      <c r="CA100" s="523"/>
      <c r="CB100" s="523"/>
      <c r="CC100" s="523"/>
      <c r="CD100" s="523"/>
      <c r="CE100" s="523"/>
      <c r="CF100" s="523"/>
      <c r="CG100" s="523"/>
      <c r="CH100" s="523"/>
      <c r="CI100" s="523"/>
      <c r="CJ100" s="523"/>
      <c r="CK100" s="523"/>
      <c r="CL100" s="523"/>
      <c r="CM100" s="523"/>
      <c r="CN100" s="523"/>
      <c r="CO100" s="523"/>
      <c r="CP100" s="523"/>
      <c r="CQ100" s="523"/>
      <c r="CR100" s="523"/>
      <c r="CS100" s="523"/>
      <c r="CT100" s="523"/>
      <c r="CU100" s="523"/>
      <c r="CV100" s="523">
        <f t="shared" si="20"/>
        <v>52990.397260273974</v>
      </c>
      <c r="CW100" s="523"/>
      <c r="CX100" s="523"/>
      <c r="CY100" s="523"/>
      <c r="CZ100" s="523"/>
      <c r="DA100" s="523"/>
      <c r="DB100" s="523"/>
      <c r="DC100" s="523"/>
      <c r="DD100" s="523"/>
      <c r="DE100" s="524"/>
    </row>
    <row r="101" spans="1:109" s="407" customFormat="1" ht="23.25" customHeight="1" x14ac:dyDescent="0.2">
      <c r="A101" s="525" t="s">
        <v>1253</v>
      </c>
      <c r="B101" s="526"/>
      <c r="C101" s="526"/>
      <c r="D101" s="526"/>
      <c r="E101" s="526"/>
      <c r="F101" s="526"/>
      <c r="G101" s="526"/>
      <c r="H101" s="526"/>
      <c r="I101" s="526"/>
      <c r="J101" s="526"/>
      <c r="K101" s="526"/>
      <c r="L101" s="526"/>
      <c r="M101" s="526"/>
      <c r="N101" s="526"/>
      <c r="O101" s="526"/>
      <c r="P101" s="580" t="s">
        <v>1206</v>
      </c>
      <c r="Q101" s="581"/>
      <c r="R101" s="581"/>
      <c r="S101" s="581"/>
      <c r="T101" s="581"/>
      <c r="U101" s="581"/>
      <c r="V101" s="581"/>
      <c r="W101" s="581"/>
      <c r="X101" s="581"/>
      <c r="Y101" s="581"/>
      <c r="Z101" s="581"/>
      <c r="AA101" s="581"/>
      <c r="AB101" s="581"/>
      <c r="AC101" s="582"/>
      <c r="AD101" s="528">
        <v>401</v>
      </c>
      <c r="AE101" s="528"/>
      <c r="AF101" s="528"/>
      <c r="AG101" s="529">
        <v>1</v>
      </c>
      <c r="AH101" s="529"/>
      <c r="AI101" s="529"/>
      <c r="AJ101" s="529"/>
      <c r="AK101" s="530">
        <v>2415</v>
      </c>
      <c r="AL101" s="531"/>
      <c r="AM101" s="531"/>
      <c r="AN101" s="531"/>
      <c r="AO101" s="531"/>
      <c r="AP101" s="532"/>
      <c r="AQ101" s="523">
        <f t="shared" si="18"/>
        <v>28980</v>
      </c>
      <c r="AR101" s="523"/>
      <c r="AS101" s="523"/>
      <c r="AT101" s="523"/>
      <c r="AU101" s="523"/>
      <c r="AV101" s="523"/>
      <c r="AW101" s="523"/>
      <c r="AX101" s="523"/>
      <c r="AY101" s="533"/>
      <c r="AZ101" s="534"/>
      <c r="BA101" s="534"/>
      <c r="BB101" s="534"/>
      <c r="BC101" s="534"/>
      <c r="BD101" s="534"/>
      <c r="BE101" s="534"/>
      <c r="BF101" s="535"/>
      <c r="BG101" s="523">
        <v>402</v>
      </c>
      <c r="BH101" s="523"/>
      <c r="BI101" s="523"/>
      <c r="BJ101" s="523"/>
      <c r="BK101" s="523"/>
      <c r="BL101" s="523"/>
      <c r="BM101" s="523"/>
      <c r="BN101" s="523"/>
      <c r="BO101" s="533">
        <f t="shared" si="19"/>
        <v>3969.8630136986303</v>
      </c>
      <c r="BP101" s="534"/>
      <c r="BQ101" s="534"/>
      <c r="BR101" s="534"/>
      <c r="BS101" s="534"/>
      <c r="BT101" s="534"/>
      <c r="BU101" s="534"/>
      <c r="BV101" s="535"/>
      <c r="BW101" s="523"/>
      <c r="BX101" s="523"/>
      <c r="BY101" s="523"/>
      <c r="BZ101" s="523"/>
      <c r="CA101" s="523"/>
      <c r="CB101" s="523"/>
      <c r="CC101" s="523"/>
      <c r="CD101" s="523"/>
      <c r="CE101" s="523"/>
      <c r="CF101" s="523"/>
      <c r="CG101" s="523"/>
      <c r="CH101" s="523"/>
      <c r="CI101" s="523"/>
      <c r="CJ101" s="523"/>
      <c r="CK101" s="523"/>
      <c r="CL101" s="523"/>
      <c r="CM101" s="523"/>
      <c r="CN101" s="523"/>
      <c r="CO101" s="523"/>
      <c r="CP101" s="523"/>
      <c r="CQ101" s="523"/>
      <c r="CR101" s="523"/>
      <c r="CS101" s="523"/>
      <c r="CT101" s="523"/>
      <c r="CU101" s="523"/>
      <c r="CV101" s="523">
        <f t="shared" si="20"/>
        <v>33351.863013698632</v>
      </c>
      <c r="CW101" s="523"/>
      <c r="CX101" s="523"/>
      <c r="CY101" s="523"/>
      <c r="CZ101" s="523"/>
      <c r="DA101" s="523"/>
      <c r="DB101" s="523"/>
      <c r="DC101" s="523"/>
      <c r="DD101" s="523"/>
      <c r="DE101" s="524"/>
    </row>
    <row r="102" spans="1:109" s="407" customFormat="1" ht="23.25" customHeight="1" x14ac:dyDescent="0.2">
      <c r="A102" s="525" t="s">
        <v>1254</v>
      </c>
      <c r="B102" s="526"/>
      <c r="C102" s="526"/>
      <c r="D102" s="526"/>
      <c r="E102" s="526"/>
      <c r="F102" s="526"/>
      <c r="G102" s="526"/>
      <c r="H102" s="526"/>
      <c r="I102" s="526"/>
      <c r="J102" s="526"/>
      <c r="K102" s="526"/>
      <c r="L102" s="526"/>
      <c r="M102" s="526"/>
      <c r="N102" s="526"/>
      <c r="O102" s="526"/>
      <c r="P102" s="580" t="s">
        <v>1206</v>
      </c>
      <c r="Q102" s="581"/>
      <c r="R102" s="581"/>
      <c r="S102" s="581"/>
      <c r="T102" s="581"/>
      <c r="U102" s="581"/>
      <c r="V102" s="581"/>
      <c r="W102" s="581"/>
      <c r="X102" s="581"/>
      <c r="Y102" s="581"/>
      <c r="Z102" s="581"/>
      <c r="AA102" s="581"/>
      <c r="AB102" s="581"/>
      <c r="AC102" s="582"/>
      <c r="AD102" s="528">
        <v>401</v>
      </c>
      <c r="AE102" s="528"/>
      <c r="AF102" s="528"/>
      <c r="AG102" s="529">
        <v>1</v>
      </c>
      <c r="AH102" s="529"/>
      <c r="AI102" s="529"/>
      <c r="AJ102" s="529"/>
      <c r="AK102" s="530">
        <v>2422</v>
      </c>
      <c r="AL102" s="531"/>
      <c r="AM102" s="531"/>
      <c r="AN102" s="531"/>
      <c r="AO102" s="531"/>
      <c r="AP102" s="532"/>
      <c r="AQ102" s="523">
        <f t="shared" si="18"/>
        <v>29064</v>
      </c>
      <c r="AR102" s="523"/>
      <c r="AS102" s="523"/>
      <c r="AT102" s="523"/>
      <c r="AU102" s="523"/>
      <c r="AV102" s="523"/>
      <c r="AW102" s="523"/>
      <c r="AX102" s="523"/>
      <c r="AY102" s="533"/>
      <c r="AZ102" s="534"/>
      <c r="BA102" s="534"/>
      <c r="BB102" s="534"/>
      <c r="BC102" s="534"/>
      <c r="BD102" s="534"/>
      <c r="BE102" s="534"/>
      <c r="BF102" s="535"/>
      <c r="BG102" s="523">
        <v>403</v>
      </c>
      <c r="BH102" s="523"/>
      <c r="BI102" s="523"/>
      <c r="BJ102" s="523"/>
      <c r="BK102" s="523"/>
      <c r="BL102" s="523"/>
      <c r="BM102" s="523"/>
      <c r="BN102" s="523"/>
      <c r="BO102" s="533">
        <f t="shared" si="19"/>
        <v>3981.3698630136983</v>
      </c>
      <c r="BP102" s="534"/>
      <c r="BQ102" s="534"/>
      <c r="BR102" s="534"/>
      <c r="BS102" s="534"/>
      <c r="BT102" s="534"/>
      <c r="BU102" s="534"/>
      <c r="BV102" s="535"/>
      <c r="BW102" s="523"/>
      <c r="BX102" s="523"/>
      <c r="BY102" s="523"/>
      <c r="BZ102" s="523"/>
      <c r="CA102" s="523"/>
      <c r="CB102" s="523"/>
      <c r="CC102" s="523"/>
      <c r="CD102" s="523"/>
      <c r="CE102" s="523"/>
      <c r="CF102" s="523"/>
      <c r="CG102" s="523"/>
      <c r="CH102" s="523"/>
      <c r="CI102" s="523"/>
      <c r="CJ102" s="523"/>
      <c r="CK102" s="523"/>
      <c r="CL102" s="523"/>
      <c r="CM102" s="523"/>
      <c r="CN102" s="523"/>
      <c r="CO102" s="523"/>
      <c r="CP102" s="523"/>
      <c r="CQ102" s="523"/>
      <c r="CR102" s="523"/>
      <c r="CS102" s="523"/>
      <c r="CT102" s="523"/>
      <c r="CU102" s="523"/>
      <c r="CV102" s="523">
        <f t="shared" si="20"/>
        <v>33448.369863013701</v>
      </c>
      <c r="CW102" s="523"/>
      <c r="CX102" s="523"/>
      <c r="CY102" s="523"/>
      <c r="CZ102" s="523"/>
      <c r="DA102" s="523"/>
      <c r="DB102" s="523"/>
      <c r="DC102" s="523"/>
      <c r="DD102" s="523"/>
      <c r="DE102" s="524"/>
    </row>
    <row r="103" spans="1:109" s="407" customFormat="1" ht="23.25" customHeight="1" x14ac:dyDescent="0.2">
      <c r="A103" s="525" t="s">
        <v>1255</v>
      </c>
      <c r="B103" s="526"/>
      <c r="C103" s="526"/>
      <c r="D103" s="526"/>
      <c r="E103" s="526"/>
      <c r="F103" s="526"/>
      <c r="G103" s="526"/>
      <c r="H103" s="526"/>
      <c r="I103" s="526"/>
      <c r="J103" s="526"/>
      <c r="K103" s="526"/>
      <c r="L103" s="526"/>
      <c r="M103" s="526"/>
      <c r="N103" s="526"/>
      <c r="O103" s="526"/>
      <c r="P103" s="580" t="s">
        <v>1206</v>
      </c>
      <c r="Q103" s="581"/>
      <c r="R103" s="581"/>
      <c r="S103" s="581"/>
      <c r="T103" s="581"/>
      <c r="U103" s="581"/>
      <c r="V103" s="581"/>
      <c r="W103" s="581"/>
      <c r="X103" s="581"/>
      <c r="Y103" s="581"/>
      <c r="Z103" s="581"/>
      <c r="AA103" s="581"/>
      <c r="AB103" s="581"/>
      <c r="AC103" s="582"/>
      <c r="AD103" s="528">
        <v>401</v>
      </c>
      <c r="AE103" s="528"/>
      <c r="AF103" s="528"/>
      <c r="AG103" s="529">
        <v>1</v>
      </c>
      <c r="AH103" s="529"/>
      <c r="AI103" s="529"/>
      <c r="AJ103" s="529"/>
      <c r="AK103" s="530">
        <v>2101</v>
      </c>
      <c r="AL103" s="531"/>
      <c r="AM103" s="531"/>
      <c r="AN103" s="531"/>
      <c r="AO103" s="531"/>
      <c r="AP103" s="532"/>
      <c r="AQ103" s="523">
        <f t="shared" si="18"/>
        <v>25212</v>
      </c>
      <c r="AR103" s="523"/>
      <c r="AS103" s="523"/>
      <c r="AT103" s="523"/>
      <c r="AU103" s="523"/>
      <c r="AV103" s="523"/>
      <c r="AW103" s="523"/>
      <c r="AX103" s="523"/>
      <c r="AY103" s="533"/>
      <c r="AZ103" s="534"/>
      <c r="BA103" s="534"/>
      <c r="BB103" s="534"/>
      <c r="BC103" s="534"/>
      <c r="BD103" s="534"/>
      <c r="BE103" s="534"/>
      <c r="BF103" s="535"/>
      <c r="BG103" s="523">
        <v>350</v>
      </c>
      <c r="BH103" s="523"/>
      <c r="BI103" s="523"/>
      <c r="BJ103" s="523"/>
      <c r="BK103" s="523"/>
      <c r="BL103" s="523"/>
      <c r="BM103" s="523"/>
      <c r="BN103" s="523"/>
      <c r="BO103" s="533">
        <f t="shared" si="19"/>
        <v>3453.6986301369866</v>
      </c>
      <c r="BP103" s="534"/>
      <c r="BQ103" s="534"/>
      <c r="BR103" s="534"/>
      <c r="BS103" s="534"/>
      <c r="BT103" s="534"/>
      <c r="BU103" s="534"/>
      <c r="BV103" s="535"/>
      <c r="BW103" s="523"/>
      <c r="BX103" s="523"/>
      <c r="BY103" s="523"/>
      <c r="BZ103" s="523"/>
      <c r="CA103" s="523"/>
      <c r="CB103" s="523"/>
      <c r="CC103" s="523"/>
      <c r="CD103" s="523"/>
      <c r="CE103" s="523"/>
      <c r="CF103" s="523"/>
      <c r="CG103" s="523"/>
      <c r="CH103" s="523"/>
      <c r="CI103" s="523"/>
      <c r="CJ103" s="523"/>
      <c r="CK103" s="523"/>
      <c r="CL103" s="523"/>
      <c r="CM103" s="523"/>
      <c r="CN103" s="523"/>
      <c r="CO103" s="523"/>
      <c r="CP103" s="523"/>
      <c r="CQ103" s="523"/>
      <c r="CR103" s="523"/>
      <c r="CS103" s="523"/>
      <c r="CT103" s="523"/>
      <c r="CU103" s="523"/>
      <c r="CV103" s="523">
        <f t="shared" si="20"/>
        <v>29015.698630136987</v>
      </c>
      <c r="CW103" s="523"/>
      <c r="CX103" s="523"/>
      <c r="CY103" s="523"/>
      <c r="CZ103" s="523"/>
      <c r="DA103" s="523"/>
      <c r="DB103" s="523"/>
      <c r="DC103" s="523"/>
      <c r="DD103" s="523"/>
      <c r="DE103" s="524"/>
    </row>
    <row r="104" spans="1:109" s="407" customFormat="1" ht="23.25" customHeight="1" x14ac:dyDescent="0.2">
      <c r="A104" s="525" t="s">
        <v>1256</v>
      </c>
      <c r="B104" s="526"/>
      <c r="C104" s="526"/>
      <c r="D104" s="526"/>
      <c r="E104" s="526"/>
      <c r="F104" s="526"/>
      <c r="G104" s="526"/>
      <c r="H104" s="526"/>
      <c r="I104" s="526"/>
      <c r="J104" s="526"/>
      <c r="K104" s="526"/>
      <c r="L104" s="526"/>
      <c r="M104" s="526"/>
      <c r="N104" s="526"/>
      <c r="O104" s="526"/>
      <c r="P104" s="580" t="s">
        <v>1206</v>
      </c>
      <c r="Q104" s="581"/>
      <c r="R104" s="581"/>
      <c r="S104" s="581"/>
      <c r="T104" s="581"/>
      <c r="U104" s="581"/>
      <c r="V104" s="581"/>
      <c r="W104" s="581"/>
      <c r="X104" s="581"/>
      <c r="Y104" s="581"/>
      <c r="Z104" s="581"/>
      <c r="AA104" s="581"/>
      <c r="AB104" s="581"/>
      <c r="AC104" s="582"/>
      <c r="AD104" s="528">
        <v>401</v>
      </c>
      <c r="AE104" s="528"/>
      <c r="AF104" s="528"/>
      <c r="AG104" s="529">
        <v>1</v>
      </c>
      <c r="AH104" s="529"/>
      <c r="AI104" s="529"/>
      <c r="AJ104" s="529"/>
      <c r="AK104" s="530">
        <v>8705</v>
      </c>
      <c r="AL104" s="531"/>
      <c r="AM104" s="531"/>
      <c r="AN104" s="531"/>
      <c r="AO104" s="531"/>
      <c r="AP104" s="532"/>
      <c r="AQ104" s="523">
        <f t="shared" si="18"/>
        <v>104460</v>
      </c>
      <c r="AR104" s="523"/>
      <c r="AS104" s="523"/>
      <c r="AT104" s="523"/>
      <c r="AU104" s="523"/>
      <c r="AV104" s="523"/>
      <c r="AW104" s="523"/>
      <c r="AX104" s="523"/>
      <c r="AY104" s="533"/>
      <c r="AZ104" s="534"/>
      <c r="BA104" s="534"/>
      <c r="BB104" s="534"/>
      <c r="BC104" s="534"/>
      <c r="BD104" s="534"/>
      <c r="BE104" s="534"/>
      <c r="BF104" s="535"/>
      <c r="BG104" s="523">
        <v>1450</v>
      </c>
      <c r="BH104" s="523"/>
      <c r="BI104" s="523"/>
      <c r="BJ104" s="523"/>
      <c r="BK104" s="523"/>
      <c r="BL104" s="523"/>
      <c r="BM104" s="523"/>
      <c r="BN104" s="523"/>
      <c r="BO104" s="533">
        <f t="shared" si="19"/>
        <v>14309.589041095891</v>
      </c>
      <c r="BP104" s="534"/>
      <c r="BQ104" s="534"/>
      <c r="BR104" s="534"/>
      <c r="BS104" s="534"/>
      <c r="BT104" s="534"/>
      <c r="BU104" s="534"/>
      <c r="BV104" s="535"/>
      <c r="BW104" s="523"/>
      <c r="BX104" s="523"/>
      <c r="BY104" s="523"/>
      <c r="BZ104" s="523"/>
      <c r="CA104" s="523"/>
      <c r="CB104" s="523"/>
      <c r="CC104" s="523"/>
      <c r="CD104" s="523"/>
      <c r="CE104" s="523"/>
      <c r="CF104" s="523"/>
      <c r="CG104" s="523"/>
      <c r="CH104" s="523"/>
      <c r="CI104" s="523"/>
      <c r="CJ104" s="523"/>
      <c r="CK104" s="523"/>
      <c r="CL104" s="523"/>
      <c r="CM104" s="523"/>
      <c r="CN104" s="523"/>
      <c r="CO104" s="523"/>
      <c r="CP104" s="523"/>
      <c r="CQ104" s="523"/>
      <c r="CR104" s="523"/>
      <c r="CS104" s="523"/>
      <c r="CT104" s="523"/>
      <c r="CU104" s="523"/>
      <c r="CV104" s="523">
        <f t="shared" si="20"/>
        <v>120219.5890410959</v>
      </c>
      <c r="CW104" s="523"/>
      <c r="CX104" s="523"/>
      <c r="CY104" s="523"/>
      <c r="CZ104" s="523"/>
      <c r="DA104" s="523"/>
      <c r="DB104" s="523"/>
      <c r="DC104" s="523"/>
      <c r="DD104" s="523"/>
      <c r="DE104" s="524"/>
    </row>
    <row r="105" spans="1:109" s="407" customFormat="1" ht="23.25" customHeight="1" x14ac:dyDescent="0.2">
      <c r="A105" s="525" t="s">
        <v>1257</v>
      </c>
      <c r="B105" s="526"/>
      <c r="C105" s="526"/>
      <c r="D105" s="526"/>
      <c r="E105" s="526"/>
      <c r="F105" s="526"/>
      <c r="G105" s="526"/>
      <c r="H105" s="526"/>
      <c r="I105" s="526"/>
      <c r="J105" s="526"/>
      <c r="K105" s="526"/>
      <c r="L105" s="526"/>
      <c r="M105" s="526"/>
      <c r="N105" s="526"/>
      <c r="O105" s="526"/>
      <c r="P105" s="580" t="s">
        <v>1206</v>
      </c>
      <c r="Q105" s="581"/>
      <c r="R105" s="581"/>
      <c r="S105" s="581"/>
      <c r="T105" s="581"/>
      <c r="U105" s="581"/>
      <c r="V105" s="581"/>
      <c r="W105" s="581"/>
      <c r="X105" s="581"/>
      <c r="Y105" s="581"/>
      <c r="Z105" s="581"/>
      <c r="AA105" s="581"/>
      <c r="AB105" s="581"/>
      <c r="AC105" s="582"/>
      <c r="AD105" s="528">
        <v>401</v>
      </c>
      <c r="AE105" s="528"/>
      <c r="AF105" s="528"/>
      <c r="AG105" s="529">
        <v>1</v>
      </c>
      <c r="AH105" s="529"/>
      <c r="AI105" s="529"/>
      <c r="AJ105" s="529"/>
      <c r="AK105" s="530">
        <v>8705</v>
      </c>
      <c r="AL105" s="531"/>
      <c r="AM105" s="531"/>
      <c r="AN105" s="531"/>
      <c r="AO105" s="531"/>
      <c r="AP105" s="532"/>
      <c r="AQ105" s="523">
        <f t="shared" si="18"/>
        <v>104460</v>
      </c>
      <c r="AR105" s="523"/>
      <c r="AS105" s="523"/>
      <c r="AT105" s="523"/>
      <c r="AU105" s="523"/>
      <c r="AV105" s="523"/>
      <c r="AW105" s="523"/>
      <c r="AX105" s="523"/>
      <c r="AY105" s="533"/>
      <c r="AZ105" s="534"/>
      <c r="BA105" s="534"/>
      <c r="BB105" s="534"/>
      <c r="BC105" s="534"/>
      <c r="BD105" s="534"/>
      <c r="BE105" s="534"/>
      <c r="BF105" s="535"/>
      <c r="BG105" s="523">
        <v>1450</v>
      </c>
      <c r="BH105" s="523"/>
      <c r="BI105" s="523"/>
      <c r="BJ105" s="523"/>
      <c r="BK105" s="523"/>
      <c r="BL105" s="523"/>
      <c r="BM105" s="523"/>
      <c r="BN105" s="523"/>
      <c r="BO105" s="533">
        <f t="shared" si="19"/>
        <v>14309.589041095891</v>
      </c>
      <c r="BP105" s="534"/>
      <c r="BQ105" s="534"/>
      <c r="BR105" s="534"/>
      <c r="BS105" s="534"/>
      <c r="BT105" s="534"/>
      <c r="BU105" s="534"/>
      <c r="BV105" s="535"/>
      <c r="BW105" s="523"/>
      <c r="BX105" s="523"/>
      <c r="BY105" s="523"/>
      <c r="BZ105" s="523"/>
      <c r="CA105" s="523"/>
      <c r="CB105" s="523"/>
      <c r="CC105" s="523"/>
      <c r="CD105" s="523"/>
      <c r="CE105" s="523"/>
      <c r="CF105" s="523"/>
      <c r="CG105" s="523"/>
      <c r="CH105" s="523"/>
      <c r="CI105" s="523"/>
      <c r="CJ105" s="523"/>
      <c r="CK105" s="523"/>
      <c r="CL105" s="523"/>
      <c r="CM105" s="523"/>
      <c r="CN105" s="523"/>
      <c r="CO105" s="523"/>
      <c r="CP105" s="523"/>
      <c r="CQ105" s="523"/>
      <c r="CR105" s="523"/>
      <c r="CS105" s="523"/>
      <c r="CT105" s="523"/>
      <c r="CU105" s="523"/>
      <c r="CV105" s="523">
        <f t="shared" si="20"/>
        <v>120219.5890410959</v>
      </c>
      <c r="CW105" s="523"/>
      <c r="CX105" s="523"/>
      <c r="CY105" s="523"/>
      <c r="CZ105" s="523"/>
      <c r="DA105" s="523"/>
      <c r="DB105" s="523"/>
      <c r="DC105" s="523"/>
      <c r="DD105" s="523"/>
      <c r="DE105" s="524"/>
    </row>
    <row r="106" spans="1:109" s="407" customFormat="1" ht="23.25" customHeight="1" x14ac:dyDescent="0.2">
      <c r="A106" s="525" t="s">
        <v>1258</v>
      </c>
      <c r="B106" s="526"/>
      <c r="C106" s="526"/>
      <c r="D106" s="526"/>
      <c r="E106" s="526"/>
      <c r="F106" s="526"/>
      <c r="G106" s="526"/>
      <c r="H106" s="526"/>
      <c r="I106" s="526"/>
      <c r="J106" s="526"/>
      <c r="K106" s="526"/>
      <c r="L106" s="526"/>
      <c r="M106" s="526"/>
      <c r="N106" s="526"/>
      <c r="O106" s="526"/>
      <c r="P106" s="580" t="s">
        <v>1206</v>
      </c>
      <c r="Q106" s="581"/>
      <c r="R106" s="581"/>
      <c r="S106" s="581"/>
      <c r="T106" s="581"/>
      <c r="U106" s="581"/>
      <c r="V106" s="581"/>
      <c r="W106" s="581"/>
      <c r="X106" s="581"/>
      <c r="Y106" s="581"/>
      <c r="Z106" s="581"/>
      <c r="AA106" s="581"/>
      <c r="AB106" s="581"/>
      <c r="AC106" s="582"/>
      <c r="AD106" s="528">
        <v>401</v>
      </c>
      <c r="AE106" s="528"/>
      <c r="AF106" s="528"/>
      <c r="AG106" s="529">
        <v>1</v>
      </c>
      <c r="AH106" s="529"/>
      <c r="AI106" s="529"/>
      <c r="AJ106" s="529"/>
      <c r="AK106" s="530">
        <v>13614</v>
      </c>
      <c r="AL106" s="531"/>
      <c r="AM106" s="531"/>
      <c r="AN106" s="531"/>
      <c r="AO106" s="531"/>
      <c r="AP106" s="532"/>
      <c r="AQ106" s="523">
        <f t="shared" si="18"/>
        <v>163368</v>
      </c>
      <c r="AR106" s="523"/>
      <c r="AS106" s="523"/>
      <c r="AT106" s="523"/>
      <c r="AU106" s="523"/>
      <c r="AV106" s="523"/>
      <c r="AW106" s="523"/>
      <c r="AX106" s="523"/>
      <c r="AY106" s="533"/>
      <c r="AZ106" s="534"/>
      <c r="BA106" s="534"/>
      <c r="BB106" s="534"/>
      <c r="BC106" s="534"/>
      <c r="BD106" s="534"/>
      <c r="BE106" s="534"/>
      <c r="BF106" s="535"/>
      <c r="BG106" s="523">
        <v>2269</v>
      </c>
      <c r="BH106" s="523"/>
      <c r="BI106" s="523"/>
      <c r="BJ106" s="523"/>
      <c r="BK106" s="523"/>
      <c r="BL106" s="523"/>
      <c r="BM106" s="523"/>
      <c r="BN106" s="523"/>
      <c r="BO106" s="533">
        <f t="shared" si="19"/>
        <v>22379.178082191778</v>
      </c>
      <c r="BP106" s="534"/>
      <c r="BQ106" s="534"/>
      <c r="BR106" s="534"/>
      <c r="BS106" s="534"/>
      <c r="BT106" s="534"/>
      <c r="BU106" s="534"/>
      <c r="BV106" s="535"/>
      <c r="BW106" s="523"/>
      <c r="BX106" s="523"/>
      <c r="BY106" s="523"/>
      <c r="BZ106" s="523"/>
      <c r="CA106" s="523"/>
      <c r="CB106" s="523"/>
      <c r="CC106" s="523"/>
      <c r="CD106" s="523"/>
      <c r="CE106" s="523"/>
      <c r="CF106" s="523"/>
      <c r="CG106" s="523"/>
      <c r="CH106" s="523"/>
      <c r="CI106" s="523"/>
      <c r="CJ106" s="523"/>
      <c r="CK106" s="523"/>
      <c r="CL106" s="523"/>
      <c r="CM106" s="523"/>
      <c r="CN106" s="523"/>
      <c r="CO106" s="523"/>
      <c r="CP106" s="523"/>
      <c r="CQ106" s="523"/>
      <c r="CR106" s="523"/>
      <c r="CS106" s="523"/>
      <c r="CT106" s="523"/>
      <c r="CU106" s="523"/>
      <c r="CV106" s="523">
        <f t="shared" si="20"/>
        <v>188016.17808219179</v>
      </c>
      <c r="CW106" s="523"/>
      <c r="CX106" s="523"/>
      <c r="CY106" s="523"/>
      <c r="CZ106" s="523"/>
      <c r="DA106" s="523"/>
      <c r="DB106" s="523"/>
      <c r="DC106" s="523"/>
      <c r="DD106" s="523"/>
      <c r="DE106" s="524"/>
    </row>
    <row r="107" spans="1:109" s="407" customFormat="1" ht="23.25" customHeight="1" x14ac:dyDescent="0.2">
      <c r="A107" s="525" t="s">
        <v>1259</v>
      </c>
      <c r="B107" s="526"/>
      <c r="C107" s="526"/>
      <c r="D107" s="526"/>
      <c r="E107" s="526"/>
      <c r="F107" s="526"/>
      <c r="G107" s="526"/>
      <c r="H107" s="526"/>
      <c r="I107" s="526"/>
      <c r="J107" s="526"/>
      <c r="K107" s="526"/>
      <c r="L107" s="526"/>
      <c r="M107" s="526"/>
      <c r="N107" s="526"/>
      <c r="O107" s="526"/>
      <c r="P107" s="580" t="s">
        <v>1206</v>
      </c>
      <c r="Q107" s="581"/>
      <c r="R107" s="581"/>
      <c r="S107" s="581"/>
      <c r="T107" s="581"/>
      <c r="U107" s="581"/>
      <c r="V107" s="581"/>
      <c r="W107" s="581"/>
      <c r="X107" s="581"/>
      <c r="Y107" s="581"/>
      <c r="Z107" s="581"/>
      <c r="AA107" s="581"/>
      <c r="AB107" s="581"/>
      <c r="AC107" s="582"/>
      <c r="AD107" s="528">
        <v>401</v>
      </c>
      <c r="AE107" s="528"/>
      <c r="AF107" s="528"/>
      <c r="AG107" s="529">
        <v>1</v>
      </c>
      <c r="AH107" s="529"/>
      <c r="AI107" s="529"/>
      <c r="AJ107" s="529"/>
      <c r="AK107" s="530">
        <v>12724</v>
      </c>
      <c r="AL107" s="531"/>
      <c r="AM107" s="531"/>
      <c r="AN107" s="531"/>
      <c r="AO107" s="531"/>
      <c r="AP107" s="532"/>
      <c r="AQ107" s="523">
        <f t="shared" si="18"/>
        <v>152688</v>
      </c>
      <c r="AR107" s="523"/>
      <c r="AS107" s="523"/>
      <c r="AT107" s="523"/>
      <c r="AU107" s="523"/>
      <c r="AV107" s="523"/>
      <c r="AW107" s="523"/>
      <c r="AX107" s="523"/>
      <c r="AY107" s="533"/>
      <c r="AZ107" s="534"/>
      <c r="BA107" s="534"/>
      <c r="BB107" s="534"/>
      <c r="BC107" s="534"/>
      <c r="BD107" s="534"/>
      <c r="BE107" s="534"/>
      <c r="BF107" s="535"/>
      <c r="BG107" s="523">
        <v>2120</v>
      </c>
      <c r="BH107" s="523"/>
      <c r="BI107" s="523"/>
      <c r="BJ107" s="523"/>
      <c r="BK107" s="523"/>
      <c r="BL107" s="523"/>
      <c r="BM107" s="523"/>
      <c r="BN107" s="523"/>
      <c r="BO107" s="533">
        <f t="shared" si="19"/>
        <v>20916.164383561645</v>
      </c>
      <c r="BP107" s="534"/>
      <c r="BQ107" s="534"/>
      <c r="BR107" s="534"/>
      <c r="BS107" s="534"/>
      <c r="BT107" s="534"/>
      <c r="BU107" s="534"/>
      <c r="BV107" s="535"/>
      <c r="BW107" s="523"/>
      <c r="BX107" s="523"/>
      <c r="BY107" s="523"/>
      <c r="BZ107" s="523"/>
      <c r="CA107" s="523"/>
      <c r="CB107" s="523"/>
      <c r="CC107" s="523"/>
      <c r="CD107" s="523"/>
      <c r="CE107" s="523"/>
      <c r="CF107" s="523"/>
      <c r="CG107" s="523"/>
      <c r="CH107" s="523"/>
      <c r="CI107" s="523"/>
      <c r="CJ107" s="523"/>
      <c r="CK107" s="523"/>
      <c r="CL107" s="523"/>
      <c r="CM107" s="523"/>
      <c r="CN107" s="523"/>
      <c r="CO107" s="523"/>
      <c r="CP107" s="523"/>
      <c r="CQ107" s="523"/>
      <c r="CR107" s="523"/>
      <c r="CS107" s="523"/>
      <c r="CT107" s="523"/>
      <c r="CU107" s="523"/>
      <c r="CV107" s="523">
        <f t="shared" si="20"/>
        <v>175724.16438356164</v>
      </c>
      <c r="CW107" s="523"/>
      <c r="CX107" s="523"/>
      <c r="CY107" s="523"/>
      <c r="CZ107" s="523"/>
      <c r="DA107" s="523"/>
      <c r="DB107" s="523"/>
      <c r="DC107" s="523"/>
      <c r="DD107" s="523"/>
      <c r="DE107" s="524"/>
    </row>
    <row r="108" spans="1:109" s="407" customFormat="1" ht="23.25" customHeight="1" x14ac:dyDescent="0.2">
      <c r="A108" s="525" t="s">
        <v>1260</v>
      </c>
      <c r="B108" s="526"/>
      <c r="C108" s="526"/>
      <c r="D108" s="526"/>
      <c r="E108" s="526"/>
      <c r="F108" s="526"/>
      <c r="G108" s="526"/>
      <c r="H108" s="526"/>
      <c r="I108" s="526"/>
      <c r="J108" s="526"/>
      <c r="K108" s="526"/>
      <c r="L108" s="526"/>
      <c r="M108" s="526"/>
      <c r="N108" s="526"/>
      <c r="O108" s="526"/>
      <c r="P108" s="580" t="s">
        <v>1206</v>
      </c>
      <c r="Q108" s="581"/>
      <c r="R108" s="581"/>
      <c r="S108" s="581"/>
      <c r="T108" s="581"/>
      <c r="U108" s="581"/>
      <c r="V108" s="581"/>
      <c r="W108" s="581"/>
      <c r="X108" s="581"/>
      <c r="Y108" s="581"/>
      <c r="Z108" s="581"/>
      <c r="AA108" s="581"/>
      <c r="AB108" s="581"/>
      <c r="AC108" s="582"/>
      <c r="AD108" s="528">
        <v>401</v>
      </c>
      <c r="AE108" s="528"/>
      <c r="AF108" s="528"/>
      <c r="AG108" s="529">
        <v>1</v>
      </c>
      <c r="AH108" s="529"/>
      <c r="AI108" s="529"/>
      <c r="AJ108" s="529"/>
      <c r="AK108" s="530">
        <v>8204</v>
      </c>
      <c r="AL108" s="531"/>
      <c r="AM108" s="531"/>
      <c r="AN108" s="531"/>
      <c r="AO108" s="531"/>
      <c r="AP108" s="532"/>
      <c r="AQ108" s="523">
        <f t="shared" si="18"/>
        <v>98448</v>
      </c>
      <c r="AR108" s="523"/>
      <c r="AS108" s="523"/>
      <c r="AT108" s="523"/>
      <c r="AU108" s="523"/>
      <c r="AV108" s="523"/>
      <c r="AW108" s="523"/>
      <c r="AX108" s="523"/>
      <c r="AY108" s="533"/>
      <c r="AZ108" s="534"/>
      <c r="BA108" s="534"/>
      <c r="BB108" s="534"/>
      <c r="BC108" s="534"/>
      <c r="BD108" s="534"/>
      <c r="BE108" s="534"/>
      <c r="BF108" s="535"/>
      <c r="BG108" s="523">
        <v>1367</v>
      </c>
      <c r="BH108" s="523"/>
      <c r="BI108" s="523"/>
      <c r="BJ108" s="523"/>
      <c r="BK108" s="523"/>
      <c r="BL108" s="523"/>
      <c r="BM108" s="523"/>
      <c r="BN108" s="523"/>
      <c r="BO108" s="533">
        <f t="shared" si="19"/>
        <v>13486.027397260274</v>
      </c>
      <c r="BP108" s="534"/>
      <c r="BQ108" s="534"/>
      <c r="BR108" s="534"/>
      <c r="BS108" s="534"/>
      <c r="BT108" s="534"/>
      <c r="BU108" s="534"/>
      <c r="BV108" s="535"/>
      <c r="BW108" s="523"/>
      <c r="BX108" s="523"/>
      <c r="BY108" s="523"/>
      <c r="BZ108" s="523"/>
      <c r="CA108" s="523"/>
      <c r="CB108" s="523"/>
      <c r="CC108" s="523"/>
      <c r="CD108" s="523"/>
      <c r="CE108" s="523"/>
      <c r="CF108" s="523"/>
      <c r="CG108" s="523"/>
      <c r="CH108" s="523"/>
      <c r="CI108" s="523"/>
      <c r="CJ108" s="523"/>
      <c r="CK108" s="523"/>
      <c r="CL108" s="523"/>
      <c r="CM108" s="523"/>
      <c r="CN108" s="523"/>
      <c r="CO108" s="523"/>
      <c r="CP108" s="523"/>
      <c r="CQ108" s="523"/>
      <c r="CR108" s="523"/>
      <c r="CS108" s="523"/>
      <c r="CT108" s="523"/>
      <c r="CU108" s="523"/>
      <c r="CV108" s="523">
        <f t="shared" si="20"/>
        <v>113301.02739726027</v>
      </c>
      <c r="CW108" s="523"/>
      <c r="CX108" s="523"/>
      <c r="CY108" s="523"/>
      <c r="CZ108" s="523"/>
      <c r="DA108" s="523"/>
      <c r="DB108" s="523"/>
      <c r="DC108" s="523"/>
      <c r="DD108" s="523"/>
      <c r="DE108" s="524"/>
    </row>
    <row r="109" spans="1:109" s="407" customFormat="1" ht="23.25" customHeight="1" x14ac:dyDescent="0.2">
      <c r="A109" s="525" t="s">
        <v>1261</v>
      </c>
      <c r="B109" s="526"/>
      <c r="C109" s="526"/>
      <c r="D109" s="526"/>
      <c r="E109" s="526"/>
      <c r="F109" s="526"/>
      <c r="G109" s="526"/>
      <c r="H109" s="526"/>
      <c r="I109" s="526"/>
      <c r="J109" s="526"/>
      <c r="K109" s="526"/>
      <c r="L109" s="526"/>
      <c r="M109" s="526"/>
      <c r="N109" s="526"/>
      <c r="O109" s="526"/>
      <c r="P109" s="580" t="s">
        <v>1206</v>
      </c>
      <c r="Q109" s="581"/>
      <c r="R109" s="581"/>
      <c r="S109" s="581"/>
      <c r="T109" s="581"/>
      <c r="U109" s="581"/>
      <c r="V109" s="581"/>
      <c r="W109" s="581"/>
      <c r="X109" s="581"/>
      <c r="Y109" s="581"/>
      <c r="Z109" s="581"/>
      <c r="AA109" s="581"/>
      <c r="AB109" s="581"/>
      <c r="AC109" s="582"/>
      <c r="AD109" s="528">
        <v>401</v>
      </c>
      <c r="AE109" s="528"/>
      <c r="AF109" s="528"/>
      <c r="AG109" s="529">
        <v>1</v>
      </c>
      <c r="AH109" s="529"/>
      <c r="AI109" s="529"/>
      <c r="AJ109" s="529"/>
      <c r="AK109" s="530">
        <v>6306</v>
      </c>
      <c r="AL109" s="531"/>
      <c r="AM109" s="531"/>
      <c r="AN109" s="531"/>
      <c r="AO109" s="531"/>
      <c r="AP109" s="532"/>
      <c r="AQ109" s="523">
        <f t="shared" si="18"/>
        <v>75672</v>
      </c>
      <c r="AR109" s="523"/>
      <c r="AS109" s="523"/>
      <c r="AT109" s="523"/>
      <c r="AU109" s="523"/>
      <c r="AV109" s="523"/>
      <c r="AW109" s="523"/>
      <c r="AX109" s="523"/>
      <c r="AY109" s="533"/>
      <c r="AZ109" s="534"/>
      <c r="BA109" s="534"/>
      <c r="BB109" s="534"/>
      <c r="BC109" s="534"/>
      <c r="BD109" s="534"/>
      <c r="BE109" s="534"/>
      <c r="BF109" s="535"/>
      <c r="BG109" s="523">
        <v>1051</v>
      </c>
      <c r="BH109" s="523"/>
      <c r="BI109" s="523"/>
      <c r="BJ109" s="523"/>
      <c r="BK109" s="523"/>
      <c r="BL109" s="523"/>
      <c r="BM109" s="523"/>
      <c r="BN109" s="523"/>
      <c r="BO109" s="533">
        <f t="shared" si="19"/>
        <v>10366.027397260274</v>
      </c>
      <c r="BP109" s="534"/>
      <c r="BQ109" s="534"/>
      <c r="BR109" s="534"/>
      <c r="BS109" s="534"/>
      <c r="BT109" s="534"/>
      <c r="BU109" s="534"/>
      <c r="BV109" s="535"/>
      <c r="BW109" s="523"/>
      <c r="BX109" s="523"/>
      <c r="BY109" s="523"/>
      <c r="BZ109" s="523"/>
      <c r="CA109" s="523"/>
      <c r="CB109" s="523"/>
      <c r="CC109" s="523"/>
      <c r="CD109" s="523"/>
      <c r="CE109" s="523"/>
      <c r="CF109" s="523"/>
      <c r="CG109" s="523"/>
      <c r="CH109" s="523"/>
      <c r="CI109" s="523"/>
      <c r="CJ109" s="523"/>
      <c r="CK109" s="523"/>
      <c r="CL109" s="523"/>
      <c r="CM109" s="523"/>
      <c r="CN109" s="523"/>
      <c r="CO109" s="523"/>
      <c r="CP109" s="523"/>
      <c r="CQ109" s="523"/>
      <c r="CR109" s="523"/>
      <c r="CS109" s="523"/>
      <c r="CT109" s="523"/>
      <c r="CU109" s="523"/>
      <c r="CV109" s="523">
        <f t="shared" si="20"/>
        <v>87089.027397260274</v>
      </c>
      <c r="CW109" s="523"/>
      <c r="CX109" s="523"/>
      <c r="CY109" s="523"/>
      <c r="CZ109" s="523"/>
      <c r="DA109" s="523"/>
      <c r="DB109" s="523"/>
      <c r="DC109" s="523"/>
      <c r="DD109" s="523"/>
      <c r="DE109" s="524"/>
    </row>
    <row r="110" spans="1:109" s="407" customFormat="1" ht="23.25" customHeight="1" x14ac:dyDescent="0.2">
      <c r="A110" s="525" t="s">
        <v>1262</v>
      </c>
      <c r="B110" s="526"/>
      <c r="C110" s="526"/>
      <c r="D110" s="526"/>
      <c r="E110" s="526"/>
      <c r="F110" s="526"/>
      <c r="G110" s="526"/>
      <c r="H110" s="526"/>
      <c r="I110" s="526"/>
      <c r="J110" s="526"/>
      <c r="K110" s="526"/>
      <c r="L110" s="526"/>
      <c r="M110" s="526"/>
      <c r="N110" s="526"/>
      <c r="O110" s="526"/>
      <c r="P110" s="580" t="s">
        <v>1206</v>
      </c>
      <c r="Q110" s="581"/>
      <c r="R110" s="581"/>
      <c r="S110" s="581"/>
      <c r="T110" s="581"/>
      <c r="U110" s="581"/>
      <c r="V110" s="581"/>
      <c r="W110" s="581"/>
      <c r="X110" s="581"/>
      <c r="Y110" s="581"/>
      <c r="Z110" s="581"/>
      <c r="AA110" s="581"/>
      <c r="AB110" s="581"/>
      <c r="AC110" s="582"/>
      <c r="AD110" s="528">
        <v>401</v>
      </c>
      <c r="AE110" s="528"/>
      <c r="AF110" s="528"/>
      <c r="AG110" s="529">
        <v>1</v>
      </c>
      <c r="AH110" s="529"/>
      <c r="AI110" s="529"/>
      <c r="AJ110" s="529"/>
      <c r="AK110" s="530">
        <v>6733</v>
      </c>
      <c r="AL110" s="531"/>
      <c r="AM110" s="531"/>
      <c r="AN110" s="531"/>
      <c r="AO110" s="531"/>
      <c r="AP110" s="532"/>
      <c r="AQ110" s="523">
        <f t="shared" si="18"/>
        <v>80796</v>
      </c>
      <c r="AR110" s="523"/>
      <c r="AS110" s="523"/>
      <c r="AT110" s="523"/>
      <c r="AU110" s="523"/>
      <c r="AV110" s="523"/>
      <c r="AW110" s="523"/>
      <c r="AX110" s="523"/>
      <c r="AY110" s="533"/>
      <c r="AZ110" s="534"/>
      <c r="BA110" s="534"/>
      <c r="BB110" s="534"/>
      <c r="BC110" s="534"/>
      <c r="BD110" s="534"/>
      <c r="BE110" s="534"/>
      <c r="BF110" s="535"/>
      <c r="BG110" s="523">
        <v>1122</v>
      </c>
      <c r="BH110" s="523"/>
      <c r="BI110" s="523"/>
      <c r="BJ110" s="523"/>
      <c r="BK110" s="523"/>
      <c r="BL110" s="523"/>
      <c r="BM110" s="523"/>
      <c r="BN110" s="523"/>
      <c r="BO110" s="533">
        <f t="shared" si="19"/>
        <v>11067.945205479453</v>
      </c>
      <c r="BP110" s="534"/>
      <c r="BQ110" s="534"/>
      <c r="BR110" s="534"/>
      <c r="BS110" s="534"/>
      <c r="BT110" s="534"/>
      <c r="BU110" s="534"/>
      <c r="BV110" s="535"/>
      <c r="BW110" s="523"/>
      <c r="BX110" s="523"/>
      <c r="BY110" s="523"/>
      <c r="BZ110" s="523"/>
      <c r="CA110" s="523"/>
      <c r="CB110" s="523"/>
      <c r="CC110" s="523"/>
      <c r="CD110" s="523"/>
      <c r="CE110" s="523"/>
      <c r="CF110" s="523"/>
      <c r="CG110" s="523"/>
      <c r="CH110" s="523"/>
      <c r="CI110" s="523"/>
      <c r="CJ110" s="523"/>
      <c r="CK110" s="523"/>
      <c r="CL110" s="523"/>
      <c r="CM110" s="523"/>
      <c r="CN110" s="523"/>
      <c r="CO110" s="523"/>
      <c r="CP110" s="523"/>
      <c r="CQ110" s="523"/>
      <c r="CR110" s="523"/>
      <c r="CS110" s="523"/>
      <c r="CT110" s="523"/>
      <c r="CU110" s="523"/>
      <c r="CV110" s="523">
        <f t="shared" si="20"/>
        <v>92985.945205479453</v>
      </c>
      <c r="CW110" s="523"/>
      <c r="CX110" s="523"/>
      <c r="CY110" s="523"/>
      <c r="CZ110" s="523"/>
      <c r="DA110" s="523"/>
      <c r="DB110" s="523"/>
      <c r="DC110" s="523"/>
      <c r="DD110" s="523"/>
      <c r="DE110" s="524"/>
    </row>
    <row r="111" spans="1:109" s="407" customFormat="1" ht="23.25" customHeight="1" x14ac:dyDescent="0.2">
      <c r="A111" s="525" t="s">
        <v>1263</v>
      </c>
      <c r="B111" s="526"/>
      <c r="C111" s="526"/>
      <c r="D111" s="526"/>
      <c r="E111" s="526"/>
      <c r="F111" s="526"/>
      <c r="G111" s="526"/>
      <c r="H111" s="526"/>
      <c r="I111" s="526"/>
      <c r="J111" s="526"/>
      <c r="K111" s="526"/>
      <c r="L111" s="526"/>
      <c r="M111" s="526"/>
      <c r="N111" s="526"/>
      <c r="O111" s="526"/>
      <c r="P111" s="580" t="s">
        <v>1206</v>
      </c>
      <c r="Q111" s="581"/>
      <c r="R111" s="581"/>
      <c r="S111" s="581"/>
      <c r="T111" s="581"/>
      <c r="U111" s="581"/>
      <c r="V111" s="581"/>
      <c r="W111" s="581"/>
      <c r="X111" s="581"/>
      <c r="Y111" s="581"/>
      <c r="Z111" s="581"/>
      <c r="AA111" s="581"/>
      <c r="AB111" s="581"/>
      <c r="AC111" s="582"/>
      <c r="AD111" s="528">
        <v>401</v>
      </c>
      <c r="AE111" s="528"/>
      <c r="AF111" s="528"/>
      <c r="AG111" s="529">
        <v>1</v>
      </c>
      <c r="AH111" s="529"/>
      <c r="AI111" s="529"/>
      <c r="AJ111" s="529"/>
      <c r="AK111" s="530">
        <v>10999</v>
      </c>
      <c r="AL111" s="531"/>
      <c r="AM111" s="531"/>
      <c r="AN111" s="531"/>
      <c r="AO111" s="531"/>
      <c r="AP111" s="532"/>
      <c r="AQ111" s="523">
        <f t="shared" si="18"/>
        <v>131988</v>
      </c>
      <c r="AR111" s="523"/>
      <c r="AS111" s="523"/>
      <c r="AT111" s="523"/>
      <c r="AU111" s="523"/>
      <c r="AV111" s="523"/>
      <c r="AW111" s="523"/>
      <c r="AX111" s="523"/>
      <c r="AY111" s="533"/>
      <c r="AZ111" s="534"/>
      <c r="BA111" s="534"/>
      <c r="BB111" s="534"/>
      <c r="BC111" s="534"/>
      <c r="BD111" s="534"/>
      <c r="BE111" s="534"/>
      <c r="BF111" s="535"/>
      <c r="BG111" s="523">
        <v>1833</v>
      </c>
      <c r="BH111" s="523"/>
      <c r="BI111" s="523"/>
      <c r="BJ111" s="523"/>
      <c r="BK111" s="523"/>
      <c r="BL111" s="523"/>
      <c r="BM111" s="523"/>
      <c r="BN111" s="523"/>
      <c r="BO111" s="533">
        <f t="shared" si="19"/>
        <v>18080.547945205479</v>
      </c>
      <c r="BP111" s="534"/>
      <c r="BQ111" s="534"/>
      <c r="BR111" s="534"/>
      <c r="BS111" s="534"/>
      <c r="BT111" s="534"/>
      <c r="BU111" s="534"/>
      <c r="BV111" s="535"/>
      <c r="BW111" s="523"/>
      <c r="BX111" s="523"/>
      <c r="BY111" s="523"/>
      <c r="BZ111" s="523"/>
      <c r="CA111" s="523"/>
      <c r="CB111" s="523"/>
      <c r="CC111" s="523"/>
      <c r="CD111" s="523"/>
      <c r="CE111" s="523"/>
      <c r="CF111" s="523"/>
      <c r="CG111" s="523"/>
      <c r="CH111" s="523"/>
      <c r="CI111" s="523"/>
      <c r="CJ111" s="523"/>
      <c r="CK111" s="523"/>
      <c r="CL111" s="523"/>
      <c r="CM111" s="523"/>
      <c r="CN111" s="523"/>
      <c r="CO111" s="523"/>
      <c r="CP111" s="523"/>
      <c r="CQ111" s="523"/>
      <c r="CR111" s="523"/>
      <c r="CS111" s="523"/>
      <c r="CT111" s="523"/>
      <c r="CU111" s="523"/>
      <c r="CV111" s="523">
        <f t="shared" si="20"/>
        <v>151901.54794520547</v>
      </c>
      <c r="CW111" s="523"/>
      <c r="CX111" s="523"/>
      <c r="CY111" s="523"/>
      <c r="CZ111" s="523"/>
      <c r="DA111" s="523"/>
      <c r="DB111" s="523"/>
      <c r="DC111" s="523"/>
      <c r="DD111" s="523"/>
      <c r="DE111" s="524"/>
    </row>
    <row r="112" spans="1:109" s="407" customFormat="1" ht="23.25" customHeight="1" x14ac:dyDescent="0.2">
      <c r="A112" s="525" t="s">
        <v>1270</v>
      </c>
      <c r="B112" s="526"/>
      <c r="C112" s="526"/>
      <c r="D112" s="526"/>
      <c r="E112" s="526"/>
      <c r="F112" s="526"/>
      <c r="G112" s="526"/>
      <c r="H112" s="526"/>
      <c r="I112" s="526"/>
      <c r="J112" s="526"/>
      <c r="K112" s="526"/>
      <c r="L112" s="526"/>
      <c r="M112" s="526"/>
      <c r="N112" s="526"/>
      <c r="O112" s="526"/>
      <c r="P112" s="580" t="s">
        <v>1206</v>
      </c>
      <c r="Q112" s="581"/>
      <c r="R112" s="581"/>
      <c r="S112" s="581"/>
      <c r="T112" s="581"/>
      <c r="U112" s="581"/>
      <c r="V112" s="581"/>
      <c r="W112" s="581"/>
      <c r="X112" s="581"/>
      <c r="Y112" s="581"/>
      <c r="Z112" s="581"/>
      <c r="AA112" s="581"/>
      <c r="AB112" s="581"/>
      <c r="AC112" s="582"/>
      <c r="AD112" s="528">
        <v>401</v>
      </c>
      <c r="AE112" s="528"/>
      <c r="AF112" s="528"/>
      <c r="AG112" s="529">
        <v>1</v>
      </c>
      <c r="AH112" s="529"/>
      <c r="AI112" s="529"/>
      <c r="AJ112" s="529"/>
      <c r="AK112" s="530">
        <v>6733</v>
      </c>
      <c r="AL112" s="531"/>
      <c r="AM112" s="531"/>
      <c r="AN112" s="531"/>
      <c r="AO112" s="531"/>
      <c r="AP112" s="532"/>
      <c r="AQ112" s="523">
        <f t="shared" si="18"/>
        <v>80796</v>
      </c>
      <c r="AR112" s="523"/>
      <c r="AS112" s="523"/>
      <c r="AT112" s="523"/>
      <c r="AU112" s="523"/>
      <c r="AV112" s="523"/>
      <c r="AW112" s="523"/>
      <c r="AX112" s="523"/>
      <c r="AY112" s="533"/>
      <c r="AZ112" s="534"/>
      <c r="BA112" s="534"/>
      <c r="BB112" s="534"/>
      <c r="BC112" s="534"/>
      <c r="BD112" s="534"/>
      <c r="BE112" s="534"/>
      <c r="BF112" s="535"/>
      <c r="BG112" s="523">
        <v>1122</v>
      </c>
      <c r="BH112" s="523"/>
      <c r="BI112" s="523"/>
      <c r="BJ112" s="523"/>
      <c r="BK112" s="523"/>
      <c r="BL112" s="523"/>
      <c r="BM112" s="523"/>
      <c r="BN112" s="523"/>
      <c r="BO112" s="533">
        <f t="shared" si="19"/>
        <v>11067.945205479453</v>
      </c>
      <c r="BP112" s="534"/>
      <c r="BQ112" s="534"/>
      <c r="BR112" s="534"/>
      <c r="BS112" s="534"/>
      <c r="BT112" s="534"/>
      <c r="BU112" s="534"/>
      <c r="BV112" s="535"/>
      <c r="BW112" s="523"/>
      <c r="BX112" s="523"/>
      <c r="BY112" s="523"/>
      <c r="BZ112" s="523"/>
      <c r="CA112" s="523"/>
      <c r="CB112" s="523"/>
      <c r="CC112" s="523"/>
      <c r="CD112" s="523"/>
      <c r="CE112" s="523"/>
      <c r="CF112" s="523"/>
      <c r="CG112" s="523"/>
      <c r="CH112" s="523"/>
      <c r="CI112" s="523"/>
      <c r="CJ112" s="523"/>
      <c r="CK112" s="523"/>
      <c r="CL112" s="523"/>
      <c r="CM112" s="523"/>
      <c r="CN112" s="523"/>
      <c r="CO112" s="523"/>
      <c r="CP112" s="523"/>
      <c r="CQ112" s="523"/>
      <c r="CR112" s="523"/>
      <c r="CS112" s="523"/>
      <c r="CT112" s="523"/>
      <c r="CU112" s="523"/>
      <c r="CV112" s="523">
        <f t="shared" si="20"/>
        <v>92985.945205479453</v>
      </c>
      <c r="CW112" s="523"/>
      <c r="CX112" s="523"/>
      <c r="CY112" s="523"/>
      <c r="CZ112" s="523"/>
      <c r="DA112" s="523"/>
      <c r="DB112" s="523"/>
      <c r="DC112" s="523"/>
      <c r="DD112" s="523"/>
      <c r="DE112" s="524"/>
    </row>
    <row r="113" spans="1:109" s="407" customFormat="1" ht="23.25" customHeight="1" x14ac:dyDescent="0.2">
      <c r="A113" s="525" t="s">
        <v>1271</v>
      </c>
      <c r="B113" s="526"/>
      <c r="C113" s="526"/>
      <c r="D113" s="526"/>
      <c r="E113" s="526"/>
      <c r="F113" s="526"/>
      <c r="G113" s="526"/>
      <c r="H113" s="526"/>
      <c r="I113" s="526"/>
      <c r="J113" s="526"/>
      <c r="K113" s="526"/>
      <c r="L113" s="526"/>
      <c r="M113" s="526"/>
      <c r="N113" s="526"/>
      <c r="O113" s="526"/>
      <c r="P113" s="580" t="s">
        <v>1206</v>
      </c>
      <c r="Q113" s="581"/>
      <c r="R113" s="581"/>
      <c r="S113" s="581"/>
      <c r="T113" s="581"/>
      <c r="U113" s="581"/>
      <c r="V113" s="581"/>
      <c r="W113" s="581"/>
      <c r="X113" s="581"/>
      <c r="Y113" s="581"/>
      <c r="Z113" s="581"/>
      <c r="AA113" s="581"/>
      <c r="AB113" s="581"/>
      <c r="AC113" s="582"/>
      <c r="AD113" s="528">
        <v>401</v>
      </c>
      <c r="AE113" s="528"/>
      <c r="AF113" s="528"/>
      <c r="AG113" s="529">
        <v>1</v>
      </c>
      <c r="AH113" s="529"/>
      <c r="AI113" s="529"/>
      <c r="AJ113" s="529"/>
      <c r="AK113" s="530">
        <v>6284</v>
      </c>
      <c r="AL113" s="531"/>
      <c r="AM113" s="531"/>
      <c r="AN113" s="531"/>
      <c r="AO113" s="531"/>
      <c r="AP113" s="532"/>
      <c r="AQ113" s="523">
        <f t="shared" si="18"/>
        <v>75408</v>
      </c>
      <c r="AR113" s="523"/>
      <c r="AS113" s="523"/>
      <c r="AT113" s="523"/>
      <c r="AU113" s="523"/>
      <c r="AV113" s="523"/>
      <c r="AW113" s="523"/>
      <c r="AX113" s="523"/>
      <c r="AY113" s="533"/>
      <c r="AZ113" s="534"/>
      <c r="BA113" s="534"/>
      <c r="BB113" s="534"/>
      <c r="BC113" s="534"/>
      <c r="BD113" s="534"/>
      <c r="BE113" s="534"/>
      <c r="BF113" s="535"/>
      <c r="BG113" s="523">
        <v>1047</v>
      </c>
      <c r="BH113" s="523"/>
      <c r="BI113" s="523"/>
      <c r="BJ113" s="523"/>
      <c r="BK113" s="523"/>
      <c r="BL113" s="523"/>
      <c r="BM113" s="523"/>
      <c r="BN113" s="523"/>
      <c r="BO113" s="533">
        <f t="shared" si="19"/>
        <v>10329.86301369863</v>
      </c>
      <c r="BP113" s="534"/>
      <c r="BQ113" s="534"/>
      <c r="BR113" s="534"/>
      <c r="BS113" s="534"/>
      <c r="BT113" s="534"/>
      <c r="BU113" s="534"/>
      <c r="BV113" s="535"/>
      <c r="BW113" s="523"/>
      <c r="BX113" s="523"/>
      <c r="BY113" s="523"/>
      <c r="BZ113" s="523"/>
      <c r="CA113" s="523"/>
      <c r="CB113" s="523"/>
      <c r="CC113" s="523"/>
      <c r="CD113" s="523"/>
      <c r="CE113" s="523"/>
      <c r="CF113" s="523"/>
      <c r="CG113" s="523"/>
      <c r="CH113" s="523"/>
      <c r="CI113" s="523"/>
      <c r="CJ113" s="523"/>
      <c r="CK113" s="523"/>
      <c r="CL113" s="523"/>
      <c r="CM113" s="523"/>
      <c r="CN113" s="523"/>
      <c r="CO113" s="523"/>
      <c r="CP113" s="523"/>
      <c r="CQ113" s="523"/>
      <c r="CR113" s="523"/>
      <c r="CS113" s="523"/>
      <c r="CT113" s="523"/>
      <c r="CU113" s="523"/>
      <c r="CV113" s="523">
        <f t="shared" si="20"/>
        <v>86784.863013698632</v>
      </c>
      <c r="CW113" s="523"/>
      <c r="CX113" s="523"/>
      <c r="CY113" s="523"/>
      <c r="CZ113" s="523"/>
      <c r="DA113" s="523"/>
      <c r="DB113" s="523"/>
      <c r="DC113" s="523"/>
      <c r="DD113" s="523"/>
      <c r="DE113" s="524"/>
    </row>
    <row r="114" spans="1:109" s="407" customFormat="1" ht="23.25" customHeight="1" x14ac:dyDescent="0.2">
      <c r="A114" s="525" t="s">
        <v>1264</v>
      </c>
      <c r="B114" s="526"/>
      <c r="C114" s="526"/>
      <c r="D114" s="526"/>
      <c r="E114" s="526"/>
      <c r="F114" s="526"/>
      <c r="G114" s="526"/>
      <c r="H114" s="526"/>
      <c r="I114" s="526"/>
      <c r="J114" s="526"/>
      <c r="K114" s="526"/>
      <c r="L114" s="526"/>
      <c r="M114" s="526"/>
      <c r="N114" s="526"/>
      <c r="O114" s="526"/>
      <c r="P114" s="580" t="s">
        <v>1206</v>
      </c>
      <c r="Q114" s="581"/>
      <c r="R114" s="581"/>
      <c r="S114" s="581"/>
      <c r="T114" s="581"/>
      <c r="U114" s="581"/>
      <c r="V114" s="581"/>
      <c r="W114" s="581"/>
      <c r="X114" s="581"/>
      <c r="Y114" s="581"/>
      <c r="Z114" s="581"/>
      <c r="AA114" s="581"/>
      <c r="AB114" s="581"/>
      <c r="AC114" s="582"/>
      <c r="AD114" s="528">
        <v>401</v>
      </c>
      <c r="AE114" s="528"/>
      <c r="AF114" s="528"/>
      <c r="AG114" s="529">
        <v>1</v>
      </c>
      <c r="AH114" s="529"/>
      <c r="AI114" s="529"/>
      <c r="AJ114" s="529"/>
      <c r="AK114" s="530">
        <v>6733</v>
      </c>
      <c r="AL114" s="531"/>
      <c r="AM114" s="531"/>
      <c r="AN114" s="531"/>
      <c r="AO114" s="531"/>
      <c r="AP114" s="532"/>
      <c r="AQ114" s="523">
        <f t="shared" si="18"/>
        <v>80796</v>
      </c>
      <c r="AR114" s="523"/>
      <c r="AS114" s="523"/>
      <c r="AT114" s="523"/>
      <c r="AU114" s="523"/>
      <c r="AV114" s="523"/>
      <c r="AW114" s="523"/>
      <c r="AX114" s="523"/>
      <c r="AY114" s="533"/>
      <c r="AZ114" s="534"/>
      <c r="BA114" s="534"/>
      <c r="BB114" s="534"/>
      <c r="BC114" s="534"/>
      <c r="BD114" s="534"/>
      <c r="BE114" s="534"/>
      <c r="BF114" s="535"/>
      <c r="BG114" s="523">
        <v>1122</v>
      </c>
      <c r="BH114" s="523"/>
      <c r="BI114" s="523"/>
      <c r="BJ114" s="523"/>
      <c r="BK114" s="523"/>
      <c r="BL114" s="523"/>
      <c r="BM114" s="523"/>
      <c r="BN114" s="523"/>
      <c r="BO114" s="533">
        <f t="shared" si="19"/>
        <v>11067.945205479453</v>
      </c>
      <c r="BP114" s="534"/>
      <c r="BQ114" s="534"/>
      <c r="BR114" s="534"/>
      <c r="BS114" s="534"/>
      <c r="BT114" s="534"/>
      <c r="BU114" s="534"/>
      <c r="BV114" s="535"/>
      <c r="BW114" s="523"/>
      <c r="BX114" s="523"/>
      <c r="BY114" s="523"/>
      <c r="BZ114" s="523"/>
      <c r="CA114" s="523"/>
      <c r="CB114" s="523"/>
      <c r="CC114" s="523"/>
      <c r="CD114" s="523"/>
      <c r="CE114" s="523"/>
      <c r="CF114" s="523"/>
      <c r="CG114" s="523"/>
      <c r="CH114" s="523"/>
      <c r="CI114" s="523"/>
      <c r="CJ114" s="523"/>
      <c r="CK114" s="523"/>
      <c r="CL114" s="523"/>
      <c r="CM114" s="523"/>
      <c r="CN114" s="523"/>
      <c r="CO114" s="523"/>
      <c r="CP114" s="523"/>
      <c r="CQ114" s="523"/>
      <c r="CR114" s="523"/>
      <c r="CS114" s="523"/>
      <c r="CT114" s="523"/>
      <c r="CU114" s="523"/>
      <c r="CV114" s="523">
        <f t="shared" si="20"/>
        <v>92985.945205479453</v>
      </c>
      <c r="CW114" s="523"/>
      <c r="CX114" s="523"/>
      <c r="CY114" s="523"/>
      <c r="CZ114" s="523"/>
      <c r="DA114" s="523"/>
      <c r="DB114" s="523"/>
      <c r="DC114" s="523"/>
      <c r="DD114" s="523"/>
      <c r="DE114" s="524"/>
    </row>
    <row r="115" spans="1:109" s="407" customFormat="1" ht="23.25" customHeight="1" x14ac:dyDescent="0.2">
      <c r="A115" s="525" t="s">
        <v>1265</v>
      </c>
      <c r="B115" s="526"/>
      <c r="C115" s="526"/>
      <c r="D115" s="526"/>
      <c r="E115" s="526"/>
      <c r="F115" s="526"/>
      <c r="G115" s="526"/>
      <c r="H115" s="526"/>
      <c r="I115" s="526"/>
      <c r="J115" s="526"/>
      <c r="K115" s="526"/>
      <c r="L115" s="526"/>
      <c r="M115" s="526"/>
      <c r="N115" s="526"/>
      <c r="O115" s="526"/>
      <c r="P115" s="580" t="s">
        <v>1206</v>
      </c>
      <c r="Q115" s="581"/>
      <c r="R115" s="581"/>
      <c r="S115" s="581"/>
      <c r="T115" s="581"/>
      <c r="U115" s="581"/>
      <c r="V115" s="581"/>
      <c r="W115" s="581"/>
      <c r="X115" s="581"/>
      <c r="Y115" s="581"/>
      <c r="Z115" s="581"/>
      <c r="AA115" s="581"/>
      <c r="AB115" s="581"/>
      <c r="AC115" s="582"/>
      <c r="AD115" s="528">
        <v>401</v>
      </c>
      <c r="AE115" s="528"/>
      <c r="AF115" s="528"/>
      <c r="AG115" s="529">
        <v>1</v>
      </c>
      <c r="AH115" s="529"/>
      <c r="AI115" s="529"/>
      <c r="AJ115" s="529"/>
      <c r="AK115" s="530">
        <v>8705</v>
      </c>
      <c r="AL115" s="531"/>
      <c r="AM115" s="531"/>
      <c r="AN115" s="531"/>
      <c r="AO115" s="531"/>
      <c r="AP115" s="532"/>
      <c r="AQ115" s="523">
        <f t="shared" si="18"/>
        <v>104460</v>
      </c>
      <c r="AR115" s="523"/>
      <c r="AS115" s="523"/>
      <c r="AT115" s="523"/>
      <c r="AU115" s="523"/>
      <c r="AV115" s="523"/>
      <c r="AW115" s="523"/>
      <c r="AX115" s="523"/>
      <c r="AY115" s="533"/>
      <c r="AZ115" s="534"/>
      <c r="BA115" s="534"/>
      <c r="BB115" s="534"/>
      <c r="BC115" s="534"/>
      <c r="BD115" s="534"/>
      <c r="BE115" s="534"/>
      <c r="BF115" s="535"/>
      <c r="BG115" s="523">
        <v>1450</v>
      </c>
      <c r="BH115" s="523"/>
      <c r="BI115" s="523"/>
      <c r="BJ115" s="523"/>
      <c r="BK115" s="523"/>
      <c r="BL115" s="523"/>
      <c r="BM115" s="523"/>
      <c r="BN115" s="523"/>
      <c r="BO115" s="533">
        <f t="shared" si="19"/>
        <v>14309.589041095891</v>
      </c>
      <c r="BP115" s="534"/>
      <c r="BQ115" s="534"/>
      <c r="BR115" s="534"/>
      <c r="BS115" s="534"/>
      <c r="BT115" s="534"/>
      <c r="BU115" s="534"/>
      <c r="BV115" s="535"/>
      <c r="BW115" s="523"/>
      <c r="BX115" s="523"/>
      <c r="BY115" s="523"/>
      <c r="BZ115" s="523"/>
      <c r="CA115" s="523"/>
      <c r="CB115" s="523"/>
      <c r="CC115" s="523"/>
      <c r="CD115" s="523"/>
      <c r="CE115" s="523"/>
      <c r="CF115" s="523"/>
      <c r="CG115" s="523"/>
      <c r="CH115" s="523"/>
      <c r="CI115" s="523"/>
      <c r="CJ115" s="523"/>
      <c r="CK115" s="523"/>
      <c r="CL115" s="523"/>
      <c r="CM115" s="523"/>
      <c r="CN115" s="523"/>
      <c r="CO115" s="523"/>
      <c r="CP115" s="523"/>
      <c r="CQ115" s="523"/>
      <c r="CR115" s="523"/>
      <c r="CS115" s="523"/>
      <c r="CT115" s="523"/>
      <c r="CU115" s="523"/>
      <c r="CV115" s="523">
        <f t="shared" si="20"/>
        <v>120219.5890410959</v>
      </c>
      <c r="CW115" s="523"/>
      <c r="CX115" s="523"/>
      <c r="CY115" s="523"/>
      <c r="CZ115" s="523"/>
      <c r="DA115" s="523"/>
      <c r="DB115" s="523"/>
      <c r="DC115" s="523"/>
      <c r="DD115" s="523"/>
      <c r="DE115" s="524"/>
    </row>
    <row r="116" spans="1:109" s="407" customFormat="1" ht="23.25" customHeight="1" x14ac:dyDescent="0.2">
      <c r="A116" s="525" t="s">
        <v>1266</v>
      </c>
      <c r="B116" s="526"/>
      <c r="C116" s="526"/>
      <c r="D116" s="526"/>
      <c r="E116" s="526"/>
      <c r="F116" s="526"/>
      <c r="G116" s="526"/>
      <c r="H116" s="526"/>
      <c r="I116" s="526"/>
      <c r="J116" s="526"/>
      <c r="K116" s="526"/>
      <c r="L116" s="526"/>
      <c r="M116" s="526"/>
      <c r="N116" s="526"/>
      <c r="O116" s="526"/>
      <c r="P116" s="580" t="s">
        <v>1206</v>
      </c>
      <c r="Q116" s="581"/>
      <c r="R116" s="581"/>
      <c r="S116" s="581"/>
      <c r="T116" s="581"/>
      <c r="U116" s="581"/>
      <c r="V116" s="581"/>
      <c r="W116" s="581"/>
      <c r="X116" s="581"/>
      <c r="Y116" s="581"/>
      <c r="Z116" s="581"/>
      <c r="AA116" s="581"/>
      <c r="AB116" s="581"/>
      <c r="AC116" s="582"/>
      <c r="AD116" s="528">
        <v>401</v>
      </c>
      <c r="AE116" s="528"/>
      <c r="AF116" s="528"/>
      <c r="AG116" s="529">
        <v>1</v>
      </c>
      <c r="AH116" s="529"/>
      <c r="AI116" s="529"/>
      <c r="AJ116" s="529"/>
      <c r="AK116" s="530">
        <v>6125</v>
      </c>
      <c r="AL116" s="531"/>
      <c r="AM116" s="531"/>
      <c r="AN116" s="531"/>
      <c r="AO116" s="531"/>
      <c r="AP116" s="532"/>
      <c r="AQ116" s="523">
        <f t="shared" si="18"/>
        <v>73500</v>
      </c>
      <c r="AR116" s="523"/>
      <c r="AS116" s="523"/>
      <c r="AT116" s="523"/>
      <c r="AU116" s="523"/>
      <c r="AV116" s="523"/>
      <c r="AW116" s="523"/>
      <c r="AX116" s="523"/>
      <c r="AY116" s="533"/>
      <c r="AZ116" s="534"/>
      <c r="BA116" s="534"/>
      <c r="BB116" s="534"/>
      <c r="BC116" s="534"/>
      <c r="BD116" s="534"/>
      <c r="BE116" s="534"/>
      <c r="BF116" s="535"/>
      <c r="BG116" s="523">
        <v>1021</v>
      </c>
      <c r="BH116" s="523"/>
      <c r="BI116" s="523"/>
      <c r="BJ116" s="523"/>
      <c r="BK116" s="523"/>
      <c r="BL116" s="523"/>
      <c r="BM116" s="523"/>
      <c r="BN116" s="523"/>
      <c r="BO116" s="533">
        <f t="shared" si="19"/>
        <v>10068.493150684932</v>
      </c>
      <c r="BP116" s="534"/>
      <c r="BQ116" s="534"/>
      <c r="BR116" s="534"/>
      <c r="BS116" s="534"/>
      <c r="BT116" s="534"/>
      <c r="BU116" s="534"/>
      <c r="BV116" s="535"/>
      <c r="BW116" s="523"/>
      <c r="BX116" s="523"/>
      <c r="BY116" s="523"/>
      <c r="BZ116" s="523"/>
      <c r="CA116" s="523"/>
      <c r="CB116" s="523"/>
      <c r="CC116" s="523"/>
      <c r="CD116" s="523"/>
      <c r="CE116" s="523"/>
      <c r="CF116" s="523"/>
      <c r="CG116" s="523"/>
      <c r="CH116" s="523"/>
      <c r="CI116" s="523"/>
      <c r="CJ116" s="523"/>
      <c r="CK116" s="523"/>
      <c r="CL116" s="523"/>
      <c r="CM116" s="523"/>
      <c r="CN116" s="523"/>
      <c r="CO116" s="523"/>
      <c r="CP116" s="523"/>
      <c r="CQ116" s="523"/>
      <c r="CR116" s="523"/>
      <c r="CS116" s="523"/>
      <c r="CT116" s="523"/>
      <c r="CU116" s="523"/>
      <c r="CV116" s="523">
        <f t="shared" si="20"/>
        <v>84589.493150684924</v>
      </c>
      <c r="CW116" s="523"/>
      <c r="CX116" s="523"/>
      <c r="CY116" s="523"/>
      <c r="CZ116" s="523"/>
      <c r="DA116" s="523"/>
      <c r="DB116" s="523"/>
      <c r="DC116" s="523"/>
      <c r="DD116" s="523"/>
      <c r="DE116" s="524"/>
    </row>
    <row r="117" spans="1:109" s="407" customFormat="1" ht="23.25" customHeight="1" x14ac:dyDescent="0.2">
      <c r="A117" s="525" t="s">
        <v>1267</v>
      </c>
      <c r="B117" s="526"/>
      <c r="C117" s="526"/>
      <c r="D117" s="526"/>
      <c r="E117" s="526"/>
      <c r="F117" s="526"/>
      <c r="G117" s="526"/>
      <c r="H117" s="526"/>
      <c r="I117" s="526"/>
      <c r="J117" s="526"/>
      <c r="K117" s="526"/>
      <c r="L117" s="526"/>
      <c r="M117" s="526"/>
      <c r="N117" s="526"/>
      <c r="O117" s="526"/>
      <c r="P117" s="580" t="s">
        <v>1206</v>
      </c>
      <c r="Q117" s="581"/>
      <c r="R117" s="581"/>
      <c r="S117" s="581"/>
      <c r="T117" s="581"/>
      <c r="U117" s="581"/>
      <c r="V117" s="581"/>
      <c r="W117" s="581"/>
      <c r="X117" s="581"/>
      <c r="Y117" s="581"/>
      <c r="Z117" s="581"/>
      <c r="AA117" s="581"/>
      <c r="AB117" s="581"/>
      <c r="AC117" s="582"/>
      <c r="AD117" s="528">
        <v>401</v>
      </c>
      <c r="AE117" s="528"/>
      <c r="AF117" s="528"/>
      <c r="AG117" s="529">
        <v>1</v>
      </c>
      <c r="AH117" s="529"/>
      <c r="AI117" s="529"/>
      <c r="AJ117" s="529"/>
      <c r="AK117" s="530">
        <v>8705</v>
      </c>
      <c r="AL117" s="531"/>
      <c r="AM117" s="531"/>
      <c r="AN117" s="531"/>
      <c r="AO117" s="531"/>
      <c r="AP117" s="532"/>
      <c r="AQ117" s="523">
        <f t="shared" si="18"/>
        <v>104460</v>
      </c>
      <c r="AR117" s="523"/>
      <c r="AS117" s="523"/>
      <c r="AT117" s="523"/>
      <c r="AU117" s="523"/>
      <c r="AV117" s="523"/>
      <c r="AW117" s="523"/>
      <c r="AX117" s="523"/>
      <c r="AY117" s="533"/>
      <c r="AZ117" s="534"/>
      <c r="BA117" s="534"/>
      <c r="BB117" s="534"/>
      <c r="BC117" s="534"/>
      <c r="BD117" s="534"/>
      <c r="BE117" s="534"/>
      <c r="BF117" s="535"/>
      <c r="BG117" s="523">
        <v>1450</v>
      </c>
      <c r="BH117" s="523"/>
      <c r="BI117" s="523"/>
      <c r="BJ117" s="523"/>
      <c r="BK117" s="523"/>
      <c r="BL117" s="523"/>
      <c r="BM117" s="523"/>
      <c r="BN117" s="523"/>
      <c r="BO117" s="533">
        <f t="shared" si="19"/>
        <v>14309.589041095891</v>
      </c>
      <c r="BP117" s="534"/>
      <c r="BQ117" s="534"/>
      <c r="BR117" s="534"/>
      <c r="BS117" s="534"/>
      <c r="BT117" s="534"/>
      <c r="BU117" s="534"/>
      <c r="BV117" s="535"/>
      <c r="BW117" s="523"/>
      <c r="BX117" s="523"/>
      <c r="BY117" s="523"/>
      <c r="BZ117" s="523"/>
      <c r="CA117" s="523"/>
      <c r="CB117" s="523"/>
      <c r="CC117" s="523"/>
      <c r="CD117" s="523"/>
      <c r="CE117" s="523"/>
      <c r="CF117" s="523"/>
      <c r="CG117" s="523"/>
      <c r="CH117" s="523"/>
      <c r="CI117" s="523"/>
      <c r="CJ117" s="523"/>
      <c r="CK117" s="523"/>
      <c r="CL117" s="523"/>
      <c r="CM117" s="523"/>
      <c r="CN117" s="523"/>
      <c r="CO117" s="523"/>
      <c r="CP117" s="523"/>
      <c r="CQ117" s="523"/>
      <c r="CR117" s="523"/>
      <c r="CS117" s="523"/>
      <c r="CT117" s="523"/>
      <c r="CU117" s="523"/>
      <c r="CV117" s="523">
        <f t="shared" si="20"/>
        <v>120219.5890410959</v>
      </c>
      <c r="CW117" s="523"/>
      <c r="CX117" s="523"/>
      <c r="CY117" s="523"/>
      <c r="CZ117" s="523"/>
      <c r="DA117" s="523"/>
      <c r="DB117" s="523"/>
      <c r="DC117" s="523"/>
      <c r="DD117" s="523"/>
      <c r="DE117" s="524"/>
    </row>
    <row r="118" spans="1:109" s="407" customFormat="1" ht="23.25" customHeight="1" x14ac:dyDescent="0.2">
      <c r="A118" s="525" t="s">
        <v>1268</v>
      </c>
      <c r="B118" s="526"/>
      <c r="C118" s="526"/>
      <c r="D118" s="526"/>
      <c r="E118" s="526"/>
      <c r="F118" s="526"/>
      <c r="G118" s="526"/>
      <c r="H118" s="526"/>
      <c r="I118" s="526"/>
      <c r="J118" s="526"/>
      <c r="K118" s="526"/>
      <c r="L118" s="526"/>
      <c r="M118" s="526"/>
      <c r="N118" s="526"/>
      <c r="O118" s="526"/>
      <c r="P118" s="580" t="s">
        <v>1206</v>
      </c>
      <c r="Q118" s="581"/>
      <c r="R118" s="581"/>
      <c r="S118" s="581"/>
      <c r="T118" s="581"/>
      <c r="U118" s="581"/>
      <c r="V118" s="581"/>
      <c r="W118" s="581"/>
      <c r="X118" s="581"/>
      <c r="Y118" s="581"/>
      <c r="Z118" s="581"/>
      <c r="AA118" s="581"/>
      <c r="AB118" s="581"/>
      <c r="AC118" s="582"/>
      <c r="AD118" s="528">
        <v>401</v>
      </c>
      <c r="AE118" s="528"/>
      <c r="AF118" s="528"/>
      <c r="AG118" s="529">
        <v>1</v>
      </c>
      <c r="AH118" s="529"/>
      <c r="AI118" s="529"/>
      <c r="AJ118" s="529"/>
      <c r="AK118" s="530">
        <v>7334</v>
      </c>
      <c r="AL118" s="531"/>
      <c r="AM118" s="531"/>
      <c r="AN118" s="531"/>
      <c r="AO118" s="531"/>
      <c r="AP118" s="532"/>
      <c r="AQ118" s="523">
        <f t="shared" si="18"/>
        <v>88008</v>
      </c>
      <c r="AR118" s="523"/>
      <c r="AS118" s="523"/>
      <c r="AT118" s="523"/>
      <c r="AU118" s="523"/>
      <c r="AV118" s="523"/>
      <c r="AW118" s="523"/>
      <c r="AX118" s="523"/>
      <c r="AY118" s="533"/>
      <c r="AZ118" s="534"/>
      <c r="BA118" s="534"/>
      <c r="BB118" s="534"/>
      <c r="BC118" s="534"/>
      <c r="BD118" s="534"/>
      <c r="BE118" s="534"/>
      <c r="BF118" s="535"/>
      <c r="BG118" s="523">
        <v>1222</v>
      </c>
      <c r="BH118" s="523"/>
      <c r="BI118" s="523"/>
      <c r="BJ118" s="523"/>
      <c r="BK118" s="523"/>
      <c r="BL118" s="523"/>
      <c r="BM118" s="523"/>
      <c r="BN118" s="523"/>
      <c r="BO118" s="533">
        <f t="shared" si="19"/>
        <v>12055.890410958904</v>
      </c>
      <c r="BP118" s="534"/>
      <c r="BQ118" s="534"/>
      <c r="BR118" s="534"/>
      <c r="BS118" s="534"/>
      <c r="BT118" s="534"/>
      <c r="BU118" s="534"/>
      <c r="BV118" s="535"/>
      <c r="BW118" s="523"/>
      <c r="BX118" s="523"/>
      <c r="BY118" s="523"/>
      <c r="BZ118" s="523"/>
      <c r="CA118" s="523"/>
      <c r="CB118" s="523"/>
      <c r="CC118" s="523"/>
      <c r="CD118" s="523"/>
      <c r="CE118" s="523"/>
      <c r="CF118" s="523"/>
      <c r="CG118" s="523"/>
      <c r="CH118" s="523"/>
      <c r="CI118" s="523"/>
      <c r="CJ118" s="523"/>
      <c r="CK118" s="523"/>
      <c r="CL118" s="523"/>
      <c r="CM118" s="523"/>
      <c r="CN118" s="523"/>
      <c r="CO118" s="523"/>
      <c r="CP118" s="523"/>
      <c r="CQ118" s="523"/>
      <c r="CR118" s="523"/>
      <c r="CS118" s="523"/>
      <c r="CT118" s="523"/>
      <c r="CU118" s="523"/>
      <c r="CV118" s="523">
        <f t="shared" si="20"/>
        <v>101285.89041095891</v>
      </c>
      <c r="CW118" s="523"/>
      <c r="CX118" s="523"/>
      <c r="CY118" s="523"/>
      <c r="CZ118" s="523"/>
      <c r="DA118" s="523"/>
      <c r="DB118" s="523"/>
      <c r="DC118" s="523"/>
      <c r="DD118" s="523"/>
      <c r="DE118" s="524"/>
    </row>
    <row r="119" spans="1:109" s="407" customFormat="1" ht="23.25" customHeight="1" x14ac:dyDescent="0.2">
      <c r="A119" s="525" t="s">
        <v>1269</v>
      </c>
      <c r="B119" s="526"/>
      <c r="C119" s="526"/>
      <c r="D119" s="526"/>
      <c r="E119" s="526"/>
      <c r="F119" s="526"/>
      <c r="G119" s="526"/>
      <c r="H119" s="526"/>
      <c r="I119" s="526"/>
      <c r="J119" s="526"/>
      <c r="K119" s="526"/>
      <c r="L119" s="526"/>
      <c r="M119" s="526"/>
      <c r="N119" s="526"/>
      <c r="O119" s="526"/>
      <c r="P119" s="580" t="s">
        <v>1206</v>
      </c>
      <c r="Q119" s="581"/>
      <c r="R119" s="581"/>
      <c r="S119" s="581"/>
      <c r="T119" s="581"/>
      <c r="U119" s="581"/>
      <c r="V119" s="581"/>
      <c r="W119" s="581"/>
      <c r="X119" s="581"/>
      <c r="Y119" s="581"/>
      <c r="Z119" s="581"/>
      <c r="AA119" s="581"/>
      <c r="AB119" s="581"/>
      <c r="AC119" s="582"/>
      <c r="AD119" s="528">
        <v>401</v>
      </c>
      <c r="AE119" s="528"/>
      <c r="AF119" s="528"/>
      <c r="AG119" s="529">
        <v>1</v>
      </c>
      <c r="AH119" s="529"/>
      <c r="AI119" s="529"/>
      <c r="AJ119" s="529"/>
      <c r="AK119" s="530">
        <v>5564</v>
      </c>
      <c r="AL119" s="531"/>
      <c r="AM119" s="531"/>
      <c r="AN119" s="531"/>
      <c r="AO119" s="531"/>
      <c r="AP119" s="532"/>
      <c r="AQ119" s="523">
        <f t="shared" si="18"/>
        <v>66768</v>
      </c>
      <c r="AR119" s="523"/>
      <c r="AS119" s="523"/>
      <c r="AT119" s="523"/>
      <c r="AU119" s="523"/>
      <c r="AV119" s="523"/>
      <c r="AW119" s="523"/>
      <c r="AX119" s="523"/>
      <c r="AY119" s="533"/>
      <c r="AZ119" s="534"/>
      <c r="BA119" s="534"/>
      <c r="BB119" s="534"/>
      <c r="BC119" s="534"/>
      <c r="BD119" s="534"/>
      <c r="BE119" s="534"/>
      <c r="BF119" s="535"/>
      <c r="BG119" s="523">
        <v>927</v>
      </c>
      <c r="BH119" s="523"/>
      <c r="BI119" s="523"/>
      <c r="BJ119" s="523"/>
      <c r="BK119" s="523"/>
      <c r="BL119" s="523"/>
      <c r="BM119" s="523"/>
      <c r="BN119" s="523"/>
      <c r="BO119" s="533">
        <f t="shared" si="19"/>
        <v>9146.301369863013</v>
      </c>
      <c r="BP119" s="534"/>
      <c r="BQ119" s="534"/>
      <c r="BR119" s="534"/>
      <c r="BS119" s="534"/>
      <c r="BT119" s="534"/>
      <c r="BU119" s="534"/>
      <c r="BV119" s="535"/>
      <c r="BW119" s="523"/>
      <c r="BX119" s="523"/>
      <c r="BY119" s="523"/>
      <c r="BZ119" s="523"/>
      <c r="CA119" s="523"/>
      <c r="CB119" s="523"/>
      <c r="CC119" s="523"/>
      <c r="CD119" s="523"/>
      <c r="CE119" s="523"/>
      <c r="CF119" s="523"/>
      <c r="CG119" s="523"/>
      <c r="CH119" s="523"/>
      <c r="CI119" s="523"/>
      <c r="CJ119" s="523"/>
      <c r="CK119" s="523"/>
      <c r="CL119" s="523"/>
      <c r="CM119" s="523"/>
      <c r="CN119" s="523"/>
      <c r="CO119" s="523"/>
      <c r="CP119" s="523"/>
      <c r="CQ119" s="523"/>
      <c r="CR119" s="523"/>
      <c r="CS119" s="523"/>
      <c r="CT119" s="523"/>
      <c r="CU119" s="523"/>
      <c r="CV119" s="523">
        <f t="shared" si="20"/>
        <v>76841.301369863009</v>
      </c>
      <c r="CW119" s="523"/>
      <c r="CX119" s="523"/>
      <c r="CY119" s="523"/>
      <c r="CZ119" s="523"/>
      <c r="DA119" s="523"/>
      <c r="DB119" s="523"/>
      <c r="DC119" s="523"/>
      <c r="DD119" s="523"/>
      <c r="DE119" s="524"/>
    </row>
    <row r="120" spans="1:109" s="407" customFormat="1" ht="38.25" customHeight="1" x14ac:dyDescent="0.2">
      <c r="A120" s="525" t="s">
        <v>1273</v>
      </c>
      <c r="B120" s="526"/>
      <c r="C120" s="526"/>
      <c r="D120" s="526"/>
      <c r="E120" s="526"/>
      <c r="F120" s="526"/>
      <c r="G120" s="526"/>
      <c r="H120" s="526"/>
      <c r="I120" s="526"/>
      <c r="J120" s="526"/>
      <c r="K120" s="526"/>
      <c r="L120" s="526"/>
      <c r="M120" s="526"/>
      <c r="N120" s="526"/>
      <c r="O120" s="526"/>
      <c r="P120" s="536" t="s">
        <v>1272</v>
      </c>
      <c r="Q120" s="536"/>
      <c r="R120" s="536"/>
      <c r="S120" s="536"/>
      <c r="T120" s="536"/>
      <c r="U120" s="536"/>
      <c r="V120" s="536"/>
      <c r="W120" s="536"/>
      <c r="X120" s="536"/>
      <c r="Y120" s="536"/>
      <c r="Z120" s="536"/>
      <c r="AA120" s="536"/>
      <c r="AB120" s="536"/>
      <c r="AC120" s="536"/>
      <c r="AD120" s="528">
        <v>401</v>
      </c>
      <c r="AE120" s="528"/>
      <c r="AF120" s="528"/>
      <c r="AG120" s="529">
        <v>1</v>
      </c>
      <c r="AH120" s="529"/>
      <c r="AI120" s="529"/>
      <c r="AJ120" s="529"/>
      <c r="AK120" s="530">
        <v>23787</v>
      </c>
      <c r="AL120" s="531"/>
      <c r="AM120" s="531"/>
      <c r="AN120" s="531"/>
      <c r="AO120" s="531"/>
      <c r="AP120" s="532"/>
      <c r="AQ120" s="523">
        <f t="shared" si="18"/>
        <v>285444</v>
      </c>
      <c r="AR120" s="523"/>
      <c r="AS120" s="523"/>
      <c r="AT120" s="523"/>
      <c r="AU120" s="523"/>
      <c r="AV120" s="523"/>
      <c r="AW120" s="523"/>
      <c r="AX120" s="523"/>
      <c r="AY120" s="533"/>
      <c r="AZ120" s="534"/>
      <c r="BA120" s="534"/>
      <c r="BB120" s="534"/>
      <c r="BC120" s="534"/>
      <c r="BD120" s="534"/>
      <c r="BE120" s="534"/>
      <c r="BF120" s="535"/>
      <c r="BG120" s="523">
        <v>3964</v>
      </c>
      <c r="BH120" s="523"/>
      <c r="BI120" s="523"/>
      <c r="BJ120" s="523"/>
      <c r="BK120" s="523"/>
      <c r="BL120" s="523"/>
      <c r="BM120" s="523"/>
      <c r="BN120" s="523"/>
      <c r="BO120" s="533">
        <f t="shared" si="19"/>
        <v>39101.917808219179</v>
      </c>
      <c r="BP120" s="534"/>
      <c r="BQ120" s="534"/>
      <c r="BR120" s="534"/>
      <c r="BS120" s="534"/>
      <c r="BT120" s="534"/>
      <c r="BU120" s="534"/>
      <c r="BV120" s="535"/>
      <c r="BW120" s="523"/>
      <c r="BX120" s="523"/>
      <c r="BY120" s="523"/>
      <c r="BZ120" s="523"/>
      <c r="CA120" s="523"/>
      <c r="CB120" s="523"/>
      <c r="CC120" s="523"/>
      <c r="CD120" s="523"/>
      <c r="CE120" s="523"/>
      <c r="CF120" s="523"/>
      <c r="CG120" s="523"/>
      <c r="CH120" s="523"/>
      <c r="CI120" s="523"/>
      <c r="CJ120" s="523"/>
      <c r="CK120" s="523"/>
      <c r="CL120" s="523"/>
      <c r="CM120" s="523"/>
      <c r="CN120" s="523"/>
      <c r="CO120" s="523"/>
      <c r="CP120" s="523"/>
      <c r="CQ120" s="523"/>
      <c r="CR120" s="523"/>
      <c r="CS120" s="523"/>
      <c r="CT120" s="523"/>
      <c r="CU120" s="523"/>
      <c r="CV120" s="523">
        <f t="shared" si="20"/>
        <v>328509.91780821921</v>
      </c>
      <c r="CW120" s="523"/>
      <c r="CX120" s="523"/>
      <c r="CY120" s="523"/>
      <c r="CZ120" s="523"/>
      <c r="DA120" s="523"/>
      <c r="DB120" s="523"/>
      <c r="DC120" s="523"/>
      <c r="DD120" s="523"/>
      <c r="DE120" s="524"/>
    </row>
    <row r="121" spans="1:109" s="407" customFormat="1" ht="23.25" customHeight="1" x14ac:dyDescent="0.2">
      <c r="A121" s="525" t="s">
        <v>1274</v>
      </c>
      <c r="B121" s="526"/>
      <c r="C121" s="526"/>
      <c r="D121" s="526"/>
      <c r="E121" s="526"/>
      <c r="F121" s="526"/>
      <c r="G121" s="526"/>
      <c r="H121" s="526"/>
      <c r="I121" s="526"/>
      <c r="J121" s="526"/>
      <c r="K121" s="526"/>
      <c r="L121" s="526"/>
      <c r="M121" s="526"/>
      <c r="N121" s="526"/>
      <c r="O121" s="526"/>
      <c r="P121" s="536" t="s">
        <v>1272</v>
      </c>
      <c r="Q121" s="536"/>
      <c r="R121" s="536"/>
      <c r="S121" s="536"/>
      <c r="T121" s="536"/>
      <c r="U121" s="536"/>
      <c r="V121" s="536"/>
      <c r="W121" s="536"/>
      <c r="X121" s="536"/>
      <c r="Y121" s="536"/>
      <c r="Z121" s="536"/>
      <c r="AA121" s="536"/>
      <c r="AB121" s="536"/>
      <c r="AC121" s="536"/>
      <c r="AD121" s="528">
        <v>401</v>
      </c>
      <c r="AE121" s="528"/>
      <c r="AF121" s="528"/>
      <c r="AG121" s="529">
        <v>1</v>
      </c>
      <c r="AH121" s="529"/>
      <c r="AI121" s="529"/>
      <c r="AJ121" s="529"/>
      <c r="AK121" s="530">
        <v>7334</v>
      </c>
      <c r="AL121" s="531"/>
      <c r="AM121" s="531"/>
      <c r="AN121" s="531"/>
      <c r="AO121" s="531"/>
      <c r="AP121" s="532"/>
      <c r="AQ121" s="523">
        <f t="shared" si="18"/>
        <v>88008</v>
      </c>
      <c r="AR121" s="523"/>
      <c r="AS121" s="523"/>
      <c r="AT121" s="523"/>
      <c r="AU121" s="523"/>
      <c r="AV121" s="523"/>
      <c r="AW121" s="523"/>
      <c r="AX121" s="523"/>
      <c r="AY121" s="533"/>
      <c r="AZ121" s="534"/>
      <c r="BA121" s="534"/>
      <c r="BB121" s="534"/>
      <c r="BC121" s="534"/>
      <c r="BD121" s="534"/>
      <c r="BE121" s="534"/>
      <c r="BF121" s="535"/>
      <c r="BG121" s="523">
        <v>1222</v>
      </c>
      <c r="BH121" s="523"/>
      <c r="BI121" s="523"/>
      <c r="BJ121" s="523"/>
      <c r="BK121" s="523"/>
      <c r="BL121" s="523"/>
      <c r="BM121" s="523"/>
      <c r="BN121" s="523"/>
      <c r="BO121" s="533">
        <f t="shared" si="19"/>
        <v>12055.890410958904</v>
      </c>
      <c r="BP121" s="534"/>
      <c r="BQ121" s="534"/>
      <c r="BR121" s="534"/>
      <c r="BS121" s="534"/>
      <c r="BT121" s="534"/>
      <c r="BU121" s="534"/>
      <c r="BV121" s="535"/>
      <c r="BW121" s="523"/>
      <c r="BX121" s="523"/>
      <c r="BY121" s="523"/>
      <c r="BZ121" s="523"/>
      <c r="CA121" s="523"/>
      <c r="CB121" s="523"/>
      <c r="CC121" s="523"/>
      <c r="CD121" s="523"/>
      <c r="CE121" s="523"/>
      <c r="CF121" s="523"/>
      <c r="CG121" s="523"/>
      <c r="CH121" s="523"/>
      <c r="CI121" s="523"/>
      <c r="CJ121" s="523"/>
      <c r="CK121" s="523"/>
      <c r="CL121" s="523"/>
      <c r="CM121" s="523"/>
      <c r="CN121" s="523"/>
      <c r="CO121" s="523"/>
      <c r="CP121" s="523"/>
      <c r="CQ121" s="523"/>
      <c r="CR121" s="523"/>
      <c r="CS121" s="523"/>
      <c r="CT121" s="523"/>
      <c r="CU121" s="523"/>
      <c r="CV121" s="523">
        <f t="shared" si="20"/>
        <v>101285.89041095891</v>
      </c>
      <c r="CW121" s="523"/>
      <c r="CX121" s="523"/>
      <c r="CY121" s="523"/>
      <c r="CZ121" s="523"/>
      <c r="DA121" s="523"/>
      <c r="DB121" s="523"/>
      <c r="DC121" s="523"/>
      <c r="DD121" s="523"/>
      <c r="DE121" s="524"/>
    </row>
    <row r="122" spans="1:109" s="407" customFormat="1" ht="23.25" customHeight="1" x14ac:dyDescent="0.2">
      <c r="A122" s="525" t="s">
        <v>1275</v>
      </c>
      <c r="B122" s="526"/>
      <c r="C122" s="526"/>
      <c r="D122" s="526"/>
      <c r="E122" s="526"/>
      <c r="F122" s="526"/>
      <c r="G122" s="526"/>
      <c r="H122" s="526"/>
      <c r="I122" s="526"/>
      <c r="J122" s="526"/>
      <c r="K122" s="526"/>
      <c r="L122" s="526"/>
      <c r="M122" s="526"/>
      <c r="N122" s="526"/>
      <c r="O122" s="526"/>
      <c r="P122" s="536" t="s">
        <v>1272</v>
      </c>
      <c r="Q122" s="536"/>
      <c r="R122" s="536"/>
      <c r="S122" s="536"/>
      <c r="T122" s="536"/>
      <c r="U122" s="536"/>
      <c r="V122" s="536"/>
      <c r="W122" s="536"/>
      <c r="X122" s="536"/>
      <c r="Y122" s="536"/>
      <c r="Z122" s="536"/>
      <c r="AA122" s="536"/>
      <c r="AB122" s="536"/>
      <c r="AC122" s="536"/>
      <c r="AD122" s="528">
        <v>401</v>
      </c>
      <c r="AE122" s="528"/>
      <c r="AF122" s="528"/>
      <c r="AG122" s="529">
        <v>1</v>
      </c>
      <c r="AH122" s="529"/>
      <c r="AI122" s="529"/>
      <c r="AJ122" s="529"/>
      <c r="AK122" s="530">
        <v>13614</v>
      </c>
      <c r="AL122" s="531"/>
      <c r="AM122" s="531"/>
      <c r="AN122" s="531"/>
      <c r="AO122" s="531"/>
      <c r="AP122" s="532"/>
      <c r="AQ122" s="523">
        <f t="shared" si="18"/>
        <v>163368</v>
      </c>
      <c r="AR122" s="523"/>
      <c r="AS122" s="523"/>
      <c r="AT122" s="523"/>
      <c r="AU122" s="523"/>
      <c r="AV122" s="523"/>
      <c r="AW122" s="523"/>
      <c r="AX122" s="523"/>
      <c r="AY122" s="533"/>
      <c r="AZ122" s="534"/>
      <c r="BA122" s="534"/>
      <c r="BB122" s="534"/>
      <c r="BC122" s="534"/>
      <c r="BD122" s="534"/>
      <c r="BE122" s="534"/>
      <c r="BF122" s="535"/>
      <c r="BG122" s="523">
        <v>2269</v>
      </c>
      <c r="BH122" s="523"/>
      <c r="BI122" s="523"/>
      <c r="BJ122" s="523"/>
      <c r="BK122" s="523"/>
      <c r="BL122" s="523"/>
      <c r="BM122" s="523"/>
      <c r="BN122" s="523"/>
      <c r="BO122" s="533">
        <f t="shared" si="19"/>
        <v>22379.178082191778</v>
      </c>
      <c r="BP122" s="534"/>
      <c r="BQ122" s="534"/>
      <c r="BR122" s="534"/>
      <c r="BS122" s="534"/>
      <c r="BT122" s="534"/>
      <c r="BU122" s="534"/>
      <c r="BV122" s="535"/>
      <c r="BW122" s="523"/>
      <c r="BX122" s="523"/>
      <c r="BY122" s="523"/>
      <c r="BZ122" s="523"/>
      <c r="CA122" s="523"/>
      <c r="CB122" s="523"/>
      <c r="CC122" s="523"/>
      <c r="CD122" s="523"/>
      <c r="CE122" s="523"/>
      <c r="CF122" s="523"/>
      <c r="CG122" s="523"/>
      <c r="CH122" s="523"/>
      <c r="CI122" s="523"/>
      <c r="CJ122" s="523"/>
      <c r="CK122" s="523"/>
      <c r="CL122" s="523"/>
      <c r="CM122" s="523"/>
      <c r="CN122" s="523"/>
      <c r="CO122" s="523"/>
      <c r="CP122" s="523"/>
      <c r="CQ122" s="523"/>
      <c r="CR122" s="523"/>
      <c r="CS122" s="523"/>
      <c r="CT122" s="523"/>
      <c r="CU122" s="523"/>
      <c r="CV122" s="523">
        <f t="shared" si="20"/>
        <v>188016.17808219179</v>
      </c>
      <c r="CW122" s="523"/>
      <c r="CX122" s="523"/>
      <c r="CY122" s="523"/>
      <c r="CZ122" s="523"/>
      <c r="DA122" s="523"/>
      <c r="DB122" s="523"/>
      <c r="DC122" s="523"/>
      <c r="DD122" s="523"/>
      <c r="DE122" s="524"/>
    </row>
    <row r="123" spans="1:109" s="407" customFormat="1" ht="23.25" customHeight="1" x14ac:dyDescent="0.2">
      <c r="A123" s="525" t="s">
        <v>1276</v>
      </c>
      <c r="B123" s="526"/>
      <c r="C123" s="526"/>
      <c r="D123" s="526"/>
      <c r="E123" s="526"/>
      <c r="F123" s="526"/>
      <c r="G123" s="526"/>
      <c r="H123" s="526"/>
      <c r="I123" s="526"/>
      <c r="J123" s="526"/>
      <c r="K123" s="526"/>
      <c r="L123" s="526"/>
      <c r="M123" s="526"/>
      <c r="N123" s="526"/>
      <c r="O123" s="526"/>
      <c r="P123" s="536" t="s">
        <v>1272</v>
      </c>
      <c r="Q123" s="536"/>
      <c r="R123" s="536"/>
      <c r="S123" s="536"/>
      <c r="T123" s="536"/>
      <c r="U123" s="536"/>
      <c r="V123" s="536"/>
      <c r="W123" s="536"/>
      <c r="X123" s="536"/>
      <c r="Y123" s="536"/>
      <c r="Z123" s="536"/>
      <c r="AA123" s="536"/>
      <c r="AB123" s="536"/>
      <c r="AC123" s="536"/>
      <c r="AD123" s="528">
        <v>401</v>
      </c>
      <c r="AE123" s="528"/>
      <c r="AF123" s="528"/>
      <c r="AG123" s="529">
        <v>1</v>
      </c>
      <c r="AH123" s="529"/>
      <c r="AI123" s="529"/>
      <c r="AJ123" s="529"/>
      <c r="AK123" s="530">
        <v>13614</v>
      </c>
      <c r="AL123" s="531"/>
      <c r="AM123" s="531"/>
      <c r="AN123" s="531"/>
      <c r="AO123" s="531"/>
      <c r="AP123" s="532"/>
      <c r="AQ123" s="523">
        <f t="shared" si="18"/>
        <v>163368</v>
      </c>
      <c r="AR123" s="523"/>
      <c r="AS123" s="523"/>
      <c r="AT123" s="523"/>
      <c r="AU123" s="523"/>
      <c r="AV123" s="523"/>
      <c r="AW123" s="523"/>
      <c r="AX123" s="523"/>
      <c r="AY123" s="533"/>
      <c r="AZ123" s="534"/>
      <c r="BA123" s="534"/>
      <c r="BB123" s="534"/>
      <c r="BC123" s="534"/>
      <c r="BD123" s="534"/>
      <c r="BE123" s="534"/>
      <c r="BF123" s="535"/>
      <c r="BG123" s="523">
        <v>2269</v>
      </c>
      <c r="BH123" s="523"/>
      <c r="BI123" s="523"/>
      <c r="BJ123" s="523"/>
      <c r="BK123" s="523"/>
      <c r="BL123" s="523"/>
      <c r="BM123" s="523"/>
      <c r="BN123" s="523"/>
      <c r="BO123" s="533">
        <f t="shared" si="19"/>
        <v>22379.178082191778</v>
      </c>
      <c r="BP123" s="534"/>
      <c r="BQ123" s="534"/>
      <c r="BR123" s="534"/>
      <c r="BS123" s="534"/>
      <c r="BT123" s="534"/>
      <c r="BU123" s="534"/>
      <c r="BV123" s="535"/>
      <c r="BW123" s="523"/>
      <c r="BX123" s="523"/>
      <c r="BY123" s="523"/>
      <c r="BZ123" s="523"/>
      <c r="CA123" s="523"/>
      <c r="CB123" s="523"/>
      <c r="CC123" s="523"/>
      <c r="CD123" s="523"/>
      <c r="CE123" s="523"/>
      <c r="CF123" s="523"/>
      <c r="CG123" s="523"/>
      <c r="CH123" s="523"/>
      <c r="CI123" s="523"/>
      <c r="CJ123" s="523"/>
      <c r="CK123" s="523"/>
      <c r="CL123" s="523"/>
      <c r="CM123" s="523"/>
      <c r="CN123" s="523"/>
      <c r="CO123" s="523"/>
      <c r="CP123" s="523"/>
      <c r="CQ123" s="523"/>
      <c r="CR123" s="523"/>
      <c r="CS123" s="523"/>
      <c r="CT123" s="523"/>
      <c r="CU123" s="523"/>
      <c r="CV123" s="523">
        <f t="shared" si="20"/>
        <v>188016.17808219179</v>
      </c>
      <c r="CW123" s="523"/>
      <c r="CX123" s="523"/>
      <c r="CY123" s="523"/>
      <c r="CZ123" s="523"/>
      <c r="DA123" s="523"/>
      <c r="DB123" s="523"/>
      <c r="DC123" s="523"/>
      <c r="DD123" s="523"/>
      <c r="DE123" s="524"/>
    </row>
    <row r="124" spans="1:109" s="407" customFormat="1" ht="23.25" customHeight="1" x14ac:dyDescent="0.2">
      <c r="A124" s="525" t="s">
        <v>1277</v>
      </c>
      <c r="B124" s="526"/>
      <c r="C124" s="526"/>
      <c r="D124" s="526"/>
      <c r="E124" s="526"/>
      <c r="F124" s="526"/>
      <c r="G124" s="526"/>
      <c r="H124" s="526"/>
      <c r="I124" s="526"/>
      <c r="J124" s="526"/>
      <c r="K124" s="526"/>
      <c r="L124" s="526"/>
      <c r="M124" s="526"/>
      <c r="N124" s="526"/>
      <c r="O124" s="526"/>
      <c r="P124" s="536" t="s">
        <v>1272</v>
      </c>
      <c r="Q124" s="536"/>
      <c r="R124" s="536"/>
      <c r="S124" s="536"/>
      <c r="T124" s="536"/>
      <c r="U124" s="536"/>
      <c r="V124" s="536"/>
      <c r="W124" s="536"/>
      <c r="X124" s="536"/>
      <c r="Y124" s="536"/>
      <c r="Z124" s="536"/>
      <c r="AA124" s="536"/>
      <c r="AB124" s="536"/>
      <c r="AC124" s="536"/>
      <c r="AD124" s="528">
        <v>401</v>
      </c>
      <c r="AE124" s="528"/>
      <c r="AF124" s="528"/>
      <c r="AG124" s="529">
        <v>1</v>
      </c>
      <c r="AH124" s="529"/>
      <c r="AI124" s="529"/>
      <c r="AJ124" s="529"/>
      <c r="AK124" s="530">
        <v>5546</v>
      </c>
      <c r="AL124" s="531"/>
      <c r="AM124" s="531"/>
      <c r="AN124" s="531"/>
      <c r="AO124" s="531"/>
      <c r="AP124" s="532"/>
      <c r="AQ124" s="523">
        <f t="shared" si="18"/>
        <v>66552</v>
      </c>
      <c r="AR124" s="523"/>
      <c r="AS124" s="523"/>
      <c r="AT124" s="523"/>
      <c r="AU124" s="523"/>
      <c r="AV124" s="523"/>
      <c r="AW124" s="523"/>
      <c r="AX124" s="523"/>
      <c r="AY124" s="533"/>
      <c r="AZ124" s="534"/>
      <c r="BA124" s="534"/>
      <c r="BB124" s="534"/>
      <c r="BC124" s="534"/>
      <c r="BD124" s="534"/>
      <c r="BE124" s="534"/>
      <c r="BF124" s="535"/>
      <c r="BG124" s="523">
        <v>924.35</v>
      </c>
      <c r="BH124" s="523"/>
      <c r="BI124" s="523"/>
      <c r="BJ124" s="523"/>
      <c r="BK124" s="523"/>
      <c r="BL124" s="523"/>
      <c r="BM124" s="523"/>
      <c r="BN124" s="523"/>
      <c r="BO124" s="533">
        <f t="shared" si="19"/>
        <v>9116.7123287671238</v>
      </c>
      <c r="BP124" s="534"/>
      <c r="BQ124" s="534"/>
      <c r="BR124" s="534"/>
      <c r="BS124" s="534"/>
      <c r="BT124" s="534"/>
      <c r="BU124" s="534"/>
      <c r="BV124" s="535"/>
      <c r="BW124" s="523"/>
      <c r="BX124" s="523"/>
      <c r="BY124" s="523"/>
      <c r="BZ124" s="523"/>
      <c r="CA124" s="523"/>
      <c r="CB124" s="523"/>
      <c r="CC124" s="523"/>
      <c r="CD124" s="523"/>
      <c r="CE124" s="523"/>
      <c r="CF124" s="523"/>
      <c r="CG124" s="523"/>
      <c r="CH124" s="523"/>
      <c r="CI124" s="523"/>
      <c r="CJ124" s="523"/>
      <c r="CK124" s="523"/>
      <c r="CL124" s="523"/>
      <c r="CM124" s="523"/>
      <c r="CN124" s="523"/>
      <c r="CO124" s="523"/>
      <c r="CP124" s="523"/>
      <c r="CQ124" s="523"/>
      <c r="CR124" s="523"/>
      <c r="CS124" s="523"/>
      <c r="CT124" s="523"/>
      <c r="CU124" s="523"/>
      <c r="CV124" s="523">
        <f t="shared" si="20"/>
        <v>76593.062328767133</v>
      </c>
      <c r="CW124" s="523"/>
      <c r="CX124" s="523"/>
      <c r="CY124" s="523"/>
      <c r="CZ124" s="523"/>
      <c r="DA124" s="523"/>
      <c r="DB124" s="523"/>
      <c r="DC124" s="523"/>
      <c r="DD124" s="523"/>
      <c r="DE124" s="524"/>
    </row>
    <row r="125" spans="1:109" s="407" customFormat="1" ht="23.25" customHeight="1" x14ac:dyDescent="0.2">
      <c r="A125" s="525" t="s">
        <v>1278</v>
      </c>
      <c r="B125" s="526"/>
      <c r="C125" s="526"/>
      <c r="D125" s="526"/>
      <c r="E125" s="526"/>
      <c r="F125" s="526"/>
      <c r="G125" s="526"/>
      <c r="H125" s="526"/>
      <c r="I125" s="526"/>
      <c r="J125" s="526"/>
      <c r="K125" s="526"/>
      <c r="L125" s="526"/>
      <c r="M125" s="526"/>
      <c r="N125" s="526"/>
      <c r="O125" s="526"/>
      <c r="P125" s="536" t="s">
        <v>1272</v>
      </c>
      <c r="Q125" s="536"/>
      <c r="R125" s="536"/>
      <c r="S125" s="536"/>
      <c r="T125" s="536"/>
      <c r="U125" s="536"/>
      <c r="V125" s="536"/>
      <c r="W125" s="536"/>
      <c r="X125" s="536"/>
      <c r="Y125" s="536"/>
      <c r="Z125" s="536"/>
      <c r="AA125" s="536"/>
      <c r="AB125" s="536"/>
      <c r="AC125" s="536"/>
      <c r="AD125" s="528">
        <v>401</v>
      </c>
      <c r="AE125" s="528"/>
      <c r="AF125" s="528"/>
      <c r="AG125" s="529">
        <v>1</v>
      </c>
      <c r="AH125" s="529"/>
      <c r="AI125" s="529"/>
      <c r="AJ125" s="529"/>
      <c r="AK125" s="530">
        <v>8705</v>
      </c>
      <c r="AL125" s="531"/>
      <c r="AM125" s="531"/>
      <c r="AN125" s="531"/>
      <c r="AO125" s="531"/>
      <c r="AP125" s="532"/>
      <c r="AQ125" s="523">
        <f t="shared" ref="AQ125:AQ139" si="21">AG125*AK125*12</f>
        <v>104460</v>
      </c>
      <c r="AR125" s="523"/>
      <c r="AS125" s="523"/>
      <c r="AT125" s="523"/>
      <c r="AU125" s="523"/>
      <c r="AV125" s="523"/>
      <c r="AW125" s="523"/>
      <c r="AX125" s="523"/>
      <c r="AY125" s="533"/>
      <c r="AZ125" s="534"/>
      <c r="BA125" s="534"/>
      <c r="BB125" s="534"/>
      <c r="BC125" s="534"/>
      <c r="BD125" s="534"/>
      <c r="BE125" s="534"/>
      <c r="BF125" s="535"/>
      <c r="BG125" s="523">
        <v>1450</v>
      </c>
      <c r="BH125" s="523"/>
      <c r="BI125" s="523"/>
      <c r="BJ125" s="523"/>
      <c r="BK125" s="523"/>
      <c r="BL125" s="523"/>
      <c r="BM125" s="523"/>
      <c r="BN125" s="523"/>
      <c r="BO125" s="533">
        <f t="shared" ref="BO125:BO139" si="22">AQ125/365*50</f>
        <v>14309.589041095891</v>
      </c>
      <c r="BP125" s="534"/>
      <c r="BQ125" s="534"/>
      <c r="BR125" s="534"/>
      <c r="BS125" s="534"/>
      <c r="BT125" s="534"/>
      <c r="BU125" s="534"/>
      <c r="BV125" s="535"/>
      <c r="BW125" s="523"/>
      <c r="BX125" s="523"/>
      <c r="BY125" s="523"/>
      <c r="BZ125" s="523"/>
      <c r="CA125" s="523"/>
      <c r="CB125" s="523"/>
      <c r="CC125" s="523"/>
      <c r="CD125" s="523"/>
      <c r="CE125" s="523"/>
      <c r="CF125" s="523"/>
      <c r="CG125" s="523"/>
      <c r="CH125" s="523"/>
      <c r="CI125" s="523"/>
      <c r="CJ125" s="523"/>
      <c r="CK125" s="523"/>
      <c r="CL125" s="523"/>
      <c r="CM125" s="523"/>
      <c r="CN125" s="523"/>
      <c r="CO125" s="523"/>
      <c r="CP125" s="523"/>
      <c r="CQ125" s="523"/>
      <c r="CR125" s="523"/>
      <c r="CS125" s="523"/>
      <c r="CT125" s="523"/>
      <c r="CU125" s="523"/>
      <c r="CV125" s="523">
        <f t="shared" ref="CV125:CV139" si="23">SUM(AQ125:CU125)</f>
        <v>120219.5890410959</v>
      </c>
      <c r="CW125" s="523"/>
      <c r="CX125" s="523"/>
      <c r="CY125" s="523"/>
      <c r="CZ125" s="523"/>
      <c r="DA125" s="523"/>
      <c r="DB125" s="523"/>
      <c r="DC125" s="523"/>
      <c r="DD125" s="523"/>
      <c r="DE125" s="524"/>
    </row>
    <row r="126" spans="1:109" s="407" customFormat="1" ht="23.25" customHeight="1" x14ac:dyDescent="0.2">
      <c r="A126" s="525" t="s">
        <v>1279</v>
      </c>
      <c r="B126" s="526"/>
      <c r="C126" s="526"/>
      <c r="D126" s="526"/>
      <c r="E126" s="526"/>
      <c r="F126" s="526"/>
      <c r="G126" s="526"/>
      <c r="H126" s="526"/>
      <c r="I126" s="526"/>
      <c r="J126" s="526"/>
      <c r="K126" s="526"/>
      <c r="L126" s="526"/>
      <c r="M126" s="526"/>
      <c r="N126" s="526"/>
      <c r="O126" s="526"/>
      <c r="P126" s="536" t="s">
        <v>1272</v>
      </c>
      <c r="Q126" s="536"/>
      <c r="R126" s="536"/>
      <c r="S126" s="536"/>
      <c r="T126" s="536"/>
      <c r="U126" s="536"/>
      <c r="V126" s="536"/>
      <c r="W126" s="536"/>
      <c r="X126" s="536"/>
      <c r="Y126" s="536"/>
      <c r="Z126" s="536"/>
      <c r="AA126" s="536"/>
      <c r="AB126" s="536"/>
      <c r="AC126" s="536"/>
      <c r="AD126" s="528">
        <v>401</v>
      </c>
      <c r="AE126" s="528"/>
      <c r="AF126" s="528"/>
      <c r="AG126" s="529">
        <v>1</v>
      </c>
      <c r="AH126" s="529"/>
      <c r="AI126" s="529"/>
      <c r="AJ126" s="529"/>
      <c r="AK126" s="530">
        <v>6284</v>
      </c>
      <c r="AL126" s="531"/>
      <c r="AM126" s="531"/>
      <c r="AN126" s="531"/>
      <c r="AO126" s="531"/>
      <c r="AP126" s="532"/>
      <c r="AQ126" s="523">
        <f t="shared" si="21"/>
        <v>75408</v>
      </c>
      <c r="AR126" s="523"/>
      <c r="AS126" s="523"/>
      <c r="AT126" s="523"/>
      <c r="AU126" s="523"/>
      <c r="AV126" s="523"/>
      <c r="AW126" s="523"/>
      <c r="AX126" s="523"/>
      <c r="AY126" s="533"/>
      <c r="AZ126" s="534"/>
      <c r="BA126" s="534"/>
      <c r="BB126" s="534"/>
      <c r="BC126" s="534"/>
      <c r="BD126" s="534"/>
      <c r="BE126" s="534"/>
      <c r="BF126" s="535"/>
      <c r="BG126" s="523">
        <v>1047</v>
      </c>
      <c r="BH126" s="523"/>
      <c r="BI126" s="523"/>
      <c r="BJ126" s="523"/>
      <c r="BK126" s="523"/>
      <c r="BL126" s="523"/>
      <c r="BM126" s="523"/>
      <c r="BN126" s="523"/>
      <c r="BO126" s="533">
        <f t="shared" si="22"/>
        <v>10329.86301369863</v>
      </c>
      <c r="BP126" s="534"/>
      <c r="BQ126" s="534"/>
      <c r="BR126" s="534"/>
      <c r="BS126" s="534"/>
      <c r="BT126" s="534"/>
      <c r="BU126" s="534"/>
      <c r="BV126" s="535"/>
      <c r="BW126" s="523"/>
      <c r="BX126" s="523"/>
      <c r="BY126" s="523"/>
      <c r="BZ126" s="523"/>
      <c r="CA126" s="523"/>
      <c r="CB126" s="523"/>
      <c r="CC126" s="523"/>
      <c r="CD126" s="523"/>
      <c r="CE126" s="523"/>
      <c r="CF126" s="523"/>
      <c r="CG126" s="523"/>
      <c r="CH126" s="523"/>
      <c r="CI126" s="523"/>
      <c r="CJ126" s="523"/>
      <c r="CK126" s="523"/>
      <c r="CL126" s="523"/>
      <c r="CM126" s="523"/>
      <c r="CN126" s="523"/>
      <c r="CO126" s="523"/>
      <c r="CP126" s="523"/>
      <c r="CQ126" s="523"/>
      <c r="CR126" s="523"/>
      <c r="CS126" s="523"/>
      <c r="CT126" s="523"/>
      <c r="CU126" s="523"/>
      <c r="CV126" s="523">
        <f t="shared" si="23"/>
        <v>86784.863013698632</v>
      </c>
      <c r="CW126" s="523"/>
      <c r="CX126" s="523"/>
      <c r="CY126" s="523"/>
      <c r="CZ126" s="523"/>
      <c r="DA126" s="523"/>
      <c r="DB126" s="523"/>
      <c r="DC126" s="523"/>
      <c r="DD126" s="523"/>
      <c r="DE126" s="524"/>
    </row>
    <row r="127" spans="1:109" s="407" customFormat="1" ht="23.25" customHeight="1" x14ac:dyDescent="0.2">
      <c r="A127" s="525" t="s">
        <v>1280</v>
      </c>
      <c r="B127" s="526"/>
      <c r="C127" s="526"/>
      <c r="D127" s="526"/>
      <c r="E127" s="526"/>
      <c r="F127" s="526"/>
      <c r="G127" s="526"/>
      <c r="H127" s="526"/>
      <c r="I127" s="526"/>
      <c r="J127" s="526"/>
      <c r="K127" s="526"/>
      <c r="L127" s="526"/>
      <c r="M127" s="526"/>
      <c r="N127" s="526"/>
      <c r="O127" s="526"/>
      <c r="P127" s="536" t="s">
        <v>1272</v>
      </c>
      <c r="Q127" s="536"/>
      <c r="R127" s="536"/>
      <c r="S127" s="536"/>
      <c r="T127" s="536"/>
      <c r="U127" s="536"/>
      <c r="V127" s="536"/>
      <c r="W127" s="536"/>
      <c r="X127" s="536"/>
      <c r="Y127" s="536"/>
      <c r="Z127" s="536"/>
      <c r="AA127" s="536"/>
      <c r="AB127" s="536"/>
      <c r="AC127" s="536"/>
      <c r="AD127" s="528">
        <v>401</v>
      </c>
      <c r="AE127" s="528"/>
      <c r="AF127" s="528"/>
      <c r="AG127" s="529">
        <v>1</v>
      </c>
      <c r="AH127" s="529"/>
      <c r="AI127" s="529"/>
      <c r="AJ127" s="529"/>
      <c r="AK127" s="530">
        <v>8705</v>
      </c>
      <c r="AL127" s="531"/>
      <c r="AM127" s="531"/>
      <c r="AN127" s="531"/>
      <c r="AO127" s="531"/>
      <c r="AP127" s="532"/>
      <c r="AQ127" s="523">
        <f t="shared" si="21"/>
        <v>104460</v>
      </c>
      <c r="AR127" s="523"/>
      <c r="AS127" s="523"/>
      <c r="AT127" s="523"/>
      <c r="AU127" s="523"/>
      <c r="AV127" s="523"/>
      <c r="AW127" s="523"/>
      <c r="AX127" s="523"/>
      <c r="AY127" s="533"/>
      <c r="AZ127" s="534"/>
      <c r="BA127" s="534"/>
      <c r="BB127" s="534"/>
      <c r="BC127" s="534"/>
      <c r="BD127" s="534"/>
      <c r="BE127" s="534"/>
      <c r="BF127" s="535"/>
      <c r="BG127" s="523">
        <v>1450</v>
      </c>
      <c r="BH127" s="523"/>
      <c r="BI127" s="523"/>
      <c r="BJ127" s="523"/>
      <c r="BK127" s="523"/>
      <c r="BL127" s="523"/>
      <c r="BM127" s="523"/>
      <c r="BN127" s="523"/>
      <c r="BO127" s="533">
        <f t="shared" si="22"/>
        <v>14309.589041095891</v>
      </c>
      <c r="BP127" s="534"/>
      <c r="BQ127" s="534"/>
      <c r="BR127" s="534"/>
      <c r="BS127" s="534"/>
      <c r="BT127" s="534"/>
      <c r="BU127" s="534"/>
      <c r="BV127" s="535"/>
      <c r="BW127" s="523"/>
      <c r="BX127" s="523"/>
      <c r="BY127" s="523"/>
      <c r="BZ127" s="523"/>
      <c r="CA127" s="523"/>
      <c r="CB127" s="523"/>
      <c r="CC127" s="523"/>
      <c r="CD127" s="523"/>
      <c r="CE127" s="523"/>
      <c r="CF127" s="523"/>
      <c r="CG127" s="523"/>
      <c r="CH127" s="523"/>
      <c r="CI127" s="523"/>
      <c r="CJ127" s="523"/>
      <c r="CK127" s="523"/>
      <c r="CL127" s="523"/>
      <c r="CM127" s="523"/>
      <c r="CN127" s="523"/>
      <c r="CO127" s="523"/>
      <c r="CP127" s="523"/>
      <c r="CQ127" s="523"/>
      <c r="CR127" s="523"/>
      <c r="CS127" s="523"/>
      <c r="CT127" s="523"/>
      <c r="CU127" s="523"/>
      <c r="CV127" s="523">
        <f t="shared" si="23"/>
        <v>120219.5890410959</v>
      </c>
      <c r="CW127" s="523"/>
      <c r="CX127" s="523"/>
      <c r="CY127" s="523"/>
      <c r="CZ127" s="523"/>
      <c r="DA127" s="523"/>
      <c r="DB127" s="523"/>
      <c r="DC127" s="523"/>
      <c r="DD127" s="523"/>
      <c r="DE127" s="524"/>
    </row>
    <row r="128" spans="1:109" s="407" customFormat="1" ht="23.25" customHeight="1" x14ac:dyDescent="0.2">
      <c r="A128" s="525" t="s">
        <v>1281</v>
      </c>
      <c r="B128" s="526"/>
      <c r="C128" s="526"/>
      <c r="D128" s="526"/>
      <c r="E128" s="526"/>
      <c r="F128" s="526"/>
      <c r="G128" s="526"/>
      <c r="H128" s="526"/>
      <c r="I128" s="526"/>
      <c r="J128" s="526"/>
      <c r="K128" s="526"/>
      <c r="L128" s="526"/>
      <c r="M128" s="526"/>
      <c r="N128" s="526"/>
      <c r="O128" s="526"/>
      <c r="P128" s="536" t="s">
        <v>1272</v>
      </c>
      <c r="Q128" s="536"/>
      <c r="R128" s="536"/>
      <c r="S128" s="536"/>
      <c r="T128" s="536"/>
      <c r="U128" s="536"/>
      <c r="V128" s="536"/>
      <c r="W128" s="536"/>
      <c r="X128" s="536"/>
      <c r="Y128" s="536"/>
      <c r="Z128" s="536"/>
      <c r="AA128" s="536"/>
      <c r="AB128" s="536"/>
      <c r="AC128" s="536"/>
      <c r="AD128" s="528">
        <v>401</v>
      </c>
      <c r="AE128" s="528"/>
      <c r="AF128" s="528"/>
      <c r="AG128" s="529">
        <v>1</v>
      </c>
      <c r="AH128" s="529"/>
      <c r="AI128" s="529"/>
      <c r="AJ128" s="529"/>
      <c r="AK128" s="530">
        <v>7334</v>
      </c>
      <c r="AL128" s="531"/>
      <c r="AM128" s="531"/>
      <c r="AN128" s="531"/>
      <c r="AO128" s="531"/>
      <c r="AP128" s="532"/>
      <c r="AQ128" s="523">
        <f t="shared" si="21"/>
        <v>88008</v>
      </c>
      <c r="AR128" s="523"/>
      <c r="AS128" s="523"/>
      <c r="AT128" s="523"/>
      <c r="AU128" s="523"/>
      <c r="AV128" s="523"/>
      <c r="AW128" s="523"/>
      <c r="AX128" s="523"/>
      <c r="AY128" s="533"/>
      <c r="AZ128" s="534"/>
      <c r="BA128" s="534"/>
      <c r="BB128" s="534"/>
      <c r="BC128" s="534"/>
      <c r="BD128" s="534"/>
      <c r="BE128" s="534"/>
      <c r="BF128" s="535"/>
      <c r="BG128" s="523">
        <v>1222</v>
      </c>
      <c r="BH128" s="523"/>
      <c r="BI128" s="523"/>
      <c r="BJ128" s="523"/>
      <c r="BK128" s="523"/>
      <c r="BL128" s="523"/>
      <c r="BM128" s="523"/>
      <c r="BN128" s="523"/>
      <c r="BO128" s="533">
        <f t="shared" si="22"/>
        <v>12055.890410958904</v>
      </c>
      <c r="BP128" s="534"/>
      <c r="BQ128" s="534"/>
      <c r="BR128" s="534"/>
      <c r="BS128" s="534"/>
      <c r="BT128" s="534"/>
      <c r="BU128" s="534"/>
      <c r="BV128" s="535"/>
      <c r="BW128" s="523"/>
      <c r="BX128" s="523"/>
      <c r="BY128" s="523"/>
      <c r="BZ128" s="523"/>
      <c r="CA128" s="523"/>
      <c r="CB128" s="523"/>
      <c r="CC128" s="523"/>
      <c r="CD128" s="523"/>
      <c r="CE128" s="523"/>
      <c r="CF128" s="523"/>
      <c r="CG128" s="523"/>
      <c r="CH128" s="523"/>
      <c r="CI128" s="523"/>
      <c r="CJ128" s="523"/>
      <c r="CK128" s="523"/>
      <c r="CL128" s="523"/>
      <c r="CM128" s="523"/>
      <c r="CN128" s="523"/>
      <c r="CO128" s="523"/>
      <c r="CP128" s="523"/>
      <c r="CQ128" s="523"/>
      <c r="CR128" s="523"/>
      <c r="CS128" s="523"/>
      <c r="CT128" s="523"/>
      <c r="CU128" s="523"/>
      <c r="CV128" s="523">
        <f t="shared" si="23"/>
        <v>101285.89041095891</v>
      </c>
      <c r="CW128" s="523"/>
      <c r="CX128" s="523"/>
      <c r="CY128" s="523"/>
      <c r="CZ128" s="523"/>
      <c r="DA128" s="523"/>
      <c r="DB128" s="523"/>
      <c r="DC128" s="523"/>
      <c r="DD128" s="523"/>
      <c r="DE128" s="524"/>
    </row>
    <row r="129" spans="1:109" s="407" customFormat="1" ht="23.25" customHeight="1" x14ac:dyDescent="0.2">
      <c r="A129" s="525" t="s">
        <v>1282</v>
      </c>
      <c r="B129" s="526"/>
      <c r="C129" s="526"/>
      <c r="D129" s="526"/>
      <c r="E129" s="526"/>
      <c r="F129" s="526"/>
      <c r="G129" s="526"/>
      <c r="H129" s="526"/>
      <c r="I129" s="526"/>
      <c r="J129" s="526"/>
      <c r="K129" s="526"/>
      <c r="L129" s="526"/>
      <c r="M129" s="526"/>
      <c r="N129" s="526"/>
      <c r="O129" s="526"/>
      <c r="P129" s="536" t="s">
        <v>1272</v>
      </c>
      <c r="Q129" s="536"/>
      <c r="R129" s="536"/>
      <c r="S129" s="536"/>
      <c r="T129" s="536"/>
      <c r="U129" s="536"/>
      <c r="V129" s="536"/>
      <c r="W129" s="536"/>
      <c r="X129" s="536"/>
      <c r="Y129" s="536"/>
      <c r="Z129" s="536"/>
      <c r="AA129" s="536"/>
      <c r="AB129" s="536"/>
      <c r="AC129" s="536"/>
      <c r="AD129" s="528">
        <v>401</v>
      </c>
      <c r="AE129" s="528"/>
      <c r="AF129" s="528"/>
      <c r="AG129" s="529">
        <v>1</v>
      </c>
      <c r="AH129" s="529"/>
      <c r="AI129" s="529"/>
      <c r="AJ129" s="529"/>
      <c r="AK129" s="530">
        <v>8705</v>
      </c>
      <c r="AL129" s="531"/>
      <c r="AM129" s="531"/>
      <c r="AN129" s="531"/>
      <c r="AO129" s="531"/>
      <c r="AP129" s="532"/>
      <c r="AQ129" s="523">
        <f t="shared" si="21"/>
        <v>104460</v>
      </c>
      <c r="AR129" s="523"/>
      <c r="AS129" s="523"/>
      <c r="AT129" s="523"/>
      <c r="AU129" s="523"/>
      <c r="AV129" s="523"/>
      <c r="AW129" s="523"/>
      <c r="AX129" s="523"/>
      <c r="AY129" s="533"/>
      <c r="AZ129" s="534"/>
      <c r="BA129" s="534"/>
      <c r="BB129" s="534"/>
      <c r="BC129" s="534"/>
      <c r="BD129" s="534"/>
      <c r="BE129" s="534"/>
      <c r="BF129" s="535"/>
      <c r="BG129" s="523">
        <v>1450</v>
      </c>
      <c r="BH129" s="523"/>
      <c r="BI129" s="523"/>
      <c r="BJ129" s="523"/>
      <c r="BK129" s="523"/>
      <c r="BL129" s="523"/>
      <c r="BM129" s="523"/>
      <c r="BN129" s="523"/>
      <c r="BO129" s="533">
        <f t="shared" si="22"/>
        <v>14309.589041095891</v>
      </c>
      <c r="BP129" s="534"/>
      <c r="BQ129" s="534"/>
      <c r="BR129" s="534"/>
      <c r="BS129" s="534"/>
      <c r="BT129" s="534"/>
      <c r="BU129" s="534"/>
      <c r="BV129" s="535"/>
      <c r="BW129" s="523"/>
      <c r="BX129" s="523"/>
      <c r="BY129" s="523"/>
      <c r="BZ129" s="523"/>
      <c r="CA129" s="523"/>
      <c r="CB129" s="523"/>
      <c r="CC129" s="523"/>
      <c r="CD129" s="523"/>
      <c r="CE129" s="523"/>
      <c r="CF129" s="523"/>
      <c r="CG129" s="523"/>
      <c r="CH129" s="523"/>
      <c r="CI129" s="523"/>
      <c r="CJ129" s="523"/>
      <c r="CK129" s="523"/>
      <c r="CL129" s="523"/>
      <c r="CM129" s="523"/>
      <c r="CN129" s="523"/>
      <c r="CO129" s="523"/>
      <c r="CP129" s="523"/>
      <c r="CQ129" s="523"/>
      <c r="CR129" s="523"/>
      <c r="CS129" s="523"/>
      <c r="CT129" s="523"/>
      <c r="CU129" s="523"/>
      <c r="CV129" s="523">
        <f t="shared" si="23"/>
        <v>120219.5890410959</v>
      </c>
      <c r="CW129" s="523"/>
      <c r="CX129" s="523"/>
      <c r="CY129" s="523"/>
      <c r="CZ129" s="523"/>
      <c r="DA129" s="523"/>
      <c r="DB129" s="523"/>
      <c r="DC129" s="523"/>
      <c r="DD129" s="523"/>
      <c r="DE129" s="524"/>
    </row>
    <row r="130" spans="1:109" s="407" customFormat="1" ht="23.25" customHeight="1" x14ac:dyDescent="0.2">
      <c r="A130" s="525" t="s">
        <v>1283</v>
      </c>
      <c r="B130" s="526"/>
      <c r="C130" s="526"/>
      <c r="D130" s="526"/>
      <c r="E130" s="526"/>
      <c r="F130" s="526"/>
      <c r="G130" s="526"/>
      <c r="H130" s="526"/>
      <c r="I130" s="526"/>
      <c r="J130" s="526"/>
      <c r="K130" s="526"/>
      <c r="L130" s="526"/>
      <c r="M130" s="526"/>
      <c r="N130" s="526"/>
      <c r="O130" s="526"/>
      <c r="P130" s="536" t="s">
        <v>1272</v>
      </c>
      <c r="Q130" s="536"/>
      <c r="R130" s="536"/>
      <c r="S130" s="536"/>
      <c r="T130" s="536"/>
      <c r="U130" s="536"/>
      <c r="V130" s="536"/>
      <c r="W130" s="536"/>
      <c r="X130" s="536"/>
      <c r="Y130" s="536"/>
      <c r="Z130" s="536"/>
      <c r="AA130" s="536"/>
      <c r="AB130" s="536"/>
      <c r="AC130" s="536"/>
      <c r="AD130" s="528">
        <v>401</v>
      </c>
      <c r="AE130" s="528"/>
      <c r="AF130" s="528"/>
      <c r="AG130" s="529">
        <v>1</v>
      </c>
      <c r="AH130" s="529"/>
      <c r="AI130" s="529"/>
      <c r="AJ130" s="529"/>
      <c r="AK130" s="530">
        <v>9895</v>
      </c>
      <c r="AL130" s="531"/>
      <c r="AM130" s="531"/>
      <c r="AN130" s="531"/>
      <c r="AO130" s="531"/>
      <c r="AP130" s="532"/>
      <c r="AQ130" s="523">
        <f t="shared" si="21"/>
        <v>118740</v>
      </c>
      <c r="AR130" s="523"/>
      <c r="AS130" s="523"/>
      <c r="AT130" s="523"/>
      <c r="AU130" s="523"/>
      <c r="AV130" s="523"/>
      <c r="AW130" s="523"/>
      <c r="AX130" s="523"/>
      <c r="AY130" s="533"/>
      <c r="AZ130" s="534"/>
      <c r="BA130" s="534"/>
      <c r="BB130" s="534"/>
      <c r="BC130" s="534"/>
      <c r="BD130" s="534"/>
      <c r="BE130" s="534"/>
      <c r="BF130" s="535"/>
      <c r="BG130" s="523">
        <v>1649</v>
      </c>
      <c r="BH130" s="523"/>
      <c r="BI130" s="523"/>
      <c r="BJ130" s="523"/>
      <c r="BK130" s="523"/>
      <c r="BL130" s="523"/>
      <c r="BM130" s="523"/>
      <c r="BN130" s="523"/>
      <c r="BO130" s="533">
        <f t="shared" si="22"/>
        <v>16265.753424657536</v>
      </c>
      <c r="BP130" s="534"/>
      <c r="BQ130" s="534"/>
      <c r="BR130" s="534"/>
      <c r="BS130" s="534"/>
      <c r="BT130" s="534"/>
      <c r="BU130" s="534"/>
      <c r="BV130" s="535"/>
      <c r="BW130" s="523"/>
      <c r="BX130" s="523"/>
      <c r="BY130" s="523"/>
      <c r="BZ130" s="523"/>
      <c r="CA130" s="523"/>
      <c r="CB130" s="523"/>
      <c r="CC130" s="523"/>
      <c r="CD130" s="523"/>
      <c r="CE130" s="523"/>
      <c r="CF130" s="523"/>
      <c r="CG130" s="523"/>
      <c r="CH130" s="523"/>
      <c r="CI130" s="523"/>
      <c r="CJ130" s="523"/>
      <c r="CK130" s="523"/>
      <c r="CL130" s="523"/>
      <c r="CM130" s="523"/>
      <c r="CN130" s="523"/>
      <c r="CO130" s="523"/>
      <c r="CP130" s="523"/>
      <c r="CQ130" s="523"/>
      <c r="CR130" s="523"/>
      <c r="CS130" s="523"/>
      <c r="CT130" s="523"/>
      <c r="CU130" s="523"/>
      <c r="CV130" s="523">
        <f t="shared" si="23"/>
        <v>136654.75342465754</v>
      </c>
      <c r="CW130" s="523"/>
      <c r="CX130" s="523"/>
      <c r="CY130" s="523"/>
      <c r="CZ130" s="523"/>
      <c r="DA130" s="523"/>
      <c r="DB130" s="523"/>
      <c r="DC130" s="523"/>
      <c r="DD130" s="523"/>
      <c r="DE130" s="524"/>
    </row>
    <row r="131" spans="1:109" s="407" customFormat="1" ht="23.25" customHeight="1" x14ac:dyDescent="0.2">
      <c r="A131" s="525" t="s">
        <v>1285</v>
      </c>
      <c r="B131" s="526"/>
      <c r="C131" s="526"/>
      <c r="D131" s="526"/>
      <c r="E131" s="526"/>
      <c r="F131" s="526"/>
      <c r="G131" s="526"/>
      <c r="H131" s="526"/>
      <c r="I131" s="526"/>
      <c r="J131" s="526"/>
      <c r="K131" s="526"/>
      <c r="L131" s="526"/>
      <c r="M131" s="526"/>
      <c r="N131" s="526"/>
      <c r="O131" s="526"/>
      <c r="P131" s="536" t="s">
        <v>1284</v>
      </c>
      <c r="Q131" s="536"/>
      <c r="R131" s="536"/>
      <c r="S131" s="536"/>
      <c r="T131" s="536"/>
      <c r="U131" s="536"/>
      <c r="V131" s="536"/>
      <c r="W131" s="536"/>
      <c r="X131" s="536"/>
      <c r="Y131" s="536"/>
      <c r="Z131" s="536"/>
      <c r="AA131" s="536"/>
      <c r="AB131" s="536"/>
      <c r="AC131" s="536"/>
      <c r="AD131" s="528">
        <v>401</v>
      </c>
      <c r="AE131" s="528"/>
      <c r="AF131" s="528"/>
      <c r="AG131" s="529">
        <v>1</v>
      </c>
      <c r="AH131" s="529"/>
      <c r="AI131" s="529"/>
      <c r="AJ131" s="529"/>
      <c r="AK131" s="530">
        <v>23787</v>
      </c>
      <c r="AL131" s="531"/>
      <c r="AM131" s="531"/>
      <c r="AN131" s="531"/>
      <c r="AO131" s="531"/>
      <c r="AP131" s="532"/>
      <c r="AQ131" s="523">
        <f t="shared" si="21"/>
        <v>285444</v>
      </c>
      <c r="AR131" s="523"/>
      <c r="AS131" s="523"/>
      <c r="AT131" s="523"/>
      <c r="AU131" s="523"/>
      <c r="AV131" s="523"/>
      <c r="AW131" s="523"/>
      <c r="AX131" s="523"/>
      <c r="AY131" s="533"/>
      <c r="AZ131" s="534"/>
      <c r="BA131" s="534"/>
      <c r="BB131" s="534"/>
      <c r="BC131" s="534"/>
      <c r="BD131" s="534"/>
      <c r="BE131" s="534"/>
      <c r="BF131" s="535"/>
      <c r="BG131" s="523">
        <v>3964</v>
      </c>
      <c r="BH131" s="523"/>
      <c r="BI131" s="523"/>
      <c r="BJ131" s="523"/>
      <c r="BK131" s="523"/>
      <c r="BL131" s="523"/>
      <c r="BM131" s="523"/>
      <c r="BN131" s="523"/>
      <c r="BO131" s="533">
        <f t="shared" si="22"/>
        <v>39101.917808219179</v>
      </c>
      <c r="BP131" s="534"/>
      <c r="BQ131" s="534"/>
      <c r="BR131" s="534"/>
      <c r="BS131" s="534"/>
      <c r="BT131" s="534"/>
      <c r="BU131" s="534"/>
      <c r="BV131" s="535"/>
      <c r="BW131" s="523"/>
      <c r="BX131" s="523"/>
      <c r="BY131" s="523"/>
      <c r="BZ131" s="523"/>
      <c r="CA131" s="523"/>
      <c r="CB131" s="523"/>
      <c r="CC131" s="523"/>
      <c r="CD131" s="523"/>
      <c r="CE131" s="523"/>
      <c r="CF131" s="523"/>
      <c r="CG131" s="523"/>
      <c r="CH131" s="523"/>
      <c r="CI131" s="523"/>
      <c r="CJ131" s="523"/>
      <c r="CK131" s="523"/>
      <c r="CL131" s="523"/>
      <c r="CM131" s="523"/>
      <c r="CN131" s="523"/>
      <c r="CO131" s="523"/>
      <c r="CP131" s="523"/>
      <c r="CQ131" s="523"/>
      <c r="CR131" s="523"/>
      <c r="CS131" s="523"/>
      <c r="CT131" s="523"/>
      <c r="CU131" s="523"/>
      <c r="CV131" s="523">
        <f t="shared" si="23"/>
        <v>328509.91780821921</v>
      </c>
      <c r="CW131" s="523"/>
      <c r="CX131" s="523"/>
      <c r="CY131" s="523"/>
      <c r="CZ131" s="523"/>
      <c r="DA131" s="523"/>
      <c r="DB131" s="523"/>
      <c r="DC131" s="523"/>
      <c r="DD131" s="523"/>
      <c r="DE131" s="524"/>
    </row>
    <row r="132" spans="1:109" s="407" customFormat="1" ht="23.25" customHeight="1" x14ac:dyDescent="0.2">
      <c r="A132" s="525" t="s">
        <v>1286</v>
      </c>
      <c r="B132" s="526"/>
      <c r="C132" s="526"/>
      <c r="D132" s="526"/>
      <c r="E132" s="526"/>
      <c r="F132" s="526"/>
      <c r="G132" s="526"/>
      <c r="H132" s="526"/>
      <c r="I132" s="526"/>
      <c r="J132" s="526"/>
      <c r="K132" s="526"/>
      <c r="L132" s="526"/>
      <c r="M132" s="526"/>
      <c r="N132" s="526"/>
      <c r="O132" s="526"/>
      <c r="P132" s="536" t="s">
        <v>1284</v>
      </c>
      <c r="Q132" s="536"/>
      <c r="R132" s="536"/>
      <c r="S132" s="536"/>
      <c r="T132" s="536"/>
      <c r="U132" s="536"/>
      <c r="V132" s="536"/>
      <c r="W132" s="536"/>
      <c r="X132" s="536"/>
      <c r="Y132" s="536"/>
      <c r="Z132" s="536"/>
      <c r="AA132" s="536"/>
      <c r="AB132" s="536"/>
      <c r="AC132" s="536"/>
      <c r="AD132" s="528">
        <v>401</v>
      </c>
      <c r="AE132" s="528"/>
      <c r="AF132" s="528"/>
      <c r="AG132" s="529">
        <v>1</v>
      </c>
      <c r="AH132" s="529"/>
      <c r="AI132" s="529"/>
      <c r="AJ132" s="529"/>
      <c r="AK132" s="530">
        <v>10714</v>
      </c>
      <c r="AL132" s="531"/>
      <c r="AM132" s="531"/>
      <c r="AN132" s="531"/>
      <c r="AO132" s="531"/>
      <c r="AP132" s="532"/>
      <c r="AQ132" s="523">
        <f t="shared" si="21"/>
        <v>128568</v>
      </c>
      <c r="AR132" s="523"/>
      <c r="AS132" s="523"/>
      <c r="AT132" s="523"/>
      <c r="AU132" s="523"/>
      <c r="AV132" s="523"/>
      <c r="AW132" s="523"/>
      <c r="AX132" s="523"/>
      <c r="AY132" s="533"/>
      <c r="AZ132" s="534"/>
      <c r="BA132" s="534"/>
      <c r="BB132" s="534"/>
      <c r="BC132" s="534"/>
      <c r="BD132" s="534"/>
      <c r="BE132" s="534"/>
      <c r="BF132" s="535"/>
      <c r="BG132" s="523">
        <v>1785</v>
      </c>
      <c r="BH132" s="523"/>
      <c r="BI132" s="523"/>
      <c r="BJ132" s="523"/>
      <c r="BK132" s="523"/>
      <c r="BL132" s="523"/>
      <c r="BM132" s="523"/>
      <c r="BN132" s="523"/>
      <c r="BO132" s="533">
        <f t="shared" si="22"/>
        <v>17612.054794520547</v>
      </c>
      <c r="BP132" s="534"/>
      <c r="BQ132" s="534"/>
      <c r="BR132" s="534"/>
      <c r="BS132" s="534"/>
      <c r="BT132" s="534"/>
      <c r="BU132" s="534"/>
      <c r="BV132" s="535"/>
      <c r="BW132" s="523"/>
      <c r="BX132" s="523"/>
      <c r="BY132" s="523"/>
      <c r="BZ132" s="523"/>
      <c r="CA132" s="523"/>
      <c r="CB132" s="523"/>
      <c r="CC132" s="523"/>
      <c r="CD132" s="523"/>
      <c r="CE132" s="523"/>
      <c r="CF132" s="523"/>
      <c r="CG132" s="523"/>
      <c r="CH132" s="523"/>
      <c r="CI132" s="523"/>
      <c r="CJ132" s="523"/>
      <c r="CK132" s="523"/>
      <c r="CL132" s="523"/>
      <c r="CM132" s="523"/>
      <c r="CN132" s="523"/>
      <c r="CO132" s="523"/>
      <c r="CP132" s="523"/>
      <c r="CQ132" s="523"/>
      <c r="CR132" s="523"/>
      <c r="CS132" s="523"/>
      <c r="CT132" s="523"/>
      <c r="CU132" s="523"/>
      <c r="CV132" s="523">
        <f t="shared" si="23"/>
        <v>147965.05479452055</v>
      </c>
      <c r="CW132" s="523"/>
      <c r="CX132" s="523"/>
      <c r="CY132" s="523"/>
      <c r="CZ132" s="523"/>
      <c r="DA132" s="523"/>
      <c r="DB132" s="523"/>
      <c r="DC132" s="523"/>
      <c r="DD132" s="523"/>
      <c r="DE132" s="524"/>
    </row>
    <row r="133" spans="1:109" s="407" customFormat="1" ht="23.25" customHeight="1" x14ac:dyDescent="0.2">
      <c r="A133" s="525" t="s">
        <v>1287</v>
      </c>
      <c r="B133" s="526"/>
      <c r="C133" s="526"/>
      <c r="D133" s="526"/>
      <c r="E133" s="526"/>
      <c r="F133" s="526"/>
      <c r="G133" s="526"/>
      <c r="H133" s="526"/>
      <c r="I133" s="526"/>
      <c r="J133" s="526"/>
      <c r="K133" s="526"/>
      <c r="L133" s="526"/>
      <c r="M133" s="526"/>
      <c r="N133" s="526"/>
      <c r="O133" s="526"/>
      <c r="P133" s="536" t="s">
        <v>1284</v>
      </c>
      <c r="Q133" s="536"/>
      <c r="R133" s="536"/>
      <c r="S133" s="536"/>
      <c r="T133" s="536"/>
      <c r="U133" s="536"/>
      <c r="V133" s="536"/>
      <c r="W133" s="536"/>
      <c r="X133" s="536"/>
      <c r="Y133" s="536"/>
      <c r="Z133" s="536"/>
      <c r="AA133" s="536"/>
      <c r="AB133" s="536"/>
      <c r="AC133" s="536"/>
      <c r="AD133" s="528">
        <v>401</v>
      </c>
      <c r="AE133" s="528"/>
      <c r="AF133" s="528"/>
      <c r="AG133" s="529">
        <v>1</v>
      </c>
      <c r="AH133" s="529"/>
      <c r="AI133" s="529"/>
      <c r="AJ133" s="529"/>
      <c r="AK133" s="530">
        <v>9819</v>
      </c>
      <c r="AL133" s="531"/>
      <c r="AM133" s="531"/>
      <c r="AN133" s="531"/>
      <c r="AO133" s="531"/>
      <c r="AP133" s="532"/>
      <c r="AQ133" s="523">
        <f t="shared" si="21"/>
        <v>117828</v>
      </c>
      <c r="AR133" s="523"/>
      <c r="AS133" s="523"/>
      <c r="AT133" s="523"/>
      <c r="AU133" s="523"/>
      <c r="AV133" s="523"/>
      <c r="AW133" s="523"/>
      <c r="AX133" s="523"/>
      <c r="AY133" s="533"/>
      <c r="AZ133" s="534"/>
      <c r="BA133" s="534"/>
      <c r="BB133" s="534"/>
      <c r="BC133" s="534"/>
      <c r="BD133" s="534"/>
      <c r="BE133" s="534"/>
      <c r="BF133" s="535"/>
      <c r="BG133" s="523">
        <v>1636</v>
      </c>
      <c r="BH133" s="523"/>
      <c r="BI133" s="523"/>
      <c r="BJ133" s="523"/>
      <c r="BK133" s="523"/>
      <c r="BL133" s="523"/>
      <c r="BM133" s="523"/>
      <c r="BN133" s="523"/>
      <c r="BO133" s="533">
        <f t="shared" si="22"/>
        <v>16140.82191780822</v>
      </c>
      <c r="BP133" s="534"/>
      <c r="BQ133" s="534"/>
      <c r="BR133" s="534"/>
      <c r="BS133" s="534"/>
      <c r="BT133" s="534"/>
      <c r="BU133" s="534"/>
      <c r="BV133" s="535"/>
      <c r="BW133" s="523"/>
      <c r="BX133" s="523"/>
      <c r="BY133" s="523"/>
      <c r="BZ133" s="523"/>
      <c r="CA133" s="523"/>
      <c r="CB133" s="523"/>
      <c r="CC133" s="523"/>
      <c r="CD133" s="523"/>
      <c r="CE133" s="523"/>
      <c r="CF133" s="523"/>
      <c r="CG133" s="523"/>
      <c r="CH133" s="523"/>
      <c r="CI133" s="523"/>
      <c r="CJ133" s="523"/>
      <c r="CK133" s="523"/>
      <c r="CL133" s="523"/>
      <c r="CM133" s="523"/>
      <c r="CN133" s="523"/>
      <c r="CO133" s="523"/>
      <c r="CP133" s="523"/>
      <c r="CQ133" s="523"/>
      <c r="CR133" s="523"/>
      <c r="CS133" s="523"/>
      <c r="CT133" s="523"/>
      <c r="CU133" s="523"/>
      <c r="CV133" s="523">
        <f t="shared" si="23"/>
        <v>135604.82191780821</v>
      </c>
      <c r="CW133" s="523"/>
      <c r="CX133" s="523"/>
      <c r="CY133" s="523"/>
      <c r="CZ133" s="523"/>
      <c r="DA133" s="523"/>
      <c r="DB133" s="523"/>
      <c r="DC133" s="523"/>
      <c r="DD133" s="523"/>
      <c r="DE133" s="524"/>
    </row>
    <row r="134" spans="1:109" s="407" customFormat="1" ht="23.25" customHeight="1" x14ac:dyDescent="0.2">
      <c r="A134" s="576" t="s">
        <v>1288</v>
      </c>
      <c r="B134" s="577"/>
      <c r="C134" s="577"/>
      <c r="D134" s="577"/>
      <c r="E134" s="577"/>
      <c r="F134" s="577"/>
      <c r="G134" s="577"/>
      <c r="H134" s="577"/>
      <c r="I134" s="577"/>
      <c r="J134" s="577"/>
      <c r="K134" s="577"/>
      <c r="L134" s="577"/>
      <c r="M134" s="577"/>
      <c r="N134" s="577"/>
      <c r="O134" s="578"/>
      <c r="P134" s="536" t="s">
        <v>1284</v>
      </c>
      <c r="Q134" s="536"/>
      <c r="R134" s="536"/>
      <c r="S134" s="536"/>
      <c r="T134" s="536"/>
      <c r="U134" s="536"/>
      <c r="V134" s="536"/>
      <c r="W134" s="536"/>
      <c r="X134" s="536"/>
      <c r="Y134" s="536"/>
      <c r="Z134" s="536"/>
      <c r="AA134" s="536"/>
      <c r="AB134" s="536"/>
      <c r="AC134" s="536"/>
      <c r="AD134" s="528">
        <v>401</v>
      </c>
      <c r="AE134" s="528"/>
      <c r="AF134" s="528"/>
      <c r="AG134" s="529">
        <v>1</v>
      </c>
      <c r="AH134" s="529"/>
      <c r="AI134" s="529"/>
      <c r="AJ134" s="529"/>
      <c r="AK134" s="530">
        <v>12826</v>
      </c>
      <c r="AL134" s="531"/>
      <c r="AM134" s="531"/>
      <c r="AN134" s="531"/>
      <c r="AO134" s="531"/>
      <c r="AP134" s="532"/>
      <c r="AQ134" s="523">
        <f t="shared" si="21"/>
        <v>153912</v>
      </c>
      <c r="AR134" s="523"/>
      <c r="AS134" s="523"/>
      <c r="AT134" s="523"/>
      <c r="AU134" s="523"/>
      <c r="AV134" s="523"/>
      <c r="AW134" s="523"/>
      <c r="AX134" s="523"/>
      <c r="AY134" s="533"/>
      <c r="AZ134" s="534"/>
      <c r="BA134" s="534"/>
      <c r="BB134" s="534"/>
      <c r="BC134" s="534"/>
      <c r="BD134" s="534"/>
      <c r="BE134" s="534"/>
      <c r="BF134" s="535"/>
      <c r="BG134" s="523">
        <v>2137</v>
      </c>
      <c r="BH134" s="523"/>
      <c r="BI134" s="523"/>
      <c r="BJ134" s="523"/>
      <c r="BK134" s="523"/>
      <c r="BL134" s="523"/>
      <c r="BM134" s="523"/>
      <c r="BN134" s="523"/>
      <c r="BO134" s="533">
        <f t="shared" si="22"/>
        <v>21083.835616438355</v>
      </c>
      <c r="BP134" s="534"/>
      <c r="BQ134" s="534"/>
      <c r="BR134" s="534"/>
      <c r="BS134" s="534"/>
      <c r="BT134" s="534"/>
      <c r="BU134" s="534"/>
      <c r="BV134" s="535"/>
      <c r="BW134" s="523"/>
      <c r="BX134" s="523"/>
      <c r="BY134" s="523"/>
      <c r="BZ134" s="523"/>
      <c r="CA134" s="523"/>
      <c r="CB134" s="523"/>
      <c r="CC134" s="523"/>
      <c r="CD134" s="523"/>
      <c r="CE134" s="523"/>
      <c r="CF134" s="523"/>
      <c r="CG134" s="523"/>
      <c r="CH134" s="523"/>
      <c r="CI134" s="523"/>
      <c r="CJ134" s="523"/>
      <c r="CK134" s="523"/>
      <c r="CL134" s="523"/>
      <c r="CM134" s="523"/>
      <c r="CN134" s="523"/>
      <c r="CO134" s="523"/>
      <c r="CP134" s="523"/>
      <c r="CQ134" s="523"/>
      <c r="CR134" s="523"/>
      <c r="CS134" s="523"/>
      <c r="CT134" s="523"/>
      <c r="CU134" s="523"/>
      <c r="CV134" s="523">
        <f t="shared" si="23"/>
        <v>177132.83561643836</v>
      </c>
      <c r="CW134" s="523"/>
      <c r="CX134" s="523"/>
      <c r="CY134" s="523"/>
      <c r="CZ134" s="523"/>
      <c r="DA134" s="523"/>
      <c r="DB134" s="523"/>
      <c r="DC134" s="523"/>
      <c r="DD134" s="523"/>
      <c r="DE134" s="524"/>
    </row>
    <row r="135" spans="1:109" s="407" customFormat="1" ht="23.25" customHeight="1" x14ac:dyDescent="0.2">
      <c r="A135" s="525" t="s">
        <v>1289</v>
      </c>
      <c r="B135" s="526"/>
      <c r="C135" s="526"/>
      <c r="D135" s="526"/>
      <c r="E135" s="526"/>
      <c r="F135" s="526"/>
      <c r="G135" s="526"/>
      <c r="H135" s="526"/>
      <c r="I135" s="526"/>
      <c r="J135" s="526"/>
      <c r="K135" s="526"/>
      <c r="L135" s="526"/>
      <c r="M135" s="526"/>
      <c r="N135" s="526"/>
      <c r="O135" s="526"/>
      <c r="P135" s="536" t="s">
        <v>1284</v>
      </c>
      <c r="Q135" s="536"/>
      <c r="R135" s="536"/>
      <c r="S135" s="536"/>
      <c r="T135" s="536"/>
      <c r="U135" s="536"/>
      <c r="V135" s="536"/>
      <c r="W135" s="536"/>
      <c r="X135" s="536"/>
      <c r="Y135" s="536"/>
      <c r="Z135" s="536"/>
      <c r="AA135" s="536"/>
      <c r="AB135" s="536"/>
      <c r="AC135" s="536"/>
      <c r="AD135" s="528">
        <v>401</v>
      </c>
      <c r="AE135" s="528"/>
      <c r="AF135" s="528"/>
      <c r="AG135" s="529">
        <v>1</v>
      </c>
      <c r="AH135" s="529"/>
      <c r="AI135" s="529"/>
      <c r="AJ135" s="529"/>
      <c r="AK135" s="530">
        <v>6757</v>
      </c>
      <c r="AL135" s="531"/>
      <c r="AM135" s="531"/>
      <c r="AN135" s="531"/>
      <c r="AO135" s="531"/>
      <c r="AP135" s="532"/>
      <c r="AQ135" s="523">
        <f t="shared" si="21"/>
        <v>81084</v>
      </c>
      <c r="AR135" s="523"/>
      <c r="AS135" s="523"/>
      <c r="AT135" s="523"/>
      <c r="AU135" s="523"/>
      <c r="AV135" s="523"/>
      <c r="AW135" s="523"/>
      <c r="AX135" s="523"/>
      <c r="AY135" s="533"/>
      <c r="AZ135" s="534"/>
      <c r="BA135" s="534"/>
      <c r="BB135" s="534"/>
      <c r="BC135" s="534"/>
      <c r="BD135" s="534"/>
      <c r="BE135" s="534"/>
      <c r="BF135" s="535"/>
      <c r="BG135" s="523">
        <v>1126</v>
      </c>
      <c r="BH135" s="523"/>
      <c r="BI135" s="523"/>
      <c r="BJ135" s="523"/>
      <c r="BK135" s="523"/>
      <c r="BL135" s="523"/>
      <c r="BM135" s="523"/>
      <c r="BN135" s="523"/>
      <c r="BO135" s="533">
        <f t="shared" si="22"/>
        <v>11107.397260273972</v>
      </c>
      <c r="BP135" s="534"/>
      <c r="BQ135" s="534"/>
      <c r="BR135" s="534"/>
      <c r="BS135" s="534"/>
      <c r="BT135" s="534"/>
      <c r="BU135" s="534"/>
      <c r="BV135" s="535"/>
      <c r="BW135" s="523"/>
      <c r="BX135" s="523"/>
      <c r="BY135" s="523"/>
      <c r="BZ135" s="523"/>
      <c r="CA135" s="523"/>
      <c r="CB135" s="523"/>
      <c r="CC135" s="523"/>
      <c r="CD135" s="523"/>
      <c r="CE135" s="523"/>
      <c r="CF135" s="523"/>
      <c r="CG135" s="523"/>
      <c r="CH135" s="523"/>
      <c r="CI135" s="523"/>
      <c r="CJ135" s="523"/>
      <c r="CK135" s="523"/>
      <c r="CL135" s="523"/>
      <c r="CM135" s="523"/>
      <c r="CN135" s="523"/>
      <c r="CO135" s="523"/>
      <c r="CP135" s="523"/>
      <c r="CQ135" s="523"/>
      <c r="CR135" s="523"/>
      <c r="CS135" s="523"/>
      <c r="CT135" s="523"/>
      <c r="CU135" s="523"/>
      <c r="CV135" s="523">
        <f t="shared" si="23"/>
        <v>93317.397260273967</v>
      </c>
      <c r="CW135" s="523"/>
      <c r="CX135" s="523"/>
      <c r="CY135" s="523"/>
      <c r="CZ135" s="523"/>
      <c r="DA135" s="523"/>
      <c r="DB135" s="523"/>
      <c r="DC135" s="523"/>
      <c r="DD135" s="523"/>
      <c r="DE135" s="524"/>
    </row>
    <row r="136" spans="1:109" s="407" customFormat="1" ht="23.25" customHeight="1" x14ac:dyDescent="0.2">
      <c r="A136" s="525" t="s">
        <v>1290</v>
      </c>
      <c r="B136" s="526"/>
      <c r="C136" s="526"/>
      <c r="D136" s="526"/>
      <c r="E136" s="526"/>
      <c r="F136" s="526"/>
      <c r="G136" s="526"/>
      <c r="H136" s="526"/>
      <c r="I136" s="526"/>
      <c r="J136" s="526"/>
      <c r="K136" s="526"/>
      <c r="L136" s="526"/>
      <c r="M136" s="526"/>
      <c r="N136" s="526"/>
      <c r="O136" s="526"/>
      <c r="P136" s="536" t="s">
        <v>1284</v>
      </c>
      <c r="Q136" s="536"/>
      <c r="R136" s="536"/>
      <c r="S136" s="536"/>
      <c r="T136" s="536"/>
      <c r="U136" s="536"/>
      <c r="V136" s="536"/>
      <c r="W136" s="536"/>
      <c r="X136" s="536"/>
      <c r="Y136" s="536"/>
      <c r="Z136" s="536"/>
      <c r="AA136" s="536"/>
      <c r="AB136" s="536"/>
      <c r="AC136" s="536"/>
      <c r="AD136" s="528">
        <v>401</v>
      </c>
      <c r="AE136" s="528"/>
      <c r="AF136" s="528"/>
      <c r="AG136" s="529">
        <v>1</v>
      </c>
      <c r="AH136" s="529"/>
      <c r="AI136" s="529"/>
      <c r="AJ136" s="529"/>
      <c r="AK136" s="530">
        <v>9819</v>
      </c>
      <c r="AL136" s="531"/>
      <c r="AM136" s="531"/>
      <c r="AN136" s="531"/>
      <c r="AO136" s="531"/>
      <c r="AP136" s="532"/>
      <c r="AQ136" s="523">
        <f t="shared" si="21"/>
        <v>117828</v>
      </c>
      <c r="AR136" s="523"/>
      <c r="AS136" s="523"/>
      <c r="AT136" s="523"/>
      <c r="AU136" s="523"/>
      <c r="AV136" s="523"/>
      <c r="AW136" s="523"/>
      <c r="AX136" s="523"/>
      <c r="AY136" s="533"/>
      <c r="AZ136" s="534"/>
      <c r="BA136" s="534"/>
      <c r="BB136" s="534"/>
      <c r="BC136" s="534"/>
      <c r="BD136" s="534"/>
      <c r="BE136" s="534"/>
      <c r="BF136" s="535"/>
      <c r="BG136" s="523">
        <v>1636</v>
      </c>
      <c r="BH136" s="523"/>
      <c r="BI136" s="523"/>
      <c r="BJ136" s="523"/>
      <c r="BK136" s="523"/>
      <c r="BL136" s="523"/>
      <c r="BM136" s="523"/>
      <c r="BN136" s="523"/>
      <c r="BO136" s="533">
        <f t="shared" si="22"/>
        <v>16140.82191780822</v>
      </c>
      <c r="BP136" s="534"/>
      <c r="BQ136" s="534"/>
      <c r="BR136" s="534"/>
      <c r="BS136" s="534"/>
      <c r="BT136" s="534"/>
      <c r="BU136" s="534"/>
      <c r="BV136" s="535"/>
      <c r="BW136" s="523"/>
      <c r="BX136" s="523"/>
      <c r="BY136" s="523"/>
      <c r="BZ136" s="523"/>
      <c r="CA136" s="523"/>
      <c r="CB136" s="523"/>
      <c r="CC136" s="523"/>
      <c r="CD136" s="523"/>
      <c r="CE136" s="523"/>
      <c r="CF136" s="523"/>
      <c r="CG136" s="523"/>
      <c r="CH136" s="523"/>
      <c r="CI136" s="523"/>
      <c r="CJ136" s="523"/>
      <c r="CK136" s="523"/>
      <c r="CL136" s="523"/>
      <c r="CM136" s="523"/>
      <c r="CN136" s="523"/>
      <c r="CO136" s="523"/>
      <c r="CP136" s="523"/>
      <c r="CQ136" s="523"/>
      <c r="CR136" s="523"/>
      <c r="CS136" s="523"/>
      <c r="CT136" s="523"/>
      <c r="CU136" s="523"/>
      <c r="CV136" s="523">
        <f t="shared" si="23"/>
        <v>135604.82191780821</v>
      </c>
      <c r="CW136" s="523"/>
      <c r="CX136" s="523"/>
      <c r="CY136" s="523"/>
      <c r="CZ136" s="523"/>
      <c r="DA136" s="523"/>
      <c r="DB136" s="523"/>
      <c r="DC136" s="523"/>
      <c r="DD136" s="523"/>
      <c r="DE136" s="524"/>
    </row>
    <row r="137" spans="1:109" s="407" customFormat="1" ht="23.25" customHeight="1" x14ac:dyDescent="0.2">
      <c r="A137" s="576" t="s">
        <v>1216</v>
      </c>
      <c r="B137" s="577"/>
      <c r="C137" s="577"/>
      <c r="D137" s="577"/>
      <c r="E137" s="577"/>
      <c r="F137" s="577"/>
      <c r="G137" s="577"/>
      <c r="H137" s="577"/>
      <c r="I137" s="577"/>
      <c r="J137" s="577"/>
      <c r="K137" s="577"/>
      <c r="L137" s="577"/>
      <c r="M137" s="577"/>
      <c r="N137" s="577"/>
      <c r="O137" s="578"/>
      <c r="P137" s="536" t="s">
        <v>1284</v>
      </c>
      <c r="Q137" s="536"/>
      <c r="R137" s="536"/>
      <c r="S137" s="536"/>
      <c r="T137" s="536"/>
      <c r="U137" s="536"/>
      <c r="V137" s="536"/>
      <c r="W137" s="536"/>
      <c r="X137" s="536"/>
      <c r="Y137" s="536"/>
      <c r="Z137" s="536"/>
      <c r="AA137" s="536"/>
      <c r="AB137" s="536"/>
      <c r="AC137" s="536"/>
      <c r="AD137" s="528">
        <v>401</v>
      </c>
      <c r="AE137" s="528"/>
      <c r="AF137" s="528"/>
      <c r="AG137" s="529">
        <v>1</v>
      </c>
      <c r="AH137" s="529"/>
      <c r="AI137" s="529"/>
      <c r="AJ137" s="529"/>
      <c r="AK137" s="530">
        <v>10175</v>
      </c>
      <c r="AL137" s="531"/>
      <c r="AM137" s="531"/>
      <c r="AN137" s="531"/>
      <c r="AO137" s="531"/>
      <c r="AP137" s="532"/>
      <c r="AQ137" s="523">
        <f t="shared" si="21"/>
        <v>122100</v>
      </c>
      <c r="AR137" s="523"/>
      <c r="AS137" s="523"/>
      <c r="AT137" s="523"/>
      <c r="AU137" s="523"/>
      <c r="AV137" s="523"/>
      <c r="AW137" s="523"/>
      <c r="AX137" s="523"/>
      <c r="AY137" s="533"/>
      <c r="AZ137" s="534"/>
      <c r="BA137" s="534"/>
      <c r="BB137" s="534"/>
      <c r="BC137" s="534"/>
      <c r="BD137" s="534"/>
      <c r="BE137" s="534"/>
      <c r="BF137" s="535"/>
      <c r="BG137" s="523">
        <v>1695</v>
      </c>
      <c r="BH137" s="523"/>
      <c r="BI137" s="523"/>
      <c r="BJ137" s="523"/>
      <c r="BK137" s="523"/>
      <c r="BL137" s="523"/>
      <c r="BM137" s="523"/>
      <c r="BN137" s="523"/>
      <c r="BO137" s="533">
        <f t="shared" si="22"/>
        <v>16726.027397260274</v>
      </c>
      <c r="BP137" s="534"/>
      <c r="BQ137" s="534"/>
      <c r="BR137" s="534"/>
      <c r="BS137" s="534"/>
      <c r="BT137" s="534"/>
      <c r="BU137" s="534"/>
      <c r="BV137" s="535"/>
      <c r="BW137" s="523"/>
      <c r="BX137" s="523"/>
      <c r="BY137" s="523"/>
      <c r="BZ137" s="523"/>
      <c r="CA137" s="523"/>
      <c r="CB137" s="523"/>
      <c r="CC137" s="523"/>
      <c r="CD137" s="523"/>
      <c r="CE137" s="523"/>
      <c r="CF137" s="523"/>
      <c r="CG137" s="523"/>
      <c r="CH137" s="523"/>
      <c r="CI137" s="523"/>
      <c r="CJ137" s="523"/>
      <c r="CK137" s="523"/>
      <c r="CL137" s="523"/>
      <c r="CM137" s="523"/>
      <c r="CN137" s="523"/>
      <c r="CO137" s="523"/>
      <c r="CP137" s="523"/>
      <c r="CQ137" s="523"/>
      <c r="CR137" s="523"/>
      <c r="CS137" s="523"/>
      <c r="CT137" s="523"/>
      <c r="CU137" s="523"/>
      <c r="CV137" s="523">
        <f t="shared" si="23"/>
        <v>140521.02739726027</v>
      </c>
      <c r="CW137" s="523"/>
      <c r="CX137" s="523"/>
      <c r="CY137" s="523"/>
      <c r="CZ137" s="523"/>
      <c r="DA137" s="523"/>
      <c r="DB137" s="523"/>
      <c r="DC137" s="523"/>
      <c r="DD137" s="523"/>
      <c r="DE137" s="524"/>
    </row>
    <row r="138" spans="1:109" s="407" customFormat="1" ht="23.25" customHeight="1" x14ac:dyDescent="0.2">
      <c r="A138" s="576" t="s">
        <v>1291</v>
      </c>
      <c r="B138" s="577"/>
      <c r="C138" s="577"/>
      <c r="D138" s="577"/>
      <c r="E138" s="577"/>
      <c r="F138" s="577"/>
      <c r="G138" s="577"/>
      <c r="H138" s="577"/>
      <c r="I138" s="577"/>
      <c r="J138" s="577"/>
      <c r="K138" s="577"/>
      <c r="L138" s="577"/>
      <c r="M138" s="577"/>
      <c r="N138" s="577"/>
      <c r="O138" s="578"/>
      <c r="P138" s="536" t="s">
        <v>1284</v>
      </c>
      <c r="Q138" s="536"/>
      <c r="R138" s="536"/>
      <c r="S138" s="536"/>
      <c r="T138" s="536"/>
      <c r="U138" s="536"/>
      <c r="V138" s="536"/>
      <c r="W138" s="536"/>
      <c r="X138" s="536"/>
      <c r="Y138" s="536"/>
      <c r="Z138" s="536"/>
      <c r="AA138" s="536"/>
      <c r="AB138" s="536"/>
      <c r="AC138" s="536"/>
      <c r="AD138" s="528">
        <v>401</v>
      </c>
      <c r="AE138" s="528"/>
      <c r="AF138" s="528"/>
      <c r="AG138" s="529">
        <v>1</v>
      </c>
      <c r="AH138" s="529"/>
      <c r="AI138" s="529"/>
      <c r="AJ138" s="529"/>
      <c r="AK138" s="530">
        <v>7334</v>
      </c>
      <c r="AL138" s="531"/>
      <c r="AM138" s="531"/>
      <c r="AN138" s="531"/>
      <c r="AO138" s="531"/>
      <c r="AP138" s="532"/>
      <c r="AQ138" s="597">
        <f t="shared" si="21"/>
        <v>88008</v>
      </c>
      <c r="AR138" s="597"/>
      <c r="AS138" s="597"/>
      <c r="AT138" s="597"/>
      <c r="AU138" s="597"/>
      <c r="AV138" s="597"/>
      <c r="AW138" s="597"/>
      <c r="AX138" s="597"/>
      <c r="AY138" s="533"/>
      <c r="AZ138" s="534"/>
      <c r="BA138" s="534"/>
      <c r="BB138" s="534"/>
      <c r="BC138" s="534"/>
      <c r="BD138" s="534"/>
      <c r="BE138" s="534"/>
      <c r="BF138" s="535"/>
      <c r="BG138" s="597">
        <v>1222</v>
      </c>
      <c r="BH138" s="597"/>
      <c r="BI138" s="597"/>
      <c r="BJ138" s="597"/>
      <c r="BK138" s="597"/>
      <c r="BL138" s="597"/>
      <c r="BM138" s="597"/>
      <c r="BN138" s="597"/>
      <c r="BO138" s="533">
        <f t="shared" si="22"/>
        <v>12055.890410958904</v>
      </c>
      <c r="BP138" s="534"/>
      <c r="BQ138" s="534"/>
      <c r="BR138" s="534"/>
      <c r="BS138" s="534"/>
      <c r="BT138" s="534"/>
      <c r="BU138" s="534"/>
      <c r="BV138" s="535"/>
      <c r="BW138" s="597"/>
      <c r="BX138" s="597"/>
      <c r="BY138" s="597"/>
      <c r="BZ138" s="597"/>
      <c r="CA138" s="597"/>
      <c r="CB138" s="597"/>
      <c r="CC138" s="597"/>
      <c r="CD138" s="597"/>
      <c r="CE138" s="597"/>
      <c r="CF138" s="597"/>
      <c r="CG138" s="597"/>
      <c r="CH138" s="597"/>
      <c r="CI138" s="597"/>
      <c r="CJ138" s="597"/>
      <c r="CK138" s="597"/>
      <c r="CL138" s="597"/>
      <c r="CM138" s="597"/>
      <c r="CN138" s="597"/>
      <c r="CO138" s="597"/>
      <c r="CP138" s="597"/>
      <c r="CQ138" s="597"/>
      <c r="CR138" s="597"/>
      <c r="CS138" s="597"/>
      <c r="CT138" s="597"/>
      <c r="CU138" s="597"/>
      <c r="CV138" s="597">
        <f t="shared" si="23"/>
        <v>101285.89041095891</v>
      </c>
      <c r="CW138" s="597"/>
      <c r="CX138" s="597"/>
      <c r="CY138" s="597"/>
      <c r="CZ138" s="597"/>
      <c r="DA138" s="597"/>
      <c r="DB138" s="597"/>
      <c r="DC138" s="597"/>
      <c r="DD138" s="597"/>
      <c r="DE138" s="598"/>
    </row>
    <row r="139" spans="1:109" s="407" customFormat="1" ht="23.25" customHeight="1" x14ac:dyDescent="0.2">
      <c r="A139" s="525" t="s">
        <v>1292</v>
      </c>
      <c r="B139" s="526"/>
      <c r="C139" s="526"/>
      <c r="D139" s="526"/>
      <c r="E139" s="526"/>
      <c r="F139" s="526"/>
      <c r="G139" s="526"/>
      <c r="H139" s="526"/>
      <c r="I139" s="526"/>
      <c r="J139" s="526"/>
      <c r="K139" s="526"/>
      <c r="L139" s="526"/>
      <c r="M139" s="526"/>
      <c r="N139" s="526"/>
      <c r="O139" s="526"/>
      <c r="P139" s="536" t="s">
        <v>1284</v>
      </c>
      <c r="Q139" s="536"/>
      <c r="R139" s="536"/>
      <c r="S139" s="536"/>
      <c r="T139" s="536"/>
      <c r="U139" s="536"/>
      <c r="V139" s="536"/>
      <c r="W139" s="536"/>
      <c r="X139" s="536"/>
      <c r="Y139" s="536"/>
      <c r="Z139" s="536"/>
      <c r="AA139" s="536"/>
      <c r="AB139" s="536"/>
      <c r="AC139" s="536"/>
      <c r="AD139" s="528">
        <v>401</v>
      </c>
      <c r="AE139" s="528"/>
      <c r="AF139" s="528"/>
      <c r="AG139" s="529">
        <v>2</v>
      </c>
      <c r="AH139" s="529"/>
      <c r="AI139" s="529"/>
      <c r="AJ139" s="529"/>
      <c r="AK139" s="530">
        <v>9684</v>
      </c>
      <c r="AL139" s="531"/>
      <c r="AM139" s="531"/>
      <c r="AN139" s="531"/>
      <c r="AO139" s="531"/>
      <c r="AP139" s="532"/>
      <c r="AQ139" s="523">
        <f t="shared" si="21"/>
        <v>232416</v>
      </c>
      <c r="AR139" s="523"/>
      <c r="AS139" s="523"/>
      <c r="AT139" s="523"/>
      <c r="AU139" s="523"/>
      <c r="AV139" s="523"/>
      <c r="AW139" s="523"/>
      <c r="AX139" s="523"/>
      <c r="AY139" s="533"/>
      <c r="AZ139" s="534"/>
      <c r="BA139" s="534"/>
      <c r="BB139" s="534"/>
      <c r="BC139" s="534"/>
      <c r="BD139" s="534"/>
      <c r="BE139" s="534"/>
      <c r="BF139" s="535"/>
      <c r="BG139" s="523">
        <f>1614*2</f>
        <v>3228</v>
      </c>
      <c r="BH139" s="523"/>
      <c r="BI139" s="523"/>
      <c r="BJ139" s="523"/>
      <c r="BK139" s="523"/>
      <c r="BL139" s="523"/>
      <c r="BM139" s="523"/>
      <c r="BN139" s="523"/>
      <c r="BO139" s="533">
        <f t="shared" si="22"/>
        <v>31837.808219178085</v>
      </c>
      <c r="BP139" s="534"/>
      <c r="BQ139" s="534"/>
      <c r="BR139" s="534"/>
      <c r="BS139" s="534"/>
      <c r="BT139" s="534"/>
      <c r="BU139" s="534"/>
      <c r="BV139" s="535"/>
      <c r="BW139" s="523"/>
      <c r="BX139" s="523"/>
      <c r="BY139" s="523"/>
      <c r="BZ139" s="523"/>
      <c r="CA139" s="523"/>
      <c r="CB139" s="523"/>
      <c r="CC139" s="523"/>
      <c r="CD139" s="523"/>
      <c r="CE139" s="523"/>
      <c r="CF139" s="523"/>
      <c r="CG139" s="523"/>
      <c r="CH139" s="523"/>
      <c r="CI139" s="523"/>
      <c r="CJ139" s="523"/>
      <c r="CK139" s="523"/>
      <c r="CL139" s="523"/>
      <c r="CM139" s="523"/>
      <c r="CN139" s="523"/>
      <c r="CO139" s="523"/>
      <c r="CP139" s="523"/>
      <c r="CQ139" s="523"/>
      <c r="CR139" s="523"/>
      <c r="CS139" s="523"/>
      <c r="CT139" s="523"/>
      <c r="CU139" s="523"/>
      <c r="CV139" s="523">
        <f t="shared" si="23"/>
        <v>267481.80821917811</v>
      </c>
      <c r="CW139" s="523"/>
      <c r="CX139" s="523"/>
      <c r="CY139" s="523"/>
      <c r="CZ139" s="523"/>
      <c r="DA139" s="523"/>
      <c r="DB139" s="523"/>
      <c r="DC139" s="523"/>
      <c r="DD139" s="523"/>
      <c r="DE139" s="524"/>
    </row>
    <row r="140" spans="1:109" s="407" customFormat="1" ht="23.25" customHeight="1" x14ac:dyDescent="0.2">
      <c r="A140" s="525" t="s">
        <v>1293</v>
      </c>
      <c r="B140" s="526"/>
      <c r="C140" s="526"/>
      <c r="D140" s="526"/>
      <c r="E140" s="526"/>
      <c r="F140" s="526"/>
      <c r="G140" s="526"/>
      <c r="H140" s="526"/>
      <c r="I140" s="526"/>
      <c r="J140" s="526"/>
      <c r="K140" s="526"/>
      <c r="L140" s="526"/>
      <c r="M140" s="526"/>
      <c r="N140" s="526"/>
      <c r="O140" s="526"/>
      <c r="P140" s="536" t="s">
        <v>1284</v>
      </c>
      <c r="Q140" s="536"/>
      <c r="R140" s="536"/>
      <c r="S140" s="536"/>
      <c r="T140" s="536"/>
      <c r="U140" s="536"/>
      <c r="V140" s="536"/>
      <c r="W140" s="536"/>
      <c r="X140" s="536"/>
      <c r="Y140" s="536"/>
      <c r="Z140" s="536"/>
      <c r="AA140" s="536"/>
      <c r="AB140" s="536"/>
      <c r="AC140" s="536"/>
      <c r="AD140" s="528">
        <v>401</v>
      </c>
      <c r="AE140" s="528"/>
      <c r="AF140" s="528"/>
      <c r="AG140" s="529">
        <v>1</v>
      </c>
      <c r="AH140" s="529"/>
      <c r="AI140" s="529"/>
      <c r="AJ140" s="529"/>
      <c r="AK140" s="530">
        <v>9819</v>
      </c>
      <c r="AL140" s="531"/>
      <c r="AM140" s="531"/>
      <c r="AN140" s="531"/>
      <c r="AO140" s="531"/>
      <c r="AP140" s="532"/>
      <c r="AQ140" s="523">
        <f>AG140*AK140*12</f>
        <v>117828</v>
      </c>
      <c r="AR140" s="523"/>
      <c r="AS140" s="523"/>
      <c r="AT140" s="523"/>
      <c r="AU140" s="523"/>
      <c r="AV140" s="523"/>
      <c r="AW140" s="523"/>
      <c r="AX140" s="523"/>
      <c r="AY140" s="533"/>
      <c r="AZ140" s="534"/>
      <c r="BA140" s="534"/>
      <c r="BB140" s="534"/>
      <c r="BC140" s="534"/>
      <c r="BD140" s="534"/>
      <c r="BE140" s="534"/>
      <c r="BF140" s="535"/>
      <c r="BG140" s="523">
        <v>1636</v>
      </c>
      <c r="BH140" s="523"/>
      <c r="BI140" s="523"/>
      <c r="BJ140" s="523"/>
      <c r="BK140" s="523"/>
      <c r="BL140" s="523"/>
      <c r="BM140" s="523"/>
      <c r="BN140" s="523"/>
      <c r="BO140" s="533">
        <f t="shared" ref="BO140" si="24">AQ140/365*50</f>
        <v>16140.82191780822</v>
      </c>
      <c r="BP140" s="534"/>
      <c r="BQ140" s="534"/>
      <c r="BR140" s="534"/>
      <c r="BS140" s="534"/>
      <c r="BT140" s="534"/>
      <c r="BU140" s="534"/>
      <c r="BV140" s="535"/>
      <c r="BW140" s="523"/>
      <c r="BX140" s="523"/>
      <c r="BY140" s="523"/>
      <c r="BZ140" s="523"/>
      <c r="CA140" s="523"/>
      <c r="CB140" s="523"/>
      <c r="CC140" s="523"/>
      <c r="CD140" s="523"/>
      <c r="CE140" s="523"/>
      <c r="CF140" s="523"/>
      <c r="CG140" s="523"/>
      <c r="CH140" s="523"/>
      <c r="CI140" s="523"/>
      <c r="CJ140" s="523"/>
      <c r="CK140" s="523"/>
      <c r="CL140" s="523"/>
      <c r="CM140" s="523"/>
      <c r="CN140" s="523"/>
      <c r="CO140" s="523"/>
      <c r="CP140" s="523"/>
      <c r="CQ140" s="523"/>
      <c r="CR140" s="523"/>
      <c r="CS140" s="523"/>
      <c r="CT140" s="523"/>
      <c r="CU140" s="523"/>
      <c r="CV140" s="523">
        <f t="shared" ref="CV140" si="25">SUM(AQ140:CU140)</f>
        <v>135604.82191780821</v>
      </c>
      <c r="CW140" s="523"/>
      <c r="CX140" s="523"/>
      <c r="CY140" s="523"/>
      <c r="CZ140" s="523"/>
      <c r="DA140" s="523"/>
      <c r="DB140" s="523"/>
      <c r="DC140" s="523"/>
      <c r="DD140" s="523"/>
      <c r="DE140" s="524"/>
    </row>
    <row r="141" spans="1:109" s="407" customFormat="1" ht="23.25" customHeight="1" x14ac:dyDescent="0.2">
      <c r="A141" s="525" t="s">
        <v>1294</v>
      </c>
      <c r="B141" s="526"/>
      <c r="C141" s="526"/>
      <c r="D141" s="526"/>
      <c r="E141" s="526"/>
      <c r="F141" s="526"/>
      <c r="G141" s="526"/>
      <c r="H141" s="526"/>
      <c r="I141" s="526"/>
      <c r="J141" s="526"/>
      <c r="K141" s="526"/>
      <c r="L141" s="526"/>
      <c r="M141" s="526"/>
      <c r="N141" s="526"/>
      <c r="O141" s="526"/>
      <c r="P141" s="536" t="s">
        <v>1284</v>
      </c>
      <c r="Q141" s="536"/>
      <c r="R141" s="536"/>
      <c r="S141" s="536"/>
      <c r="T141" s="536"/>
      <c r="U141" s="536"/>
      <c r="V141" s="536"/>
      <c r="W141" s="536"/>
      <c r="X141" s="536"/>
      <c r="Y141" s="536"/>
      <c r="Z141" s="536"/>
      <c r="AA141" s="536"/>
      <c r="AB141" s="536"/>
      <c r="AC141" s="536"/>
      <c r="AD141" s="528">
        <v>401</v>
      </c>
      <c r="AE141" s="528"/>
      <c r="AF141" s="528"/>
      <c r="AG141" s="529">
        <v>1</v>
      </c>
      <c r="AH141" s="529"/>
      <c r="AI141" s="529"/>
      <c r="AJ141" s="529"/>
      <c r="AK141" s="530">
        <v>7334</v>
      </c>
      <c r="AL141" s="531"/>
      <c r="AM141" s="531"/>
      <c r="AN141" s="531"/>
      <c r="AO141" s="531"/>
      <c r="AP141" s="532"/>
      <c r="AQ141" s="523">
        <f t="shared" si="15"/>
        <v>88008</v>
      </c>
      <c r="AR141" s="523"/>
      <c r="AS141" s="523"/>
      <c r="AT141" s="523"/>
      <c r="AU141" s="523"/>
      <c r="AV141" s="523"/>
      <c r="AW141" s="523"/>
      <c r="AX141" s="523"/>
      <c r="AY141" s="533"/>
      <c r="AZ141" s="534"/>
      <c r="BA141" s="534"/>
      <c r="BB141" s="534"/>
      <c r="BC141" s="534"/>
      <c r="BD141" s="534"/>
      <c r="BE141" s="534"/>
      <c r="BF141" s="535"/>
      <c r="BG141" s="523">
        <v>1222</v>
      </c>
      <c r="BH141" s="523"/>
      <c r="BI141" s="523"/>
      <c r="BJ141" s="523"/>
      <c r="BK141" s="523"/>
      <c r="BL141" s="523"/>
      <c r="BM141" s="523"/>
      <c r="BN141" s="523"/>
      <c r="BO141" s="533">
        <f t="shared" si="16"/>
        <v>12055.890410958904</v>
      </c>
      <c r="BP141" s="534"/>
      <c r="BQ141" s="534"/>
      <c r="BR141" s="534"/>
      <c r="BS141" s="534"/>
      <c r="BT141" s="534"/>
      <c r="BU141" s="534"/>
      <c r="BV141" s="535"/>
      <c r="BW141" s="523"/>
      <c r="BX141" s="523"/>
      <c r="BY141" s="523"/>
      <c r="BZ141" s="523"/>
      <c r="CA141" s="523"/>
      <c r="CB141" s="523"/>
      <c r="CC141" s="523"/>
      <c r="CD141" s="523"/>
      <c r="CE141" s="523"/>
      <c r="CF141" s="523"/>
      <c r="CG141" s="523"/>
      <c r="CH141" s="523"/>
      <c r="CI141" s="523"/>
      <c r="CJ141" s="523"/>
      <c r="CK141" s="523"/>
      <c r="CL141" s="523"/>
      <c r="CM141" s="523"/>
      <c r="CN141" s="523"/>
      <c r="CO141" s="523"/>
      <c r="CP141" s="523"/>
      <c r="CQ141" s="523"/>
      <c r="CR141" s="523"/>
      <c r="CS141" s="523"/>
      <c r="CT141" s="523"/>
      <c r="CU141" s="523"/>
      <c r="CV141" s="523">
        <f t="shared" si="17"/>
        <v>101285.89041095891</v>
      </c>
      <c r="CW141" s="523"/>
      <c r="CX141" s="523"/>
      <c r="CY141" s="523"/>
      <c r="CZ141" s="523"/>
      <c r="DA141" s="523"/>
      <c r="DB141" s="523"/>
      <c r="DC141" s="523"/>
      <c r="DD141" s="523"/>
      <c r="DE141" s="524"/>
    </row>
    <row r="142" spans="1:109" s="407" customFormat="1" ht="23.25" customHeight="1" x14ac:dyDescent="0.2">
      <c r="A142" s="525" t="s">
        <v>1295</v>
      </c>
      <c r="B142" s="526"/>
      <c r="C142" s="526"/>
      <c r="D142" s="526"/>
      <c r="E142" s="526"/>
      <c r="F142" s="526"/>
      <c r="G142" s="526"/>
      <c r="H142" s="526"/>
      <c r="I142" s="526"/>
      <c r="J142" s="526"/>
      <c r="K142" s="526"/>
      <c r="L142" s="526"/>
      <c r="M142" s="526"/>
      <c r="N142" s="526"/>
      <c r="O142" s="526"/>
      <c r="P142" s="536" t="s">
        <v>1284</v>
      </c>
      <c r="Q142" s="536"/>
      <c r="R142" s="536"/>
      <c r="S142" s="536"/>
      <c r="T142" s="536"/>
      <c r="U142" s="536"/>
      <c r="V142" s="536"/>
      <c r="W142" s="536"/>
      <c r="X142" s="536"/>
      <c r="Y142" s="536"/>
      <c r="Z142" s="536"/>
      <c r="AA142" s="536"/>
      <c r="AB142" s="536"/>
      <c r="AC142" s="536"/>
      <c r="AD142" s="528">
        <v>401</v>
      </c>
      <c r="AE142" s="528"/>
      <c r="AF142" s="528"/>
      <c r="AG142" s="529">
        <v>1</v>
      </c>
      <c r="AH142" s="529"/>
      <c r="AI142" s="529"/>
      <c r="AJ142" s="529"/>
      <c r="AK142" s="530">
        <v>8635</v>
      </c>
      <c r="AL142" s="531"/>
      <c r="AM142" s="531"/>
      <c r="AN142" s="531"/>
      <c r="AO142" s="531"/>
      <c r="AP142" s="532"/>
      <c r="AQ142" s="523">
        <f t="shared" si="15"/>
        <v>103620</v>
      </c>
      <c r="AR142" s="523"/>
      <c r="AS142" s="523"/>
      <c r="AT142" s="523"/>
      <c r="AU142" s="523"/>
      <c r="AV142" s="523"/>
      <c r="AW142" s="523"/>
      <c r="AX142" s="523"/>
      <c r="AY142" s="533"/>
      <c r="AZ142" s="534"/>
      <c r="BA142" s="534"/>
      <c r="BB142" s="534"/>
      <c r="BC142" s="534"/>
      <c r="BD142" s="534"/>
      <c r="BE142" s="534"/>
      <c r="BF142" s="535"/>
      <c r="BG142" s="523">
        <v>1439</v>
      </c>
      <c r="BH142" s="523"/>
      <c r="BI142" s="523"/>
      <c r="BJ142" s="523"/>
      <c r="BK142" s="523"/>
      <c r="BL142" s="523"/>
      <c r="BM142" s="523"/>
      <c r="BN142" s="523"/>
      <c r="BO142" s="533">
        <f t="shared" si="16"/>
        <v>14194.520547945205</v>
      </c>
      <c r="BP142" s="534"/>
      <c r="BQ142" s="534"/>
      <c r="BR142" s="534"/>
      <c r="BS142" s="534"/>
      <c r="BT142" s="534"/>
      <c r="BU142" s="534"/>
      <c r="BV142" s="535"/>
      <c r="BW142" s="523"/>
      <c r="BX142" s="523"/>
      <c r="BY142" s="523"/>
      <c r="BZ142" s="523"/>
      <c r="CA142" s="523"/>
      <c r="CB142" s="523"/>
      <c r="CC142" s="523"/>
      <c r="CD142" s="523"/>
      <c r="CE142" s="523"/>
      <c r="CF142" s="523"/>
      <c r="CG142" s="523"/>
      <c r="CH142" s="523"/>
      <c r="CI142" s="523"/>
      <c r="CJ142" s="523"/>
      <c r="CK142" s="523"/>
      <c r="CL142" s="523"/>
      <c r="CM142" s="523"/>
      <c r="CN142" s="523"/>
      <c r="CO142" s="523"/>
      <c r="CP142" s="523"/>
      <c r="CQ142" s="523"/>
      <c r="CR142" s="523"/>
      <c r="CS142" s="523"/>
      <c r="CT142" s="523"/>
      <c r="CU142" s="523"/>
      <c r="CV142" s="523">
        <f t="shared" si="17"/>
        <v>119253.5205479452</v>
      </c>
      <c r="CW142" s="523"/>
      <c r="CX142" s="523"/>
      <c r="CY142" s="523"/>
      <c r="CZ142" s="523"/>
      <c r="DA142" s="523"/>
      <c r="DB142" s="523"/>
      <c r="DC142" s="523"/>
      <c r="DD142" s="523"/>
      <c r="DE142" s="524"/>
    </row>
    <row r="143" spans="1:109" s="407" customFormat="1" ht="23.25" customHeight="1" x14ac:dyDescent="0.2">
      <c r="A143" s="525" t="s">
        <v>1296</v>
      </c>
      <c r="B143" s="526"/>
      <c r="C143" s="526"/>
      <c r="D143" s="526"/>
      <c r="E143" s="526"/>
      <c r="F143" s="526"/>
      <c r="G143" s="526"/>
      <c r="H143" s="526"/>
      <c r="I143" s="526"/>
      <c r="J143" s="526"/>
      <c r="K143" s="526"/>
      <c r="L143" s="526"/>
      <c r="M143" s="526"/>
      <c r="N143" s="526"/>
      <c r="O143" s="526"/>
      <c r="P143" s="536" t="s">
        <v>1284</v>
      </c>
      <c r="Q143" s="536"/>
      <c r="R143" s="536"/>
      <c r="S143" s="536"/>
      <c r="T143" s="536"/>
      <c r="U143" s="536"/>
      <c r="V143" s="536"/>
      <c r="W143" s="536"/>
      <c r="X143" s="536"/>
      <c r="Y143" s="536"/>
      <c r="Z143" s="536"/>
      <c r="AA143" s="536"/>
      <c r="AB143" s="536"/>
      <c r="AC143" s="536"/>
      <c r="AD143" s="528">
        <v>401</v>
      </c>
      <c r="AE143" s="528"/>
      <c r="AF143" s="528"/>
      <c r="AG143" s="529">
        <v>1</v>
      </c>
      <c r="AH143" s="529"/>
      <c r="AI143" s="529"/>
      <c r="AJ143" s="529"/>
      <c r="AK143" s="530">
        <v>12600</v>
      </c>
      <c r="AL143" s="531"/>
      <c r="AM143" s="531"/>
      <c r="AN143" s="531"/>
      <c r="AO143" s="531"/>
      <c r="AP143" s="532"/>
      <c r="AQ143" s="523">
        <f t="shared" si="15"/>
        <v>151200</v>
      </c>
      <c r="AR143" s="523"/>
      <c r="AS143" s="523"/>
      <c r="AT143" s="523"/>
      <c r="AU143" s="523"/>
      <c r="AV143" s="523"/>
      <c r="AW143" s="523"/>
      <c r="AX143" s="523"/>
      <c r="AY143" s="533"/>
      <c r="AZ143" s="534"/>
      <c r="BA143" s="534"/>
      <c r="BB143" s="534"/>
      <c r="BC143" s="534"/>
      <c r="BD143" s="534"/>
      <c r="BE143" s="534"/>
      <c r="BF143" s="535"/>
      <c r="BG143" s="523">
        <v>2100</v>
      </c>
      <c r="BH143" s="523"/>
      <c r="BI143" s="523"/>
      <c r="BJ143" s="523"/>
      <c r="BK143" s="523"/>
      <c r="BL143" s="523"/>
      <c r="BM143" s="523"/>
      <c r="BN143" s="523"/>
      <c r="BO143" s="533">
        <f t="shared" si="16"/>
        <v>20712.328767123287</v>
      </c>
      <c r="BP143" s="534"/>
      <c r="BQ143" s="534"/>
      <c r="BR143" s="534"/>
      <c r="BS143" s="534"/>
      <c r="BT143" s="534"/>
      <c r="BU143" s="534"/>
      <c r="BV143" s="535"/>
      <c r="BW143" s="523"/>
      <c r="BX143" s="523"/>
      <c r="BY143" s="523"/>
      <c r="BZ143" s="523"/>
      <c r="CA143" s="523"/>
      <c r="CB143" s="523"/>
      <c r="CC143" s="523"/>
      <c r="CD143" s="523"/>
      <c r="CE143" s="523"/>
      <c r="CF143" s="523"/>
      <c r="CG143" s="523"/>
      <c r="CH143" s="523"/>
      <c r="CI143" s="523"/>
      <c r="CJ143" s="523"/>
      <c r="CK143" s="523"/>
      <c r="CL143" s="523"/>
      <c r="CM143" s="523"/>
      <c r="CN143" s="523"/>
      <c r="CO143" s="523"/>
      <c r="CP143" s="523"/>
      <c r="CQ143" s="523"/>
      <c r="CR143" s="523"/>
      <c r="CS143" s="523"/>
      <c r="CT143" s="523"/>
      <c r="CU143" s="523"/>
      <c r="CV143" s="523">
        <f t="shared" si="17"/>
        <v>174012.32876712328</v>
      </c>
      <c r="CW143" s="523"/>
      <c r="CX143" s="523"/>
      <c r="CY143" s="523"/>
      <c r="CZ143" s="523"/>
      <c r="DA143" s="523"/>
      <c r="DB143" s="523"/>
      <c r="DC143" s="523"/>
      <c r="DD143" s="523"/>
      <c r="DE143" s="524"/>
    </row>
    <row r="144" spans="1:109" s="407" customFormat="1" ht="23.25" customHeight="1" x14ac:dyDescent="0.2">
      <c r="A144" s="525" t="s">
        <v>1297</v>
      </c>
      <c r="B144" s="526"/>
      <c r="C144" s="526"/>
      <c r="D144" s="526"/>
      <c r="E144" s="526"/>
      <c r="F144" s="526"/>
      <c r="G144" s="526"/>
      <c r="H144" s="526"/>
      <c r="I144" s="526"/>
      <c r="J144" s="526"/>
      <c r="K144" s="526"/>
      <c r="L144" s="526"/>
      <c r="M144" s="526"/>
      <c r="N144" s="526"/>
      <c r="O144" s="526"/>
      <c r="P144" s="536" t="s">
        <v>1284</v>
      </c>
      <c r="Q144" s="536"/>
      <c r="R144" s="536"/>
      <c r="S144" s="536"/>
      <c r="T144" s="536"/>
      <c r="U144" s="536"/>
      <c r="V144" s="536"/>
      <c r="W144" s="536"/>
      <c r="X144" s="536"/>
      <c r="Y144" s="536"/>
      <c r="Z144" s="536"/>
      <c r="AA144" s="536"/>
      <c r="AB144" s="536"/>
      <c r="AC144" s="536"/>
      <c r="AD144" s="528">
        <v>401</v>
      </c>
      <c r="AE144" s="528"/>
      <c r="AF144" s="528"/>
      <c r="AG144" s="529">
        <v>1</v>
      </c>
      <c r="AH144" s="529"/>
      <c r="AI144" s="529"/>
      <c r="AJ144" s="529"/>
      <c r="AK144" s="530">
        <v>10117</v>
      </c>
      <c r="AL144" s="531"/>
      <c r="AM144" s="531"/>
      <c r="AN144" s="531"/>
      <c r="AO144" s="531"/>
      <c r="AP144" s="532"/>
      <c r="AQ144" s="523">
        <f t="shared" si="15"/>
        <v>121404</v>
      </c>
      <c r="AR144" s="523"/>
      <c r="AS144" s="523"/>
      <c r="AT144" s="523"/>
      <c r="AU144" s="523"/>
      <c r="AV144" s="523"/>
      <c r="AW144" s="523"/>
      <c r="AX144" s="523"/>
      <c r="AY144" s="533"/>
      <c r="AZ144" s="534"/>
      <c r="BA144" s="534"/>
      <c r="BB144" s="534"/>
      <c r="BC144" s="534"/>
      <c r="BD144" s="534"/>
      <c r="BE144" s="534"/>
      <c r="BF144" s="535"/>
      <c r="BG144" s="523">
        <v>1686</v>
      </c>
      <c r="BH144" s="523"/>
      <c r="BI144" s="523"/>
      <c r="BJ144" s="523"/>
      <c r="BK144" s="523"/>
      <c r="BL144" s="523"/>
      <c r="BM144" s="523"/>
      <c r="BN144" s="523"/>
      <c r="BO144" s="533">
        <f t="shared" si="16"/>
        <v>16630.68493150685</v>
      </c>
      <c r="BP144" s="534"/>
      <c r="BQ144" s="534"/>
      <c r="BR144" s="534"/>
      <c r="BS144" s="534"/>
      <c r="BT144" s="534"/>
      <c r="BU144" s="534"/>
      <c r="BV144" s="535"/>
      <c r="BW144" s="523"/>
      <c r="BX144" s="523"/>
      <c r="BY144" s="523"/>
      <c r="BZ144" s="523"/>
      <c r="CA144" s="523"/>
      <c r="CB144" s="523"/>
      <c r="CC144" s="523"/>
      <c r="CD144" s="523"/>
      <c r="CE144" s="523"/>
      <c r="CF144" s="523"/>
      <c r="CG144" s="523"/>
      <c r="CH144" s="523"/>
      <c r="CI144" s="523"/>
      <c r="CJ144" s="523"/>
      <c r="CK144" s="523"/>
      <c r="CL144" s="523"/>
      <c r="CM144" s="523"/>
      <c r="CN144" s="523"/>
      <c r="CO144" s="523"/>
      <c r="CP144" s="523"/>
      <c r="CQ144" s="523"/>
      <c r="CR144" s="523"/>
      <c r="CS144" s="523"/>
      <c r="CT144" s="523"/>
      <c r="CU144" s="523"/>
      <c r="CV144" s="523">
        <f t="shared" si="17"/>
        <v>139720.68493150684</v>
      </c>
      <c r="CW144" s="523"/>
      <c r="CX144" s="523"/>
      <c r="CY144" s="523"/>
      <c r="CZ144" s="523"/>
      <c r="DA144" s="523"/>
      <c r="DB144" s="523"/>
      <c r="DC144" s="523"/>
      <c r="DD144" s="523"/>
      <c r="DE144" s="524"/>
    </row>
    <row r="145" spans="1:109" s="407" customFormat="1" ht="23.25" customHeight="1" x14ac:dyDescent="0.2">
      <c r="A145" s="525" t="s">
        <v>1298</v>
      </c>
      <c r="B145" s="526"/>
      <c r="C145" s="526"/>
      <c r="D145" s="526"/>
      <c r="E145" s="526"/>
      <c r="F145" s="526"/>
      <c r="G145" s="526"/>
      <c r="H145" s="526"/>
      <c r="I145" s="526"/>
      <c r="J145" s="526"/>
      <c r="K145" s="526"/>
      <c r="L145" s="526"/>
      <c r="M145" s="526"/>
      <c r="N145" s="526"/>
      <c r="O145" s="526"/>
      <c r="P145" s="536" t="s">
        <v>1284</v>
      </c>
      <c r="Q145" s="536"/>
      <c r="R145" s="536"/>
      <c r="S145" s="536"/>
      <c r="T145" s="536"/>
      <c r="U145" s="536"/>
      <c r="V145" s="536"/>
      <c r="W145" s="536"/>
      <c r="X145" s="536"/>
      <c r="Y145" s="536"/>
      <c r="Z145" s="536"/>
      <c r="AA145" s="536"/>
      <c r="AB145" s="536"/>
      <c r="AC145" s="536"/>
      <c r="AD145" s="528">
        <v>401</v>
      </c>
      <c r="AE145" s="528"/>
      <c r="AF145" s="528"/>
      <c r="AG145" s="529">
        <v>1</v>
      </c>
      <c r="AH145" s="529"/>
      <c r="AI145" s="529"/>
      <c r="AJ145" s="529"/>
      <c r="AK145" s="530">
        <v>19626</v>
      </c>
      <c r="AL145" s="531"/>
      <c r="AM145" s="531"/>
      <c r="AN145" s="531"/>
      <c r="AO145" s="531"/>
      <c r="AP145" s="532"/>
      <c r="AQ145" s="523">
        <f t="shared" si="15"/>
        <v>235512</v>
      </c>
      <c r="AR145" s="523"/>
      <c r="AS145" s="523"/>
      <c r="AT145" s="523"/>
      <c r="AU145" s="523"/>
      <c r="AV145" s="523"/>
      <c r="AW145" s="523"/>
      <c r="AX145" s="523"/>
      <c r="AY145" s="533"/>
      <c r="AZ145" s="534"/>
      <c r="BA145" s="534"/>
      <c r="BB145" s="534"/>
      <c r="BC145" s="534"/>
      <c r="BD145" s="534"/>
      <c r="BE145" s="534"/>
      <c r="BF145" s="535"/>
      <c r="BG145" s="523">
        <v>3271</v>
      </c>
      <c r="BH145" s="523"/>
      <c r="BI145" s="523"/>
      <c r="BJ145" s="523"/>
      <c r="BK145" s="523"/>
      <c r="BL145" s="523"/>
      <c r="BM145" s="523"/>
      <c r="BN145" s="523"/>
      <c r="BO145" s="533">
        <f t="shared" si="16"/>
        <v>32261.917808219179</v>
      </c>
      <c r="BP145" s="534"/>
      <c r="BQ145" s="534"/>
      <c r="BR145" s="534"/>
      <c r="BS145" s="534"/>
      <c r="BT145" s="534"/>
      <c r="BU145" s="534"/>
      <c r="BV145" s="535"/>
      <c r="BW145" s="523"/>
      <c r="BX145" s="523"/>
      <c r="BY145" s="523"/>
      <c r="BZ145" s="523"/>
      <c r="CA145" s="523"/>
      <c r="CB145" s="523"/>
      <c r="CC145" s="523"/>
      <c r="CD145" s="523"/>
      <c r="CE145" s="523"/>
      <c r="CF145" s="523"/>
      <c r="CG145" s="523"/>
      <c r="CH145" s="523"/>
      <c r="CI145" s="523"/>
      <c r="CJ145" s="523"/>
      <c r="CK145" s="523"/>
      <c r="CL145" s="523"/>
      <c r="CM145" s="523"/>
      <c r="CN145" s="523"/>
      <c r="CO145" s="523"/>
      <c r="CP145" s="523"/>
      <c r="CQ145" s="523"/>
      <c r="CR145" s="523"/>
      <c r="CS145" s="523"/>
      <c r="CT145" s="523"/>
      <c r="CU145" s="523"/>
      <c r="CV145" s="523">
        <f t="shared" si="17"/>
        <v>271044.91780821921</v>
      </c>
      <c r="CW145" s="523"/>
      <c r="CX145" s="523"/>
      <c r="CY145" s="523"/>
      <c r="CZ145" s="523"/>
      <c r="DA145" s="523"/>
      <c r="DB145" s="523"/>
      <c r="DC145" s="523"/>
      <c r="DD145" s="523"/>
      <c r="DE145" s="524"/>
    </row>
    <row r="146" spans="1:109" s="407" customFormat="1" ht="23.25" customHeight="1" x14ac:dyDescent="0.2">
      <c r="A146" s="525" t="s">
        <v>1299</v>
      </c>
      <c r="B146" s="526"/>
      <c r="C146" s="526"/>
      <c r="D146" s="526"/>
      <c r="E146" s="526"/>
      <c r="F146" s="526"/>
      <c r="G146" s="526"/>
      <c r="H146" s="526"/>
      <c r="I146" s="526"/>
      <c r="J146" s="526"/>
      <c r="K146" s="526"/>
      <c r="L146" s="526"/>
      <c r="M146" s="526"/>
      <c r="N146" s="526"/>
      <c r="O146" s="526"/>
      <c r="P146" s="536" t="s">
        <v>1284</v>
      </c>
      <c r="Q146" s="536"/>
      <c r="R146" s="536"/>
      <c r="S146" s="536"/>
      <c r="T146" s="536"/>
      <c r="U146" s="536"/>
      <c r="V146" s="536"/>
      <c r="W146" s="536"/>
      <c r="X146" s="536"/>
      <c r="Y146" s="536"/>
      <c r="Z146" s="536"/>
      <c r="AA146" s="536"/>
      <c r="AB146" s="536"/>
      <c r="AC146" s="536"/>
      <c r="AD146" s="528">
        <v>401</v>
      </c>
      <c r="AE146" s="528"/>
      <c r="AF146" s="528"/>
      <c r="AG146" s="529">
        <v>1</v>
      </c>
      <c r="AH146" s="529"/>
      <c r="AI146" s="529"/>
      <c r="AJ146" s="529"/>
      <c r="AK146" s="530">
        <v>19626</v>
      </c>
      <c r="AL146" s="531"/>
      <c r="AM146" s="531"/>
      <c r="AN146" s="531"/>
      <c r="AO146" s="531"/>
      <c r="AP146" s="532"/>
      <c r="AQ146" s="523">
        <f t="shared" si="15"/>
        <v>235512</v>
      </c>
      <c r="AR146" s="523"/>
      <c r="AS146" s="523"/>
      <c r="AT146" s="523"/>
      <c r="AU146" s="523"/>
      <c r="AV146" s="523"/>
      <c r="AW146" s="523"/>
      <c r="AX146" s="523"/>
      <c r="AY146" s="533"/>
      <c r="AZ146" s="534"/>
      <c r="BA146" s="534"/>
      <c r="BB146" s="534"/>
      <c r="BC146" s="534"/>
      <c r="BD146" s="534"/>
      <c r="BE146" s="534"/>
      <c r="BF146" s="535"/>
      <c r="BG146" s="523">
        <v>3271</v>
      </c>
      <c r="BH146" s="523"/>
      <c r="BI146" s="523"/>
      <c r="BJ146" s="523"/>
      <c r="BK146" s="523"/>
      <c r="BL146" s="523"/>
      <c r="BM146" s="523"/>
      <c r="BN146" s="523"/>
      <c r="BO146" s="533">
        <f t="shared" si="16"/>
        <v>32261.917808219179</v>
      </c>
      <c r="BP146" s="534"/>
      <c r="BQ146" s="534"/>
      <c r="BR146" s="534"/>
      <c r="BS146" s="534"/>
      <c r="BT146" s="534"/>
      <c r="BU146" s="534"/>
      <c r="BV146" s="535"/>
      <c r="BW146" s="523"/>
      <c r="BX146" s="523"/>
      <c r="BY146" s="523"/>
      <c r="BZ146" s="523"/>
      <c r="CA146" s="523"/>
      <c r="CB146" s="523"/>
      <c r="CC146" s="523"/>
      <c r="CD146" s="523"/>
      <c r="CE146" s="523"/>
      <c r="CF146" s="523"/>
      <c r="CG146" s="523"/>
      <c r="CH146" s="523"/>
      <c r="CI146" s="523"/>
      <c r="CJ146" s="523"/>
      <c r="CK146" s="523"/>
      <c r="CL146" s="523"/>
      <c r="CM146" s="523"/>
      <c r="CN146" s="523"/>
      <c r="CO146" s="523"/>
      <c r="CP146" s="523"/>
      <c r="CQ146" s="523"/>
      <c r="CR146" s="523"/>
      <c r="CS146" s="523"/>
      <c r="CT146" s="523"/>
      <c r="CU146" s="523"/>
      <c r="CV146" s="523">
        <f t="shared" si="17"/>
        <v>271044.91780821921</v>
      </c>
      <c r="CW146" s="523"/>
      <c r="CX146" s="523"/>
      <c r="CY146" s="523"/>
      <c r="CZ146" s="523"/>
      <c r="DA146" s="523"/>
      <c r="DB146" s="523"/>
      <c r="DC146" s="523"/>
      <c r="DD146" s="523"/>
      <c r="DE146" s="524"/>
    </row>
    <row r="147" spans="1:109" s="407" customFormat="1" ht="23.25" customHeight="1" x14ac:dyDescent="0.2">
      <c r="A147" s="525" t="s">
        <v>1300</v>
      </c>
      <c r="B147" s="526"/>
      <c r="C147" s="526"/>
      <c r="D147" s="526"/>
      <c r="E147" s="526"/>
      <c r="F147" s="526"/>
      <c r="G147" s="526"/>
      <c r="H147" s="526"/>
      <c r="I147" s="526"/>
      <c r="J147" s="526"/>
      <c r="K147" s="526"/>
      <c r="L147" s="526"/>
      <c r="M147" s="526"/>
      <c r="N147" s="526"/>
      <c r="O147" s="526"/>
      <c r="P147" s="536" t="s">
        <v>1284</v>
      </c>
      <c r="Q147" s="536"/>
      <c r="R147" s="536"/>
      <c r="S147" s="536"/>
      <c r="T147" s="536"/>
      <c r="U147" s="536"/>
      <c r="V147" s="536"/>
      <c r="W147" s="536"/>
      <c r="X147" s="536"/>
      <c r="Y147" s="536"/>
      <c r="Z147" s="536"/>
      <c r="AA147" s="536"/>
      <c r="AB147" s="536"/>
      <c r="AC147" s="536"/>
      <c r="AD147" s="528">
        <v>401</v>
      </c>
      <c r="AE147" s="528"/>
      <c r="AF147" s="528"/>
      <c r="AG147" s="529">
        <v>1</v>
      </c>
      <c r="AH147" s="529"/>
      <c r="AI147" s="529"/>
      <c r="AJ147" s="529"/>
      <c r="AK147" s="530">
        <v>14886</v>
      </c>
      <c r="AL147" s="531"/>
      <c r="AM147" s="531"/>
      <c r="AN147" s="531"/>
      <c r="AO147" s="531"/>
      <c r="AP147" s="532"/>
      <c r="AQ147" s="523">
        <f t="shared" si="15"/>
        <v>178632</v>
      </c>
      <c r="AR147" s="523"/>
      <c r="AS147" s="523"/>
      <c r="AT147" s="523"/>
      <c r="AU147" s="523"/>
      <c r="AV147" s="523"/>
      <c r="AW147" s="523"/>
      <c r="AX147" s="523"/>
      <c r="AY147" s="533"/>
      <c r="AZ147" s="534"/>
      <c r="BA147" s="534"/>
      <c r="BB147" s="534"/>
      <c r="BC147" s="534"/>
      <c r="BD147" s="534"/>
      <c r="BE147" s="534"/>
      <c r="BF147" s="535"/>
      <c r="BG147" s="523">
        <v>2481</v>
      </c>
      <c r="BH147" s="523"/>
      <c r="BI147" s="523"/>
      <c r="BJ147" s="523"/>
      <c r="BK147" s="523"/>
      <c r="BL147" s="523"/>
      <c r="BM147" s="523"/>
      <c r="BN147" s="523"/>
      <c r="BO147" s="533">
        <f t="shared" si="16"/>
        <v>24470.136986301368</v>
      </c>
      <c r="BP147" s="534"/>
      <c r="BQ147" s="534"/>
      <c r="BR147" s="534"/>
      <c r="BS147" s="534"/>
      <c r="BT147" s="534"/>
      <c r="BU147" s="534"/>
      <c r="BV147" s="535"/>
      <c r="BW147" s="523"/>
      <c r="BX147" s="523"/>
      <c r="BY147" s="523"/>
      <c r="BZ147" s="523"/>
      <c r="CA147" s="523"/>
      <c r="CB147" s="523"/>
      <c r="CC147" s="523"/>
      <c r="CD147" s="523"/>
      <c r="CE147" s="523"/>
      <c r="CF147" s="523"/>
      <c r="CG147" s="523"/>
      <c r="CH147" s="523"/>
      <c r="CI147" s="523"/>
      <c r="CJ147" s="523"/>
      <c r="CK147" s="523"/>
      <c r="CL147" s="523"/>
      <c r="CM147" s="523"/>
      <c r="CN147" s="523"/>
      <c r="CO147" s="523"/>
      <c r="CP147" s="523"/>
      <c r="CQ147" s="523"/>
      <c r="CR147" s="523"/>
      <c r="CS147" s="523"/>
      <c r="CT147" s="523"/>
      <c r="CU147" s="523"/>
      <c r="CV147" s="523">
        <f t="shared" si="17"/>
        <v>205583.13698630137</v>
      </c>
      <c r="CW147" s="523"/>
      <c r="CX147" s="523"/>
      <c r="CY147" s="523"/>
      <c r="CZ147" s="523"/>
      <c r="DA147" s="523"/>
      <c r="DB147" s="523"/>
      <c r="DC147" s="523"/>
      <c r="DD147" s="523"/>
      <c r="DE147" s="524"/>
    </row>
    <row r="148" spans="1:109" s="407" customFormat="1" ht="23.25" customHeight="1" x14ac:dyDescent="0.2">
      <c r="A148" s="525" t="s">
        <v>1301</v>
      </c>
      <c r="B148" s="526"/>
      <c r="C148" s="526"/>
      <c r="D148" s="526"/>
      <c r="E148" s="526"/>
      <c r="F148" s="526"/>
      <c r="G148" s="526"/>
      <c r="H148" s="526"/>
      <c r="I148" s="526"/>
      <c r="J148" s="526"/>
      <c r="K148" s="526"/>
      <c r="L148" s="526"/>
      <c r="M148" s="526"/>
      <c r="N148" s="526"/>
      <c r="O148" s="526"/>
      <c r="P148" s="536" t="s">
        <v>1284</v>
      </c>
      <c r="Q148" s="536"/>
      <c r="R148" s="536"/>
      <c r="S148" s="536"/>
      <c r="T148" s="536"/>
      <c r="U148" s="536"/>
      <c r="V148" s="536"/>
      <c r="W148" s="536"/>
      <c r="X148" s="536"/>
      <c r="Y148" s="536"/>
      <c r="Z148" s="536"/>
      <c r="AA148" s="536"/>
      <c r="AB148" s="536"/>
      <c r="AC148" s="536"/>
      <c r="AD148" s="528">
        <v>401</v>
      </c>
      <c r="AE148" s="528"/>
      <c r="AF148" s="528"/>
      <c r="AG148" s="529">
        <v>1</v>
      </c>
      <c r="AH148" s="529"/>
      <c r="AI148" s="529"/>
      <c r="AJ148" s="529"/>
      <c r="AK148" s="530">
        <v>8705</v>
      </c>
      <c r="AL148" s="531"/>
      <c r="AM148" s="531"/>
      <c r="AN148" s="531"/>
      <c r="AO148" s="531"/>
      <c r="AP148" s="532"/>
      <c r="AQ148" s="523">
        <f t="shared" si="6"/>
        <v>104460</v>
      </c>
      <c r="AR148" s="523"/>
      <c r="AS148" s="523"/>
      <c r="AT148" s="523"/>
      <c r="AU148" s="523"/>
      <c r="AV148" s="523"/>
      <c r="AW148" s="523"/>
      <c r="AX148" s="523"/>
      <c r="AY148" s="533"/>
      <c r="AZ148" s="534"/>
      <c r="BA148" s="534"/>
      <c r="BB148" s="534"/>
      <c r="BC148" s="534"/>
      <c r="BD148" s="534"/>
      <c r="BE148" s="534"/>
      <c r="BF148" s="535"/>
      <c r="BG148" s="523">
        <v>1450</v>
      </c>
      <c r="BH148" s="523"/>
      <c r="BI148" s="523"/>
      <c r="BJ148" s="523"/>
      <c r="BK148" s="523"/>
      <c r="BL148" s="523"/>
      <c r="BM148" s="523"/>
      <c r="BN148" s="523"/>
      <c r="BO148" s="533">
        <f t="shared" si="7"/>
        <v>14309.589041095891</v>
      </c>
      <c r="BP148" s="534"/>
      <c r="BQ148" s="534"/>
      <c r="BR148" s="534"/>
      <c r="BS148" s="534"/>
      <c r="BT148" s="534"/>
      <c r="BU148" s="534"/>
      <c r="BV148" s="535"/>
      <c r="BW148" s="523"/>
      <c r="BX148" s="523"/>
      <c r="BY148" s="523"/>
      <c r="BZ148" s="523"/>
      <c r="CA148" s="523"/>
      <c r="CB148" s="523"/>
      <c r="CC148" s="523"/>
      <c r="CD148" s="523"/>
      <c r="CE148" s="523"/>
      <c r="CF148" s="523"/>
      <c r="CG148" s="523"/>
      <c r="CH148" s="523"/>
      <c r="CI148" s="523"/>
      <c r="CJ148" s="523"/>
      <c r="CK148" s="523"/>
      <c r="CL148" s="523"/>
      <c r="CM148" s="523"/>
      <c r="CN148" s="523"/>
      <c r="CO148" s="523"/>
      <c r="CP148" s="523"/>
      <c r="CQ148" s="523"/>
      <c r="CR148" s="523"/>
      <c r="CS148" s="523"/>
      <c r="CT148" s="523"/>
      <c r="CU148" s="523"/>
      <c r="CV148" s="523">
        <f t="shared" si="8"/>
        <v>120219.5890410959</v>
      </c>
      <c r="CW148" s="523"/>
      <c r="CX148" s="523"/>
      <c r="CY148" s="523"/>
      <c r="CZ148" s="523"/>
      <c r="DA148" s="523"/>
      <c r="DB148" s="523"/>
      <c r="DC148" s="523"/>
      <c r="DD148" s="523"/>
      <c r="DE148" s="524"/>
    </row>
    <row r="149" spans="1:109" s="407" customFormat="1" ht="23.25" customHeight="1" x14ac:dyDescent="0.2">
      <c r="A149" s="525" t="s">
        <v>1302</v>
      </c>
      <c r="B149" s="526"/>
      <c r="C149" s="526"/>
      <c r="D149" s="526"/>
      <c r="E149" s="526"/>
      <c r="F149" s="526"/>
      <c r="G149" s="526"/>
      <c r="H149" s="526"/>
      <c r="I149" s="526"/>
      <c r="J149" s="526"/>
      <c r="K149" s="526"/>
      <c r="L149" s="526"/>
      <c r="M149" s="526"/>
      <c r="N149" s="526"/>
      <c r="O149" s="526"/>
      <c r="P149" s="536" t="s">
        <v>1284</v>
      </c>
      <c r="Q149" s="536"/>
      <c r="R149" s="536"/>
      <c r="S149" s="536"/>
      <c r="T149" s="536"/>
      <c r="U149" s="536"/>
      <c r="V149" s="536"/>
      <c r="W149" s="536"/>
      <c r="X149" s="536"/>
      <c r="Y149" s="536"/>
      <c r="Z149" s="536"/>
      <c r="AA149" s="536"/>
      <c r="AB149" s="536"/>
      <c r="AC149" s="536"/>
      <c r="AD149" s="528">
        <v>401</v>
      </c>
      <c r="AE149" s="528"/>
      <c r="AF149" s="528"/>
      <c r="AG149" s="529">
        <v>1</v>
      </c>
      <c r="AH149" s="529"/>
      <c r="AI149" s="529"/>
      <c r="AJ149" s="529"/>
      <c r="AK149" s="530">
        <v>10745</v>
      </c>
      <c r="AL149" s="531"/>
      <c r="AM149" s="531"/>
      <c r="AN149" s="531"/>
      <c r="AO149" s="531"/>
      <c r="AP149" s="532"/>
      <c r="AQ149" s="523">
        <f t="shared" si="6"/>
        <v>128940</v>
      </c>
      <c r="AR149" s="523"/>
      <c r="AS149" s="523"/>
      <c r="AT149" s="523"/>
      <c r="AU149" s="523"/>
      <c r="AV149" s="523"/>
      <c r="AW149" s="523"/>
      <c r="AX149" s="523"/>
      <c r="AY149" s="533"/>
      <c r="AZ149" s="534"/>
      <c r="BA149" s="534"/>
      <c r="BB149" s="534"/>
      <c r="BC149" s="534"/>
      <c r="BD149" s="534"/>
      <c r="BE149" s="534"/>
      <c r="BF149" s="535"/>
      <c r="BG149" s="523">
        <v>1790</v>
      </c>
      <c r="BH149" s="523"/>
      <c r="BI149" s="523"/>
      <c r="BJ149" s="523"/>
      <c r="BK149" s="523"/>
      <c r="BL149" s="523"/>
      <c r="BM149" s="523"/>
      <c r="BN149" s="523"/>
      <c r="BO149" s="533">
        <f t="shared" si="7"/>
        <v>17663.013698630137</v>
      </c>
      <c r="BP149" s="534"/>
      <c r="BQ149" s="534"/>
      <c r="BR149" s="534"/>
      <c r="BS149" s="534"/>
      <c r="BT149" s="534"/>
      <c r="BU149" s="534"/>
      <c r="BV149" s="535"/>
      <c r="BW149" s="523"/>
      <c r="BX149" s="523"/>
      <c r="BY149" s="523"/>
      <c r="BZ149" s="523"/>
      <c r="CA149" s="523"/>
      <c r="CB149" s="523"/>
      <c r="CC149" s="523"/>
      <c r="CD149" s="523"/>
      <c r="CE149" s="523"/>
      <c r="CF149" s="523"/>
      <c r="CG149" s="523"/>
      <c r="CH149" s="523"/>
      <c r="CI149" s="523"/>
      <c r="CJ149" s="523"/>
      <c r="CK149" s="523"/>
      <c r="CL149" s="523"/>
      <c r="CM149" s="523"/>
      <c r="CN149" s="523"/>
      <c r="CO149" s="523"/>
      <c r="CP149" s="523"/>
      <c r="CQ149" s="523"/>
      <c r="CR149" s="523"/>
      <c r="CS149" s="523"/>
      <c r="CT149" s="523"/>
      <c r="CU149" s="523"/>
      <c r="CV149" s="523">
        <f t="shared" si="8"/>
        <v>148393.01369863015</v>
      </c>
      <c r="CW149" s="523"/>
      <c r="CX149" s="523"/>
      <c r="CY149" s="523"/>
      <c r="CZ149" s="523"/>
      <c r="DA149" s="523"/>
      <c r="DB149" s="523"/>
      <c r="DC149" s="523"/>
      <c r="DD149" s="523"/>
      <c r="DE149" s="524"/>
    </row>
    <row r="150" spans="1:109" s="407" customFormat="1" ht="23.25" customHeight="1" x14ac:dyDescent="0.2">
      <c r="A150" s="576" t="s">
        <v>1303</v>
      </c>
      <c r="B150" s="577"/>
      <c r="C150" s="577"/>
      <c r="D150" s="577"/>
      <c r="E150" s="577"/>
      <c r="F150" s="577"/>
      <c r="G150" s="577"/>
      <c r="H150" s="577"/>
      <c r="I150" s="577"/>
      <c r="J150" s="577"/>
      <c r="K150" s="577"/>
      <c r="L150" s="577"/>
      <c r="M150" s="577"/>
      <c r="N150" s="577"/>
      <c r="O150" s="578"/>
      <c r="P150" s="536" t="s">
        <v>1284</v>
      </c>
      <c r="Q150" s="536"/>
      <c r="R150" s="536"/>
      <c r="S150" s="536"/>
      <c r="T150" s="536"/>
      <c r="U150" s="536"/>
      <c r="V150" s="536"/>
      <c r="W150" s="536"/>
      <c r="X150" s="536"/>
      <c r="Y150" s="536"/>
      <c r="Z150" s="536"/>
      <c r="AA150" s="536"/>
      <c r="AB150" s="536"/>
      <c r="AC150" s="536"/>
      <c r="AD150" s="528">
        <v>401</v>
      </c>
      <c r="AE150" s="528"/>
      <c r="AF150" s="528"/>
      <c r="AG150" s="529">
        <v>1</v>
      </c>
      <c r="AH150" s="529"/>
      <c r="AI150" s="529"/>
      <c r="AJ150" s="529"/>
      <c r="AK150" s="530">
        <v>12088</v>
      </c>
      <c r="AL150" s="531"/>
      <c r="AM150" s="531"/>
      <c r="AN150" s="531"/>
      <c r="AO150" s="531"/>
      <c r="AP150" s="532"/>
      <c r="AQ150" s="523">
        <f t="shared" si="6"/>
        <v>145056</v>
      </c>
      <c r="AR150" s="523"/>
      <c r="AS150" s="523"/>
      <c r="AT150" s="523"/>
      <c r="AU150" s="523"/>
      <c r="AV150" s="523"/>
      <c r="AW150" s="523"/>
      <c r="AX150" s="523"/>
      <c r="AY150" s="533"/>
      <c r="AZ150" s="534"/>
      <c r="BA150" s="534"/>
      <c r="BB150" s="534"/>
      <c r="BC150" s="534"/>
      <c r="BD150" s="534"/>
      <c r="BE150" s="534"/>
      <c r="BF150" s="535"/>
      <c r="BG150" s="523">
        <v>2014</v>
      </c>
      <c r="BH150" s="523"/>
      <c r="BI150" s="523"/>
      <c r="BJ150" s="523"/>
      <c r="BK150" s="523"/>
      <c r="BL150" s="523"/>
      <c r="BM150" s="523"/>
      <c r="BN150" s="523"/>
      <c r="BO150" s="533">
        <f t="shared" si="7"/>
        <v>19870.68493150685</v>
      </c>
      <c r="BP150" s="534"/>
      <c r="BQ150" s="534"/>
      <c r="BR150" s="534"/>
      <c r="BS150" s="534"/>
      <c r="BT150" s="534"/>
      <c r="BU150" s="534"/>
      <c r="BV150" s="535"/>
      <c r="BW150" s="523"/>
      <c r="BX150" s="523"/>
      <c r="BY150" s="523"/>
      <c r="BZ150" s="523"/>
      <c r="CA150" s="523"/>
      <c r="CB150" s="523"/>
      <c r="CC150" s="523"/>
      <c r="CD150" s="523"/>
      <c r="CE150" s="523"/>
      <c r="CF150" s="523"/>
      <c r="CG150" s="523"/>
      <c r="CH150" s="523"/>
      <c r="CI150" s="523"/>
      <c r="CJ150" s="523"/>
      <c r="CK150" s="523"/>
      <c r="CL150" s="523"/>
      <c r="CM150" s="523"/>
      <c r="CN150" s="523"/>
      <c r="CO150" s="523"/>
      <c r="CP150" s="523"/>
      <c r="CQ150" s="523"/>
      <c r="CR150" s="523"/>
      <c r="CS150" s="523"/>
      <c r="CT150" s="523"/>
      <c r="CU150" s="523"/>
      <c r="CV150" s="523">
        <f t="shared" si="8"/>
        <v>166940.68493150684</v>
      </c>
      <c r="CW150" s="523"/>
      <c r="CX150" s="523"/>
      <c r="CY150" s="523"/>
      <c r="CZ150" s="523"/>
      <c r="DA150" s="523"/>
      <c r="DB150" s="523"/>
      <c r="DC150" s="523"/>
      <c r="DD150" s="523"/>
      <c r="DE150" s="524"/>
    </row>
    <row r="151" spans="1:109" s="407" customFormat="1" ht="23.25" customHeight="1" x14ac:dyDescent="0.2">
      <c r="A151" s="525" t="s">
        <v>1304</v>
      </c>
      <c r="B151" s="526"/>
      <c r="C151" s="526"/>
      <c r="D151" s="526"/>
      <c r="E151" s="526"/>
      <c r="F151" s="526"/>
      <c r="G151" s="526"/>
      <c r="H151" s="526"/>
      <c r="I151" s="526"/>
      <c r="J151" s="526"/>
      <c r="K151" s="526"/>
      <c r="L151" s="526"/>
      <c r="M151" s="526"/>
      <c r="N151" s="526"/>
      <c r="O151" s="526"/>
      <c r="P151" s="536" t="s">
        <v>1284</v>
      </c>
      <c r="Q151" s="536"/>
      <c r="R151" s="536"/>
      <c r="S151" s="536"/>
      <c r="T151" s="536"/>
      <c r="U151" s="536"/>
      <c r="V151" s="536"/>
      <c r="W151" s="536"/>
      <c r="X151" s="536"/>
      <c r="Y151" s="536"/>
      <c r="Z151" s="536"/>
      <c r="AA151" s="536"/>
      <c r="AB151" s="536"/>
      <c r="AC151" s="536"/>
      <c r="AD151" s="528">
        <v>401</v>
      </c>
      <c r="AE151" s="528"/>
      <c r="AF151" s="528"/>
      <c r="AG151" s="529">
        <v>1</v>
      </c>
      <c r="AH151" s="529"/>
      <c r="AI151" s="529"/>
      <c r="AJ151" s="529"/>
      <c r="AK151" s="530">
        <v>12088</v>
      </c>
      <c r="AL151" s="531"/>
      <c r="AM151" s="531"/>
      <c r="AN151" s="531"/>
      <c r="AO151" s="531"/>
      <c r="AP151" s="532"/>
      <c r="AQ151" s="523">
        <f t="shared" si="6"/>
        <v>145056</v>
      </c>
      <c r="AR151" s="523"/>
      <c r="AS151" s="523"/>
      <c r="AT151" s="523"/>
      <c r="AU151" s="523"/>
      <c r="AV151" s="523"/>
      <c r="AW151" s="523"/>
      <c r="AX151" s="523"/>
      <c r="AY151" s="533"/>
      <c r="AZ151" s="534"/>
      <c r="BA151" s="534"/>
      <c r="BB151" s="534"/>
      <c r="BC151" s="534"/>
      <c r="BD151" s="534"/>
      <c r="BE151" s="534"/>
      <c r="BF151" s="535"/>
      <c r="BG151" s="523">
        <v>2014</v>
      </c>
      <c r="BH151" s="523"/>
      <c r="BI151" s="523"/>
      <c r="BJ151" s="523"/>
      <c r="BK151" s="523"/>
      <c r="BL151" s="523"/>
      <c r="BM151" s="523"/>
      <c r="BN151" s="523"/>
      <c r="BO151" s="533">
        <f t="shared" si="7"/>
        <v>19870.68493150685</v>
      </c>
      <c r="BP151" s="534"/>
      <c r="BQ151" s="534"/>
      <c r="BR151" s="534"/>
      <c r="BS151" s="534"/>
      <c r="BT151" s="534"/>
      <c r="BU151" s="534"/>
      <c r="BV151" s="535"/>
      <c r="BW151" s="523"/>
      <c r="BX151" s="523"/>
      <c r="BY151" s="523"/>
      <c r="BZ151" s="523"/>
      <c r="CA151" s="523"/>
      <c r="CB151" s="523"/>
      <c r="CC151" s="523"/>
      <c r="CD151" s="523"/>
      <c r="CE151" s="523"/>
      <c r="CF151" s="523"/>
      <c r="CG151" s="523"/>
      <c r="CH151" s="523"/>
      <c r="CI151" s="523"/>
      <c r="CJ151" s="523"/>
      <c r="CK151" s="523"/>
      <c r="CL151" s="523"/>
      <c r="CM151" s="523"/>
      <c r="CN151" s="523"/>
      <c r="CO151" s="523"/>
      <c r="CP151" s="523"/>
      <c r="CQ151" s="523"/>
      <c r="CR151" s="523"/>
      <c r="CS151" s="523"/>
      <c r="CT151" s="523"/>
      <c r="CU151" s="523"/>
      <c r="CV151" s="523">
        <f t="shared" si="8"/>
        <v>166940.68493150684</v>
      </c>
      <c r="CW151" s="523"/>
      <c r="CX151" s="523"/>
      <c r="CY151" s="523"/>
      <c r="CZ151" s="523"/>
      <c r="DA151" s="523"/>
      <c r="DB151" s="523"/>
      <c r="DC151" s="523"/>
      <c r="DD151" s="523"/>
      <c r="DE151" s="524"/>
    </row>
    <row r="152" spans="1:109" s="407" customFormat="1" ht="23.25" customHeight="1" x14ac:dyDescent="0.2">
      <c r="A152" s="525" t="s">
        <v>1305</v>
      </c>
      <c r="B152" s="526"/>
      <c r="C152" s="526"/>
      <c r="D152" s="526"/>
      <c r="E152" s="526"/>
      <c r="F152" s="526"/>
      <c r="G152" s="526"/>
      <c r="H152" s="526"/>
      <c r="I152" s="526"/>
      <c r="J152" s="526"/>
      <c r="K152" s="526"/>
      <c r="L152" s="526"/>
      <c r="M152" s="526"/>
      <c r="N152" s="526"/>
      <c r="O152" s="526"/>
      <c r="P152" s="536" t="s">
        <v>1284</v>
      </c>
      <c r="Q152" s="536"/>
      <c r="R152" s="536"/>
      <c r="S152" s="536"/>
      <c r="T152" s="536"/>
      <c r="U152" s="536"/>
      <c r="V152" s="536"/>
      <c r="W152" s="536"/>
      <c r="X152" s="536"/>
      <c r="Y152" s="536"/>
      <c r="Z152" s="536"/>
      <c r="AA152" s="536"/>
      <c r="AB152" s="536"/>
      <c r="AC152" s="536"/>
      <c r="AD152" s="528">
        <v>401</v>
      </c>
      <c r="AE152" s="528"/>
      <c r="AF152" s="528"/>
      <c r="AG152" s="529">
        <v>1</v>
      </c>
      <c r="AH152" s="529"/>
      <c r="AI152" s="529"/>
      <c r="AJ152" s="529"/>
      <c r="AK152" s="530">
        <v>12088</v>
      </c>
      <c r="AL152" s="531"/>
      <c r="AM152" s="531"/>
      <c r="AN152" s="531"/>
      <c r="AO152" s="531"/>
      <c r="AP152" s="532"/>
      <c r="AQ152" s="523">
        <f t="shared" si="6"/>
        <v>145056</v>
      </c>
      <c r="AR152" s="523"/>
      <c r="AS152" s="523"/>
      <c r="AT152" s="523"/>
      <c r="AU152" s="523"/>
      <c r="AV152" s="523"/>
      <c r="AW152" s="523"/>
      <c r="AX152" s="523"/>
      <c r="AY152" s="533"/>
      <c r="AZ152" s="534"/>
      <c r="BA152" s="534"/>
      <c r="BB152" s="534"/>
      <c r="BC152" s="534"/>
      <c r="BD152" s="534"/>
      <c r="BE152" s="534"/>
      <c r="BF152" s="535"/>
      <c r="BG152" s="523">
        <v>2014</v>
      </c>
      <c r="BH152" s="523"/>
      <c r="BI152" s="523"/>
      <c r="BJ152" s="523"/>
      <c r="BK152" s="523"/>
      <c r="BL152" s="523"/>
      <c r="BM152" s="523"/>
      <c r="BN152" s="523"/>
      <c r="BO152" s="533">
        <f t="shared" si="7"/>
        <v>19870.68493150685</v>
      </c>
      <c r="BP152" s="534"/>
      <c r="BQ152" s="534"/>
      <c r="BR152" s="534"/>
      <c r="BS152" s="534"/>
      <c r="BT152" s="534"/>
      <c r="BU152" s="534"/>
      <c r="BV152" s="535"/>
      <c r="BW152" s="523"/>
      <c r="BX152" s="523"/>
      <c r="BY152" s="523"/>
      <c r="BZ152" s="523"/>
      <c r="CA152" s="523"/>
      <c r="CB152" s="523"/>
      <c r="CC152" s="523"/>
      <c r="CD152" s="523"/>
      <c r="CE152" s="523"/>
      <c r="CF152" s="523"/>
      <c r="CG152" s="523"/>
      <c r="CH152" s="523"/>
      <c r="CI152" s="523"/>
      <c r="CJ152" s="523"/>
      <c r="CK152" s="523"/>
      <c r="CL152" s="523"/>
      <c r="CM152" s="523"/>
      <c r="CN152" s="523"/>
      <c r="CO152" s="523"/>
      <c r="CP152" s="523"/>
      <c r="CQ152" s="523"/>
      <c r="CR152" s="523"/>
      <c r="CS152" s="523"/>
      <c r="CT152" s="523"/>
      <c r="CU152" s="523"/>
      <c r="CV152" s="523">
        <f t="shared" si="8"/>
        <v>166940.68493150684</v>
      </c>
      <c r="CW152" s="523"/>
      <c r="CX152" s="523"/>
      <c r="CY152" s="523"/>
      <c r="CZ152" s="523"/>
      <c r="DA152" s="523"/>
      <c r="DB152" s="523"/>
      <c r="DC152" s="523"/>
      <c r="DD152" s="523"/>
      <c r="DE152" s="524"/>
    </row>
    <row r="153" spans="1:109" s="407" customFormat="1" ht="23.25" customHeight="1" x14ac:dyDescent="0.2">
      <c r="A153" s="525" t="s">
        <v>1311</v>
      </c>
      <c r="B153" s="526"/>
      <c r="C153" s="526"/>
      <c r="D153" s="526"/>
      <c r="E153" s="526"/>
      <c r="F153" s="526"/>
      <c r="G153" s="526"/>
      <c r="H153" s="526"/>
      <c r="I153" s="526"/>
      <c r="J153" s="526"/>
      <c r="K153" s="526"/>
      <c r="L153" s="526"/>
      <c r="M153" s="526"/>
      <c r="N153" s="526"/>
      <c r="O153" s="526"/>
      <c r="P153" s="536" t="s">
        <v>1284</v>
      </c>
      <c r="Q153" s="536"/>
      <c r="R153" s="536"/>
      <c r="S153" s="536"/>
      <c r="T153" s="536"/>
      <c r="U153" s="536"/>
      <c r="V153" s="536"/>
      <c r="W153" s="536"/>
      <c r="X153" s="536"/>
      <c r="Y153" s="536"/>
      <c r="Z153" s="536"/>
      <c r="AA153" s="536"/>
      <c r="AB153" s="536"/>
      <c r="AC153" s="536"/>
      <c r="AD153" s="528">
        <v>401</v>
      </c>
      <c r="AE153" s="528"/>
      <c r="AF153" s="528"/>
      <c r="AG153" s="529">
        <v>1</v>
      </c>
      <c r="AH153" s="529"/>
      <c r="AI153" s="529"/>
      <c r="AJ153" s="529"/>
      <c r="AK153" s="530">
        <v>11259</v>
      </c>
      <c r="AL153" s="531"/>
      <c r="AM153" s="531"/>
      <c r="AN153" s="531"/>
      <c r="AO153" s="531"/>
      <c r="AP153" s="532"/>
      <c r="AQ153" s="523">
        <f t="shared" ref="AQ153" si="26">AG153*AK153*12</f>
        <v>135108</v>
      </c>
      <c r="AR153" s="523"/>
      <c r="AS153" s="523"/>
      <c r="AT153" s="523"/>
      <c r="AU153" s="523"/>
      <c r="AV153" s="523"/>
      <c r="AW153" s="523"/>
      <c r="AX153" s="523"/>
      <c r="AY153" s="533"/>
      <c r="AZ153" s="534"/>
      <c r="BA153" s="534"/>
      <c r="BB153" s="534"/>
      <c r="BC153" s="534"/>
      <c r="BD153" s="534"/>
      <c r="BE153" s="534"/>
      <c r="BF153" s="535"/>
      <c r="BG153" s="523">
        <v>1876</v>
      </c>
      <c r="BH153" s="523"/>
      <c r="BI153" s="523"/>
      <c r="BJ153" s="523"/>
      <c r="BK153" s="523"/>
      <c r="BL153" s="523"/>
      <c r="BM153" s="523"/>
      <c r="BN153" s="523"/>
      <c r="BO153" s="533">
        <f t="shared" ref="BO153" si="27">AQ153/365*50</f>
        <v>18507.945205479453</v>
      </c>
      <c r="BP153" s="534"/>
      <c r="BQ153" s="534"/>
      <c r="BR153" s="534"/>
      <c r="BS153" s="534"/>
      <c r="BT153" s="534"/>
      <c r="BU153" s="534"/>
      <c r="BV153" s="535"/>
      <c r="BW153" s="523"/>
      <c r="BX153" s="523"/>
      <c r="BY153" s="523"/>
      <c r="BZ153" s="523"/>
      <c r="CA153" s="523"/>
      <c r="CB153" s="523"/>
      <c r="CC153" s="523"/>
      <c r="CD153" s="523"/>
      <c r="CE153" s="523"/>
      <c r="CF153" s="523"/>
      <c r="CG153" s="523"/>
      <c r="CH153" s="523"/>
      <c r="CI153" s="523"/>
      <c r="CJ153" s="523"/>
      <c r="CK153" s="523"/>
      <c r="CL153" s="523"/>
      <c r="CM153" s="523"/>
      <c r="CN153" s="523"/>
      <c r="CO153" s="523"/>
      <c r="CP153" s="523"/>
      <c r="CQ153" s="523"/>
      <c r="CR153" s="523"/>
      <c r="CS153" s="523"/>
      <c r="CT153" s="523"/>
      <c r="CU153" s="523"/>
      <c r="CV153" s="523">
        <f t="shared" ref="CV153" si="28">SUM(AQ153:CU153)</f>
        <v>155491.94520547945</v>
      </c>
      <c r="CW153" s="523"/>
      <c r="CX153" s="523"/>
      <c r="CY153" s="523"/>
      <c r="CZ153" s="523"/>
      <c r="DA153" s="523"/>
      <c r="DB153" s="523"/>
      <c r="DC153" s="523"/>
      <c r="DD153" s="523"/>
      <c r="DE153" s="524"/>
    </row>
    <row r="154" spans="1:109" s="407" customFormat="1" ht="23.25" customHeight="1" x14ac:dyDescent="0.2">
      <c r="A154" s="525" t="s">
        <v>1312</v>
      </c>
      <c r="B154" s="526"/>
      <c r="C154" s="526"/>
      <c r="D154" s="526"/>
      <c r="E154" s="526"/>
      <c r="F154" s="526"/>
      <c r="G154" s="526"/>
      <c r="H154" s="526"/>
      <c r="I154" s="526"/>
      <c r="J154" s="526"/>
      <c r="K154" s="526"/>
      <c r="L154" s="526"/>
      <c r="M154" s="526"/>
      <c r="N154" s="526"/>
      <c r="O154" s="526"/>
      <c r="P154" s="536" t="s">
        <v>1284</v>
      </c>
      <c r="Q154" s="536"/>
      <c r="R154" s="536"/>
      <c r="S154" s="536"/>
      <c r="T154" s="536"/>
      <c r="U154" s="536"/>
      <c r="V154" s="536"/>
      <c r="W154" s="536"/>
      <c r="X154" s="536"/>
      <c r="Y154" s="536"/>
      <c r="Z154" s="536"/>
      <c r="AA154" s="536"/>
      <c r="AB154" s="536"/>
      <c r="AC154" s="536"/>
      <c r="AD154" s="528">
        <v>401</v>
      </c>
      <c r="AE154" s="528"/>
      <c r="AF154" s="528"/>
      <c r="AG154" s="529">
        <v>1</v>
      </c>
      <c r="AH154" s="529"/>
      <c r="AI154" s="529"/>
      <c r="AJ154" s="529"/>
      <c r="AK154" s="530">
        <v>12088</v>
      </c>
      <c r="AL154" s="531"/>
      <c r="AM154" s="531"/>
      <c r="AN154" s="531"/>
      <c r="AO154" s="531"/>
      <c r="AP154" s="532"/>
      <c r="AQ154" s="523">
        <f t="shared" ref="AQ154" si="29">AG154*AK154*12</f>
        <v>145056</v>
      </c>
      <c r="AR154" s="523"/>
      <c r="AS154" s="523"/>
      <c r="AT154" s="523"/>
      <c r="AU154" s="523"/>
      <c r="AV154" s="523"/>
      <c r="AW154" s="523"/>
      <c r="AX154" s="523"/>
      <c r="AY154" s="533"/>
      <c r="AZ154" s="534"/>
      <c r="BA154" s="534"/>
      <c r="BB154" s="534"/>
      <c r="BC154" s="534"/>
      <c r="BD154" s="534"/>
      <c r="BE154" s="534"/>
      <c r="BF154" s="535"/>
      <c r="BG154" s="523">
        <v>2014</v>
      </c>
      <c r="BH154" s="523"/>
      <c r="BI154" s="523"/>
      <c r="BJ154" s="523"/>
      <c r="BK154" s="523"/>
      <c r="BL154" s="523"/>
      <c r="BM154" s="523"/>
      <c r="BN154" s="523"/>
      <c r="BO154" s="533">
        <f t="shared" ref="BO154" si="30">AQ154/365*50</f>
        <v>19870.68493150685</v>
      </c>
      <c r="BP154" s="534"/>
      <c r="BQ154" s="534"/>
      <c r="BR154" s="534"/>
      <c r="BS154" s="534"/>
      <c r="BT154" s="534"/>
      <c r="BU154" s="534"/>
      <c r="BV154" s="535"/>
      <c r="BW154" s="523"/>
      <c r="BX154" s="523"/>
      <c r="BY154" s="523"/>
      <c r="BZ154" s="523"/>
      <c r="CA154" s="523"/>
      <c r="CB154" s="523"/>
      <c r="CC154" s="523"/>
      <c r="CD154" s="523"/>
      <c r="CE154" s="523"/>
      <c r="CF154" s="523"/>
      <c r="CG154" s="523"/>
      <c r="CH154" s="523"/>
      <c r="CI154" s="523"/>
      <c r="CJ154" s="523"/>
      <c r="CK154" s="523"/>
      <c r="CL154" s="523"/>
      <c r="CM154" s="523"/>
      <c r="CN154" s="523"/>
      <c r="CO154" s="523"/>
      <c r="CP154" s="523"/>
      <c r="CQ154" s="523"/>
      <c r="CR154" s="523"/>
      <c r="CS154" s="523"/>
      <c r="CT154" s="523"/>
      <c r="CU154" s="523"/>
      <c r="CV154" s="523">
        <f t="shared" ref="CV154" si="31">SUM(AQ154:CU154)</f>
        <v>166940.68493150684</v>
      </c>
      <c r="CW154" s="523"/>
      <c r="CX154" s="523"/>
      <c r="CY154" s="523"/>
      <c r="CZ154" s="523"/>
      <c r="DA154" s="523"/>
      <c r="DB154" s="523"/>
      <c r="DC154" s="523"/>
      <c r="DD154" s="523"/>
      <c r="DE154" s="524"/>
    </row>
    <row r="155" spans="1:109" s="407" customFormat="1" ht="23.25" customHeight="1" x14ac:dyDescent="0.2">
      <c r="A155" s="525" t="s">
        <v>1306</v>
      </c>
      <c r="B155" s="526"/>
      <c r="C155" s="526"/>
      <c r="D155" s="526"/>
      <c r="E155" s="526"/>
      <c r="F155" s="526"/>
      <c r="G155" s="526"/>
      <c r="H155" s="526"/>
      <c r="I155" s="526"/>
      <c r="J155" s="526"/>
      <c r="K155" s="526"/>
      <c r="L155" s="526"/>
      <c r="M155" s="526"/>
      <c r="N155" s="526"/>
      <c r="O155" s="526"/>
      <c r="P155" s="536" t="s">
        <v>1284</v>
      </c>
      <c r="Q155" s="536"/>
      <c r="R155" s="536"/>
      <c r="S155" s="536"/>
      <c r="T155" s="536"/>
      <c r="U155" s="536"/>
      <c r="V155" s="536"/>
      <c r="W155" s="536"/>
      <c r="X155" s="536"/>
      <c r="Y155" s="536"/>
      <c r="Z155" s="536"/>
      <c r="AA155" s="536"/>
      <c r="AB155" s="536"/>
      <c r="AC155" s="536"/>
      <c r="AD155" s="528">
        <v>401</v>
      </c>
      <c r="AE155" s="528"/>
      <c r="AF155" s="528"/>
      <c r="AG155" s="529">
        <v>1</v>
      </c>
      <c r="AH155" s="529"/>
      <c r="AI155" s="529"/>
      <c r="AJ155" s="529"/>
      <c r="AK155" s="530">
        <v>10714</v>
      </c>
      <c r="AL155" s="531"/>
      <c r="AM155" s="531"/>
      <c r="AN155" s="531"/>
      <c r="AO155" s="531"/>
      <c r="AP155" s="532"/>
      <c r="AQ155" s="523">
        <f t="shared" ref="AQ155" si="32">AG155*AK155*12</f>
        <v>128568</v>
      </c>
      <c r="AR155" s="523"/>
      <c r="AS155" s="523"/>
      <c r="AT155" s="523"/>
      <c r="AU155" s="523"/>
      <c r="AV155" s="523"/>
      <c r="AW155" s="523"/>
      <c r="AX155" s="523"/>
      <c r="AY155" s="533"/>
      <c r="AZ155" s="534"/>
      <c r="BA155" s="534"/>
      <c r="BB155" s="534"/>
      <c r="BC155" s="534"/>
      <c r="BD155" s="534"/>
      <c r="BE155" s="534"/>
      <c r="BF155" s="535"/>
      <c r="BG155" s="523">
        <v>1785</v>
      </c>
      <c r="BH155" s="523"/>
      <c r="BI155" s="523"/>
      <c r="BJ155" s="523"/>
      <c r="BK155" s="523"/>
      <c r="BL155" s="523"/>
      <c r="BM155" s="523"/>
      <c r="BN155" s="523"/>
      <c r="BO155" s="533">
        <f t="shared" ref="BO155" si="33">AQ155/365*50</f>
        <v>17612.054794520547</v>
      </c>
      <c r="BP155" s="534"/>
      <c r="BQ155" s="534"/>
      <c r="BR155" s="534"/>
      <c r="BS155" s="534"/>
      <c r="BT155" s="534"/>
      <c r="BU155" s="534"/>
      <c r="BV155" s="535"/>
      <c r="BW155" s="523"/>
      <c r="BX155" s="523"/>
      <c r="BY155" s="523"/>
      <c r="BZ155" s="523"/>
      <c r="CA155" s="523"/>
      <c r="CB155" s="523"/>
      <c r="CC155" s="523"/>
      <c r="CD155" s="523"/>
      <c r="CE155" s="523"/>
      <c r="CF155" s="523"/>
      <c r="CG155" s="523"/>
      <c r="CH155" s="523"/>
      <c r="CI155" s="523"/>
      <c r="CJ155" s="523"/>
      <c r="CK155" s="523"/>
      <c r="CL155" s="523"/>
      <c r="CM155" s="523"/>
      <c r="CN155" s="523"/>
      <c r="CO155" s="523"/>
      <c r="CP155" s="523"/>
      <c r="CQ155" s="523"/>
      <c r="CR155" s="523"/>
      <c r="CS155" s="523"/>
      <c r="CT155" s="523"/>
      <c r="CU155" s="523"/>
      <c r="CV155" s="523">
        <f t="shared" ref="CV155" si="34">SUM(AQ155:CU155)</f>
        <v>147965.05479452055</v>
      </c>
      <c r="CW155" s="523"/>
      <c r="CX155" s="523"/>
      <c r="CY155" s="523"/>
      <c r="CZ155" s="523"/>
      <c r="DA155" s="523"/>
      <c r="DB155" s="523"/>
      <c r="DC155" s="523"/>
      <c r="DD155" s="523"/>
      <c r="DE155" s="524"/>
    </row>
    <row r="156" spans="1:109" s="407" customFormat="1" ht="23.25" customHeight="1" x14ac:dyDescent="0.2">
      <c r="A156" s="525" t="s">
        <v>1307</v>
      </c>
      <c r="B156" s="526"/>
      <c r="C156" s="526"/>
      <c r="D156" s="526"/>
      <c r="E156" s="526"/>
      <c r="F156" s="526"/>
      <c r="G156" s="526"/>
      <c r="H156" s="526"/>
      <c r="I156" s="526"/>
      <c r="J156" s="526"/>
      <c r="K156" s="526"/>
      <c r="L156" s="526"/>
      <c r="M156" s="526"/>
      <c r="N156" s="526"/>
      <c r="O156" s="526"/>
      <c r="P156" s="536" t="s">
        <v>1284</v>
      </c>
      <c r="Q156" s="536"/>
      <c r="R156" s="536"/>
      <c r="S156" s="536"/>
      <c r="T156" s="536"/>
      <c r="U156" s="536"/>
      <c r="V156" s="536"/>
      <c r="W156" s="536"/>
      <c r="X156" s="536"/>
      <c r="Y156" s="536"/>
      <c r="Z156" s="536"/>
      <c r="AA156" s="536"/>
      <c r="AB156" s="536"/>
      <c r="AC156" s="536"/>
      <c r="AD156" s="528">
        <v>401</v>
      </c>
      <c r="AE156" s="528"/>
      <c r="AF156" s="528"/>
      <c r="AG156" s="529">
        <v>1</v>
      </c>
      <c r="AH156" s="529"/>
      <c r="AI156" s="529"/>
      <c r="AJ156" s="529"/>
      <c r="AK156" s="530">
        <v>13614</v>
      </c>
      <c r="AL156" s="531"/>
      <c r="AM156" s="531"/>
      <c r="AN156" s="531"/>
      <c r="AO156" s="531"/>
      <c r="AP156" s="532"/>
      <c r="AQ156" s="523">
        <f t="shared" ref="AQ156" si="35">AG156*AK156*12</f>
        <v>163368</v>
      </c>
      <c r="AR156" s="523"/>
      <c r="AS156" s="523"/>
      <c r="AT156" s="523"/>
      <c r="AU156" s="523"/>
      <c r="AV156" s="523"/>
      <c r="AW156" s="523"/>
      <c r="AX156" s="523"/>
      <c r="AY156" s="533"/>
      <c r="AZ156" s="534"/>
      <c r="BA156" s="534"/>
      <c r="BB156" s="534"/>
      <c r="BC156" s="534"/>
      <c r="BD156" s="534"/>
      <c r="BE156" s="534"/>
      <c r="BF156" s="535"/>
      <c r="BG156" s="523">
        <v>2269</v>
      </c>
      <c r="BH156" s="523"/>
      <c r="BI156" s="523"/>
      <c r="BJ156" s="523"/>
      <c r="BK156" s="523"/>
      <c r="BL156" s="523"/>
      <c r="BM156" s="523"/>
      <c r="BN156" s="523"/>
      <c r="BO156" s="533">
        <f t="shared" ref="BO156" si="36">AQ156/365*50</f>
        <v>22379.178082191778</v>
      </c>
      <c r="BP156" s="534"/>
      <c r="BQ156" s="534"/>
      <c r="BR156" s="534"/>
      <c r="BS156" s="534"/>
      <c r="BT156" s="534"/>
      <c r="BU156" s="534"/>
      <c r="BV156" s="535"/>
      <c r="BW156" s="523"/>
      <c r="BX156" s="523"/>
      <c r="BY156" s="523"/>
      <c r="BZ156" s="523"/>
      <c r="CA156" s="523"/>
      <c r="CB156" s="523"/>
      <c r="CC156" s="523"/>
      <c r="CD156" s="523"/>
      <c r="CE156" s="523"/>
      <c r="CF156" s="523"/>
      <c r="CG156" s="523"/>
      <c r="CH156" s="523"/>
      <c r="CI156" s="523"/>
      <c r="CJ156" s="523"/>
      <c r="CK156" s="523"/>
      <c r="CL156" s="523"/>
      <c r="CM156" s="523"/>
      <c r="CN156" s="523"/>
      <c r="CO156" s="523"/>
      <c r="CP156" s="523"/>
      <c r="CQ156" s="523"/>
      <c r="CR156" s="523"/>
      <c r="CS156" s="523"/>
      <c r="CT156" s="523"/>
      <c r="CU156" s="523"/>
      <c r="CV156" s="523">
        <f t="shared" ref="CV156" si="37">SUM(AQ156:CU156)</f>
        <v>188016.17808219179</v>
      </c>
      <c r="CW156" s="523"/>
      <c r="CX156" s="523"/>
      <c r="CY156" s="523"/>
      <c r="CZ156" s="523"/>
      <c r="DA156" s="523"/>
      <c r="DB156" s="523"/>
      <c r="DC156" s="523"/>
      <c r="DD156" s="523"/>
      <c r="DE156" s="524"/>
    </row>
    <row r="157" spans="1:109" s="407" customFormat="1" ht="23.25" customHeight="1" x14ac:dyDescent="0.2">
      <c r="A157" s="525" t="s">
        <v>1310</v>
      </c>
      <c r="B157" s="526"/>
      <c r="C157" s="526"/>
      <c r="D157" s="526"/>
      <c r="E157" s="526"/>
      <c r="F157" s="526"/>
      <c r="G157" s="526"/>
      <c r="H157" s="526"/>
      <c r="I157" s="526"/>
      <c r="J157" s="526"/>
      <c r="K157" s="526"/>
      <c r="L157" s="526"/>
      <c r="M157" s="526"/>
      <c r="N157" s="526"/>
      <c r="O157" s="526"/>
      <c r="P157" s="536" t="s">
        <v>1284</v>
      </c>
      <c r="Q157" s="536"/>
      <c r="R157" s="536"/>
      <c r="S157" s="536"/>
      <c r="T157" s="536"/>
      <c r="U157" s="536"/>
      <c r="V157" s="536"/>
      <c r="W157" s="536"/>
      <c r="X157" s="536"/>
      <c r="Y157" s="536"/>
      <c r="Z157" s="536"/>
      <c r="AA157" s="536"/>
      <c r="AB157" s="536"/>
      <c r="AC157" s="536"/>
      <c r="AD157" s="528">
        <v>401</v>
      </c>
      <c r="AE157" s="528"/>
      <c r="AF157" s="528"/>
      <c r="AG157" s="529">
        <v>1</v>
      </c>
      <c r="AH157" s="529"/>
      <c r="AI157" s="529"/>
      <c r="AJ157" s="529"/>
      <c r="AK157" s="530">
        <v>8705</v>
      </c>
      <c r="AL157" s="531"/>
      <c r="AM157" s="531"/>
      <c r="AN157" s="531"/>
      <c r="AO157" s="531"/>
      <c r="AP157" s="532"/>
      <c r="AQ157" s="523">
        <f t="shared" ref="AQ157" si="38">AG157*AK157*12</f>
        <v>104460</v>
      </c>
      <c r="AR157" s="523"/>
      <c r="AS157" s="523"/>
      <c r="AT157" s="523"/>
      <c r="AU157" s="523"/>
      <c r="AV157" s="523"/>
      <c r="AW157" s="523"/>
      <c r="AX157" s="523"/>
      <c r="AY157" s="533"/>
      <c r="AZ157" s="534"/>
      <c r="BA157" s="534"/>
      <c r="BB157" s="534"/>
      <c r="BC157" s="534"/>
      <c r="BD157" s="534"/>
      <c r="BE157" s="534"/>
      <c r="BF157" s="535"/>
      <c r="BG157" s="523">
        <v>1450</v>
      </c>
      <c r="BH157" s="523"/>
      <c r="BI157" s="523"/>
      <c r="BJ157" s="523"/>
      <c r="BK157" s="523"/>
      <c r="BL157" s="523"/>
      <c r="BM157" s="523"/>
      <c r="BN157" s="523"/>
      <c r="BO157" s="533">
        <f t="shared" ref="BO157" si="39">AQ157/365*50</f>
        <v>14309.589041095891</v>
      </c>
      <c r="BP157" s="534"/>
      <c r="BQ157" s="534"/>
      <c r="BR157" s="534"/>
      <c r="BS157" s="534"/>
      <c r="BT157" s="534"/>
      <c r="BU157" s="534"/>
      <c r="BV157" s="535"/>
      <c r="BW157" s="523"/>
      <c r="BX157" s="523"/>
      <c r="BY157" s="523"/>
      <c r="BZ157" s="523"/>
      <c r="CA157" s="523"/>
      <c r="CB157" s="523"/>
      <c r="CC157" s="523"/>
      <c r="CD157" s="523"/>
      <c r="CE157" s="523"/>
      <c r="CF157" s="523"/>
      <c r="CG157" s="523"/>
      <c r="CH157" s="523"/>
      <c r="CI157" s="523"/>
      <c r="CJ157" s="523"/>
      <c r="CK157" s="523"/>
      <c r="CL157" s="523"/>
      <c r="CM157" s="523"/>
      <c r="CN157" s="523"/>
      <c r="CO157" s="523"/>
      <c r="CP157" s="523"/>
      <c r="CQ157" s="523"/>
      <c r="CR157" s="523"/>
      <c r="CS157" s="523"/>
      <c r="CT157" s="523"/>
      <c r="CU157" s="523"/>
      <c r="CV157" s="523">
        <f t="shared" ref="CV157" si="40">SUM(AQ157:CU157)</f>
        <v>120219.5890410959</v>
      </c>
      <c r="CW157" s="523"/>
      <c r="CX157" s="523"/>
      <c r="CY157" s="523"/>
      <c r="CZ157" s="523"/>
      <c r="DA157" s="523"/>
      <c r="DB157" s="523"/>
      <c r="DC157" s="523"/>
      <c r="DD157" s="523"/>
      <c r="DE157" s="524"/>
    </row>
    <row r="158" spans="1:109" s="407" customFormat="1" ht="23.25" customHeight="1" x14ac:dyDescent="0.2">
      <c r="A158" s="525" t="s">
        <v>1309</v>
      </c>
      <c r="B158" s="526"/>
      <c r="C158" s="526"/>
      <c r="D158" s="526"/>
      <c r="E158" s="526"/>
      <c r="F158" s="526"/>
      <c r="G158" s="526"/>
      <c r="H158" s="526"/>
      <c r="I158" s="526"/>
      <c r="J158" s="526"/>
      <c r="K158" s="526"/>
      <c r="L158" s="526"/>
      <c r="M158" s="526"/>
      <c r="N158" s="526"/>
      <c r="O158" s="526"/>
      <c r="P158" s="536" t="s">
        <v>1284</v>
      </c>
      <c r="Q158" s="536"/>
      <c r="R158" s="536"/>
      <c r="S158" s="536"/>
      <c r="T158" s="536"/>
      <c r="U158" s="536"/>
      <c r="V158" s="536"/>
      <c r="W158" s="536"/>
      <c r="X158" s="536"/>
      <c r="Y158" s="536"/>
      <c r="Z158" s="536"/>
      <c r="AA158" s="536"/>
      <c r="AB158" s="536"/>
      <c r="AC158" s="536"/>
      <c r="AD158" s="528">
        <v>401</v>
      </c>
      <c r="AE158" s="528"/>
      <c r="AF158" s="528"/>
      <c r="AG158" s="529">
        <v>1</v>
      </c>
      <c r="AH158" s="529"/>
      <c r="AI158" s="529"/>
      <c r="AJ158" s="529"/>
      <c r="AK158" s="530">
        <v>8705</v>
      </c>
      <c r="AL158" s="531"/>
      <c r="AM158" s="531"/>
      <c r="AN158" s="531"/>
      <c r="AO158" s="531"/>
      <c r="AP158" s="532"/>
      <c r="AQ158" s="523">
        <f t="shared" ref="AQ158" si="41">AG158*AK158*12</f>
        <v>104460</v>
      </c>
      <c r="AR158" s="523"/>
      <c r="AS158" s="523"/>
      <c r="AT158" s="523"/>
      <c r="AU158" s="523"/>
      <c r="AV158" s="523"/>
      <c r="AW158" s="523"/>
      <c r="AX158" s="523"/>
      <c r="AY158" s="533"/>
      <c r="AZ158" s="534"/>
      <c r="BA158" s="534"/>
      <c r="BB158" s="534"/>
      <c r="BC158" s="534"/>
      <c r="BD158" s="534"/>
      <c r="BE158" s="534"/>
      <c r="BF158" s="535"/>
      <c r="BG158" s="523">
        <v>1450</v>
      </c>
      <c r="BH158" s="523"/>
      <c r="BI158" s="523"/>
      <c r="BJ158" s="523"/>
      <c r="BK158" s="523"/>
      <c r="BL158" s="523"/>
      <c r="BM158" s="523"/>
      <c r="BN158" s="523"/>
      <c r="BO158" s="533">
        <f t="shared" ref="BO158" si="42">AQ158/365*50</f>
        <v>14309.589041095891</v>
      </c>
      <c r="BP158" s="534"/>
      <c r="BQ158" s="534"/>
      <c r="BR158" s="534"/>
      <c r="BS158" s="534"/>
      <c r="BT158" s="534"/>
      <c r="BU158" s="534"/>
      <c r="BV158" s="535"/>
      <c r="BW158" s="523"/>
      <c r="BX158" s="523"/>
      <c r="BY158" s="523"/>
      <c r="BZ158" s="523"/>
      <c r="CA158" s="523"/>
      <c r="CB158" s="523"/>
      <c r="CC158" s="523"/>
      <c r="CD158" s="523"/>
      <c r="CE158" s="523"/>
      <c r="CF158" s="523"/>
      <c r="CG158" s="523"/>
      <c r="CH158" s="523"/>
      <c r="CI158" s="523"/>
      <c r="CJ158" s="523"/>
      <c r="CK158" s="523"/>
      <c r="CL158" s="523"/>
      <c r="CM158" s="523"/>
      <c r="CN158" s="523"/>
      <c r="CO158" s="523"/>
      <c r="CP158" s="523"/>
      <c r="CQ158" s="523"/>
      <c r="CR158" s="523"/>
      <c r="CS158" s="523"/>
      <c r="CT158" s="523"/>
      <c r="CU158" s="523"/>
      <c r="CV158" s="523">
        <f t="shared" ref="CV158" si="43">SUM(AQ158:CU158)</f>
        <v>120219.5890410959</v>
      </c>
      <c r="CW158" s="523"/>
      <c r="CX158" s="523"/>
      <c r="CY158" s="523"/>
      <c r="CZ158" s="523"/>
      <c r="DA158" s="523"/>
      <c r="DB158" s="523"/>
      <c r="DC158" s="523"/>
      <c r="DD158" s="523"/>
      <c r="DE158" s="524"/>
    </row>
    <row r="159" spans="1:109" s="407" customFormat="1" ht="23.25" customHeight="1" x14ac:dyDescent="0.2">
      <c r="A159" s="525" t="s">
        <v>1308</v>
      </c>
      <c r="B159" s="526"/>
      <c r="C159" s="526"/>
      <c r="D159" s="526"/>
      <c r="E159" s="526"/>
      <c r="F159" s="526"/>
      <c r="G159" s="526"/>
      <c r="H159" s="526"/>
      <c r="I159" s="526"/>
      <c r="J159" s="526"/>
      <c r="K159" s="526"/>
      <c r="L159" s="526"/>
      <c r="M159" s="526"/>
      <c r="N159" s="526"/>
      <c r="O159" s="526"/>
      <c r="P159" s="536" t="s">
        <v>1284</v>
      </c>
      <c r="Q159" s="536"/>
      <c r="R159" s="536"/>
      <c r="S159" s="536"/>
      <c r="T159" s="536"/>
      <c r="U159" s="536"/>
      <c r="V159" s="536"/>
      <c r="W159" s="536"/>
      <c r="X159" s="536"/>
      <c r="Y159" s="536"/>
      <c r="Z159" s="536"/>
      <c r="AA159" s="536"/>
      <c r="AB159" s="536"/>
      <c r="AC159" s="536"/>
      <c r="AD159" s="528">
        <v>401</v>
      </c>
      <c r="AE159" s="528"/>
      <c r="AF159" s="528"/>
      <c r="AG159" s="529">
        <v>1</v>
      </c>
      <c r="AH159" s="529"/>
      <c r="AI159" s="529"/>
      <c r="AJ159" s="529"/>
      <c r="AK159" s="530">
        <v>12343</v>
      </c>
      <c r="AL159" s="531"/>
      <c r="AM159" s="531"/>
      <c r="AN159" s="531"/>
      <c r="AO159" s="531"/>
      <c r="AP159" s="532"/>
      <c r="AQ159" s="523">
        <f t="shared" ref="AQ159" si="44">AG159*AK159*12</f>
        <v>148116</v>
      </c>
      <c r="AR159" s="523"/>
      <c r="AS159" s="523"/>
      <c r="AT159" s="523"/>
      <c r="AU159" s="523"/>
      <c r="AV159" s="523"/>
      <c r="AW159" s="523"/>
      <c r="AX159" s="523"/>
      <c r="AY159" s="533"/>
      <c r="AZ159" s="534"/>
      <c r="BA159" s="534"/>
      <c r="BB159" s="534"/>
      <c r="BC159" s="534"/>
      <c r="BD159" s="534"/>
      <c r="BE159" s="534"/>
      <c r="BF159" s="535"/>
      <c r="BG159" s="523">
        <v>2057</v>
      </c>
      <c r="BH159" s="523"/>
      <c r="BI159" s="523"/>
      <c r="BJ159" s="523"/>
      <c r="BK159" s="523"/>
      <c r="BL159" s="523"/>
      <c r="BM159" s="523"/>
      <c r="BN159" s="523"/>
      <c r="BO159" s="533">
        <f t="shared" ref="BO159" si="45">AQ159/365*50</f>
        <v>20289.863013698628</v>
      </c>
      <c r="BP159" s="534"/>
      <c r="BQ159" s="534"/>
      <c r="BR159" s="534"/>
      <c r="BS159" s="534"/>
      <c r="BT159" s="534"/>
      <c r="BU159" s="534"/>
      <c r="BV159" s="535"/>
      <c r="BW159" s="523"/>
      <c r="BX159" s="523"/>
      <c r="BY159" s="523"/>
      <c r="BZ159" s="523"/>
      <c r="CA159" s="523"/>
      <c r="CB159" s="523"/>
      <c r="CC159" s="523"/>
      <c r="CD159" s="523"/>
      <c r="CE159" s="523"/>
      <c r="CF159" s="523"/>
      <c r="CG159" s="523"/>
      <c r="CH159" s="523"/>
      <c r="CI159" s="523"/>
      <c r="CJ159" s="523"/>
      <c r="CK159" s="523"/>
      <c r="CL159" s="523"/>
      <c r="CM159" s="523"/>
      <c r="CN159" s="523"/>
      <c r="CO159" s="523"/>
      <c r="CP159" s="523"/>
      <c r="CQ159" s="523"/>
      <c r="CR159" s="523"/>
      <c r="CS159" s="523"/>
      <c r="CT159" s="523"/>
      <c r="CU159" s="523"/>
      <c r="CV159" s="523">
        <f t="shared" ref="CV159" si="46">SUM(AQ159:CU159)</f>
        <v>170462.86301369863</v>
      </c>
      <c r="CW159" s="523"/>
      <c r="CX159" s="523"/>
      <c r="CY159" s="523"/>
      <c r="CZ159" s="523"/>
      <c r="DA159" s="523"/>
      <c r="DB159" s="523"/>
      <c r="DC159" s="523"/>
      <c r="DD159" s="523"/>
      <c r="DE159" s="524"/>
    </row>
    <row r="160" spans="1:109" s="407" customFormat="1" ht="23.25" customHeight="1" x14ac:dyDescent="0.2">
      <c r="A160" s="525" t="s">
        <v>1314</v>
      </c>
      <c r="B160" s="526"/>
      <c r="C160" s="526"/>
      <c r="D160" s="526"/>
      <c r="E160" s="526"/>
      <c r="F160" s="526"/>
      <c r="G160" s="526"/>
      <c r="H160" s="526"/>
      <c r="I160" s="526"/>
      <c r="J160" s="526"/>
      <c r="K160" s="526"/>
      <c r="L160" s="526"/>
      <c r="M160" s="526"/>
      <c r="N160" s="526"/>
      <c r="O160" s="526"/>
      <c r="P160" s="536" t="s">
        <v>1313</v>
      </c>
      <c r="Q160" s="536"/>
      <c r="R160" s="536"/>
      <c r="S160" s="536"/>
      <c r="T160" s="536"/>
      <c r="U160" s="536"/>
      <c r="V160" s="536"/>
      <c r="W160" s="536"/>
      <c r="X160" s="536"/>
      <c r="Y160" s="536"/>
      <c r="Z160" s="536"/>
      <c r="AA160" s="536"/>
      <c r="AB160" s="536"/>
      <c r="AC160" s="536"/>
      <c r="AD160" s="528">
        <v>401</v>
      </c>
      <c r="AE160" s="528"/>
      <c r="AF160" s="528"/>
      <c r="AG160" s="529">
        <v>2</v>
      </c>
      <c r="AH160" s="529"/>
      <c r="AI160" s="529"/>
      <c r="AJ160" s="529"/>
      <c r="AK160" s="530">
        <v>8705</v>
      </c>
      <c r="AL160" s="531"/>
      <c r="AM160" s="531"/>
      <c r="AN160" s="531"/>
      <c r="AO160" s="531"/>
      <c r="AP160" s="532"/>
      <c r="AQ160" s="523">
        <f t="shared" ref="AQ160" si="47">AG160*AK160*12</f>
        <v>208920</v>
      </c>
      <c r="AR160" s="523"/>
      <c r="AS160" s="523"/>
      <c r="AT160" s="523"/>
      <c r="AU160" s="523"/>
      <c r="AV160" s="523"/>
      <c r="AW160" s="523"/>
      <c r="AX160" s="523"/>
      <c r="AY160" s="533"/>
      <c r="AZ160" s="534"/>
      <c r="BA160" s="534"/>
      <c r="BB160" s="534"/>
      <c r="BC160" s="534"/>
      <c r="BD160" s="534"/>
      <c r="BE160" s="534"/>
      <c r="BF160" s="535"/>
      <c r="BG160" s="523">
        <f>1450*2</f>
        <v>2900</v>
      </c>
      <c r="BH160" s="523"/>
      <c r="BI160" s="523"/>
      <c r="BJ160" s="523"/>
      <c r="BK160" s="523"/>
      <c r="BL160" s="523"/>
      <c r="BM160" s="523"/>
      <c r="BN160" s="523"/>
      <c r="BO160" s="533">
        <f t="shared" ref="BO160" si="48">AQ160/365*50</f>
        <v>28619.178082191782</v>
      </c>
      <c r="BP160" s="534"/>
      <c r="BQ160" s="534"/>
      <c r="BR160" s="534"/>
      <c r="BS160" s="534"/>
      <c r="BT160" s="534"/>
      <c r="BU160" s="534"/>
      <c r="BV160" s="535"/>
      <c r="BW160" s="523"/>
      <c r="BX160" s="523"/>
      <c r="BY160" s="523"/>
      <c r="BZ160" s="523"/>
      <c r="CA160" s="523"/>
      <c r="CB160" s="523"/>
      <c r="CC160" s="523"/>
      <c r="CD160" s="523"/>
      <c r="CE160" s="523"/>
      <c r="CF160" s="523"/>
      <c r="CG160" s="523"/>
      <c r="CH160" s="523"/>
      <c r="CI160" s="523"/>
      <c r="CJ160" s="523"/>
      <c r="CK160" s="523"/>
      <c r="CL160" s="523"/>
      <c r="CM160" s="523"/>
      <c r="CN160" s="523"/>
      <c r="CO160" s="523"/>
      <c r="CP160" s="523"/>
      <c r="CQ160" s="523"/>
      <c r="CR160" s="523"/>
      <c r="CS160" s="523"/>
      <c r="CT160" s="523"/>
      <c r="CU160" s="523"/>
      <c r="CV160" s="523">
        <f t="shared" ref="CV160" si="49">SUM(AQ160:CU160)</f>
        <v>240439.17808219179</v>
      </c>
      <c r="CW160" s="523"/>
      <c r="CX160" s="523"/>
      <c r="CY160" s="523"/>
      <c r="CZ160" s="523"/>
      <c r="DA160" s="523"/>
      <c r="DB160" s="523"/>
      <c r="DC160" s="523"/>
      <c r="DD160" s="523"/>
      <c r="DE160" s="524"/>
    </row>
    <row r="161" spans="1:109" s="407" customFormat="1" ht="23.25" customHeight="1" x14ac:dyDescent="0.2">
      <c r="A161" s="525" t="s">
        <v>1315</v>
      </c>
      <c r="B161" s="526"/>
      <c r="C161" s="526"/>
      <c r="D161" s="526"/>
      <c r="E161" s="526"/>
      <c r="F161" s="526"/>
      <c r="G161" s="526"/>
      <c r="H161" s="526"/>
      <c r="I161" s="526"/>
      <c r="J161" s="526"/>
      <c r="K161" s="526"/>
      <c r="L161" s="526"/>
      <c r="M161" s="526"/>
      <c r="N161" s="526"/>
      <c r="O161" s="526"/>
      <c r="P161" s="536" t="s">
        <v>1313</v>
      </c>
      <c r="Q161" s="536"/>
      <c r="R161" s="536"/>
      <c r="S161" s="536"/>
      <c r="T161" s="536"/>
      <c r="U161" s="536"/>
      <c r="V161" s="536"/>
      <c r="W161" s="536"/>
      <c r="X161" s="536"/>
      <c r="Y161" s="536"/>
      <c r="Z161" s="536"/>
      <c r="AA161" s="536"/>
      <c r="AB161" s="536"/>
      <c r="AC161" s="536"/>
      <c r="AD161" s="528">
        <v>401</v>
      </c>
      <c r="AE161" s="528"/>
      <c r="AF161" s="528"/>
      <c r="AG161" s="529">
        <v>1</v>
      </c>
      <c r="AH161" s="529"/>
      <c r="AI161" s="529"/>
      <c r="AJ161" s="529"/>
      <c r="AK161" s="530">
        <v>13614</v>
      </c>
      <c r="AL161" s="531"/>
      <c r="AM161" s="531"/>
      <c r="AN161" s="531"/>
      <c r="AO161" s="531"/>
      <c r="AP161" s="532"/>
      <c r="AQ161" s="523">
        <f t="shared" ref="AQ161" si="50">AG161*AK161*12</f>
        <v>163368</v>
      </c>
      <c r="AR161" s="523"/>
      <c r="AS161" s="523"/>
      <c r="AT161" s="523"/>
      <c r="AU161" s="523"/>
      <c r="AV161" s="523"/>
      <c r="AW161" s="523"/>
      <c r="AX161" s="523"/>
      <c r="AY161" s="533"/>
      <c r="AZ161" s="534"/>
      <c r="BA161" s="534"/>
      <c r="BB161" s="534"/>
      <c r="BC161" s="534"/>
      <c r="BD161" s="534"/>
      <c r="BE161" s="534"/>
      <c r="BF161" s="535"/>
      <c r="BG161" s="523">
        <v>2269</v>
      </c>
      <c r="BH161" s="523"/>
      <c r="BI161" s="523"/>
      <c r="BJ161" s="523"/>
      <c r="BK161" s="523"/>
      <c r="BL161" s="523"/>
      <c r="BM161" s="523"/>
      <c r="BN161" s="523"/>
      <c r="BO161" s="533">
        <f t="shared" ref="BO161" si="51">AQ161/365*50</f>
        <v>22379.178082191778</v>
      </c>
      <c r="BP161" s="534"/>
      <c r="BQ161" s="534"/>
      <c r="BR161" s="534"/>
      <c r="BS161" s="534"/>
      <c r="BT161" s="534"/>
      <c r="BU161" s="534"/>
      <c r="BV161" s="535"/>
      <c r="BW161" s="523"/>
      <c r="BX161" s="523"/>
      <c r="BY161" s="523"/>
      <c r="BZ161" s="523"/>
      <c r="CA161" s="523"/>
      <c r="CB161" s="523"/>
      <c r="CC161" s="523"/>
      <c r="CD161" s="523"/>
      <c r="CE161" s="523"/>
      <c r="CF161" s="523"/>
      <c r="CG161" s="523"/>
      <c r="CH161" s="523"/>
      <c r="CI161" s="523"/>
      <c r="CJ161" s="523"/>
      <c r="CK161" s="523"/>
      <c r="CL161" s="523"/>
      <c r="CM161" s="523"/>
      <c r="CN161" s="523"/>
      <c r="CO161" s="523"/>
      <c r="CP161" s="523"/>
      <c r="CQ161" s="523"/>
      <c r="CR161" s="523"/>
      <c r="CS161" s="523"/>
      <c r="CT161" s="523"/>
      <c r="CU161" s="523"/>
      <c r="CV161" s="523">
        <f t="shared" ref="CV161" si="52">SUM(AQ161:CU161)</f>
        <v>188016.17808219179</v>
      </c>
      <c r="CW161" s="523"/>
      <c r="CX161" s="523"/>
      <c r="CY161" s="523"/>
      <c r="CZ161" s="523"/>
      <c r="DA161" s="523"/>
      <c r="DB161" s="523"/>
      <c r="DC161" s="523"/>
      <c r="DD161" s="523"/>
      <c r="DE161" s="524"/>
    </row>
    <row r="162" spans="1:109" s="407" customFormat="1" ht="23.25" customHeight="1" x14ac:dyDescent="0.2">
      <c r="A162" s="525" t="s">
        <v>1198</v>
      </c>
      <c r="B162" s="526"/>
      <c r="C162" s="526"/>
      <c r="D162" s="526"/>
      <c r="E162" s="526"/>
      <c r="F162" s="526"/>
      <c r="G162" s="526"/>
      <c r="H162" s="526"/>
      <c r="I162" s="526"/>
      <c r="J162" s="526"/>
      <c r="K162" s="526"/>
      <c r="L162" s="526"/>
      <c r="M162" s="526"/>
      <c r="N162" s="526"/>
      <c r="O162" s="526"/>
      <c r="P162" s="536" t="s">
        <v>1313</v>
      </c>
      <c r="Q162" s="536"/>
      <c r="R162" s="536"/>
      <c r="S162" s="536"/>
      <c r="T162" s="536"/>
      <c r="U162" s="536"/>
      <c r="V162" s="536"/>
      <c r="W162" s="536"/>
      <c r="X162" s="536"/>
      <c r="Y162" s="536"/>
      <c r="Z162" s="536"/>
      <c r="AA162" s="536"/>
      <c r="AB162" s="536"/>
      <c r="AC162" s="536"/>
      <c r="AD162" s="528">
        <v>401</v>
      </c>
      <c r="AE162" s="528"/>
      <c r="AF162" s="528"/>
      <c r="AG162" s="529">
        <v>1</v>
      </c>
      <c r="AH162" s="529"/>
      <c r="AI162" s="529"/>
      <c r="AJ162" s="529"/>
      <c r="AK162" s="530">
        <v>6733</v>
      </c>
      <c r="AL162" s="531"/>
      <c r="AM162" s="531"/>
      <c r="AN162" s="531"/>
      <c r="AO162" s="531"/>
      <c r="AP162" s="532"/>
      <c r="AQ162" s="523">
        <f t="shared" ref="AQ162" si="53">AG162*AK162*12</f>
        <v>80796</v>
      </c>
      <c r="AR162" s="523"/>
      <c r="AS162" s="523"/>
      <c r="AT162" s="523"/>
      <c r="AU162" s="523"/>
      <c r="AV162" s="523"/>
      <c r="AW162" s="523"/>
      <c r="AX162" s="523"/>
      <c r="AY162" s="533"/>
      <c r="AZ162" s="534"/>
      <c r="BA162" s="534"/>
      <c r="BB162" s="534"/>
      <c r="BC162" s="534"/>
      <c r="BD162" s="534"/>
      <c r="BE162" s="534"/>
      <c r="BF162" s="535"/>
      <c r="BG162" s="523">
        <v>1122</v>
      </c>
      <c r="BH162" s="523"/>
      <c r="BI162" s="523"/>
      <c r="BJ162" s="523"/>
      <c r="BK162" s="523"/>
      <c r="BL162" s="523"/>
      <c r="BM162" s="523"/>
      <c r="BN162" s="523"/>
      <c r="BO162" s="533">
        <f t="shared" ref="BO162" si="54">AQ162/365*50</f>
        <v>11067.945205479453</v>
      </c>
      <c r="BP162" s="534"/>
      <c r="BQ162" s="534"/>
      <c r="BR162" s="534"/>
      <c r="BS162" s="534"/>
      <c r="BT162" s="534"/>
      <c r="BU162" s="534"/>
      <c r="BV162" s="535"/>
      <c r="BW162" s="523"/>
      <c r="BX162" s="523"/>
      <c r="BY162" s="523"/>
      <c r="BZ162" s="523"/>
      <c r="CA162" s="523"/>
      <c r="CB162" s="523"/>
      <c r="CC162" s="523"/>
      <c r="CD162" s="523"/>
      <c r="CE162" s="523"/>
      <c r="CF162" s="523"/>
      <c r="CG162" s="523"/>
      <c r="CH162" s="523"/>
      <c r="CI162" s="523"/>
      <c r="CJ162" s="523"/>
      <c r="CK162" s="523"/>
      <c r="CL162" s="523"/>
      <c r="CM162" s="523"/>
      <c r="CN162" s="523"/>
      <c r="CO162" s="523"/>
      <c r="CP162" s="523"/>
      <c r="CQ162" s="523"/>
      <c r="CR162" s="523"/>
      <c r="CS162" s="523"/>
      <c r="CT162" s="523"/>
      <c r="CU162" s="523"/>
      <c r="CV162" s="523">
        <f t="shared" ref="CV162" si="55">SUM(AQ162:CU162)</f>
        <v>92985.945205479453</v>
      </c>
      <c r="CW162" s="523"/>
      <c r="CX162" s="523"/>
      <c r="CY162" s="523"/>
      <c r="CZ162" s="523"/>
      <c r="DA162" s="523"/>
      <c r="DB162" s="523"/>
      <c r="DC162" s="523"/>
      <c r="DD162" s="523"/>
      <c r="DE162" s="524"/>
    </row>
    <row r="163" spans="1:109" s="407" customFormat="1" ht="23.25" customHeight="1" x14ac:dyDescent="0.2">
      <c r="A163" s="525" t="s">
        <v>1217</v>
      </c>
      <c r="B163" s="526"/>
      <c r="C163" s="526"/>
      <c r="D163" s="526"/>
      <c r="E163" s="526"/>
      <c r="F163" s="526"/>
      <c r="G163" s="526"/>
      <c r="H163" s="526"/>
      <c r="I163" s="526"/>
      <c r="J163" s="526"/>
      <c r="K163" s="526"/>
      <c r="L163" s="526"/>
      <c r="M163" s="526"/>
      <c r="N163" s="526"/>
      <c r="O163" s="526"/>
      <c r="P163" s="536" t="s">
        <v>1313</v>
      </c>
      <c r="Q163" s="536"/>
      <c r="R163" s="536"/>
      <c r="S163" s="536"/>
      <c r="T163" s="536"/>
      <c r="U163" s="536"/>
      <c r="V163" s="536"/>
      <c r="W163" s="536"/>
      <c r="X163" s="536"/>
      <c r="Y163" s="536"/>
      <c r="Z163" s="536"/>
      <c r="AA163" s="536"/>
      <c r="AB163" s="536"/>
      <c r="AC163" s="536"/>
      <c r="AD163" s="528">
        <v>401</v>
      </c>
      <c r="AE163" s="528"/>
      <c r="AF163" s="528"/>
      <c r="AG163" s="529">
        <v>1</v>
      </c>
      <c r="AH163" s="529"/>
      <c r="AI163" s="529"/>
      <c r="AJ163" s="529"/>
      <c r="AK163" s="530">
        <v>7334</v>
      </c>
      <c r="AL163" s="531"/>
      <c r="AM163" s="531"/>
      <c r="AN163" s="531"/>
      <c r="AO163" s="531"/>
      <c r="AP163" s="532"/>
      <c r="AQ163" s="523">
        <f t="shared" ref="AQ163" si="56">AG163*AK163*12</f>
        <v>88008</v>
      </c>
      <c r="AR163" s="523"/>
      <c r="AS163" s="523"/>
      <c r="AT163" s="523"/>
      <c r="AU163" s="523"/>
      <c r="AV163" s="523"/>
      <c r="AW163" s="523"/>
      <c r="AX163" s="523"/>
      <c r="AY163" s="533"/>
      <c r="AZ163" s="534"/>
      <c r="BA163" s="534"/>
      <c r="BB163" s="534"/>
      <c r="BC163" s="534"/>
      <c r="BD163" s="534"/>
      <c r="BE163" s="534"/>
      <c r="BF163" s="535"/>
      <c r="BG163" s="523">
        <v>1222</v>
      </c>
      <c r="BH163" s="523"/>
      <c r="BI163" s="523"/>
      <c r="BJ163" s="523"/>
      <c r="BK163" s="523"/>
      <c r="BL163" s="523"/>
      <c r="BM163" s="523"/>
      <c r="BN163" s="523"/>
      <c r="BO163" s="533">
        <f t="shared" ref="BO163" si="57">AQ163/365*50</f>
        <v>12055.890410958904</v>
      </c>
      <c r="BP163" s="534"/>
      <c r="BQ163" s="534"/>
      <c r="BR163" s="534"/>
      <c r="BS163" s="534"/>
      <c r="BT163" s="534"/>
      <c r="BU163" s="534"/>
      <c r="BV163" s="535"/>
      <c r="BW163" s="523"/>
      <c r="BX163" s="523"/>
      <c r="BY163" s="523"/>
      <c r="BZ163" s="523"/>
      <c r="CA163" s="523"/>
      <c r="CB163" s="523"/>
      <c r="CC163" s="523"/>
      <c r="CD163" s="523"/>
      <c r="CE163" s="523"/>
      <c r="CF163" s="523"/>
      <c r="CG163" s="523"/>
      <c r="CH163" s="523"/>
      <c r="CI163" s="523"/>
      <c r="CJ163" s="523"/>
      <c r="CK163" s="523"/>
      <c r="CL163" s="523"/>
      <c r="CM163" s="523"/>
      <c r="CN163" s="523"/>
      <c r="CO163" s="523"/>
      <c r="CP163" s="523"/>
      <c r="CQ163" s="523"/>
      <c r="CR163" s="523"/>
      <c r="CS163" s="523"/>
      <c r="CT163" s="523"/>
      <c r="CU163" s="523"/>
      <c r="CV163" s="523">
        <f t="shared" ref="CV163" si="58">SUM(AQ163:CU163)</f>
        <v>101285.89041095891</v>
      </c>
      <c r="CW163" s="523"/>
      <c r="CX163" s="523"/>
      <c r="CY163" s="523"/>
      <c r="CZ163" s="523"/>
      <c r="DA163" s="523"/>
      <c r="DB163" s="523"/>
      <c r="DC163" s="523"/>
      <c r="DD163" s="523"/>
      <c r="DE163" s="524"/>
    </row>
    <row r="164" spans="1:109" s="407" customFormat="1" ht="23.25" customHeight="1" x14ac:dyDescent="0.2">
      <c r="A164" s="525" t="s">
        <v>1218</v>
      </c>
      <c r="B164" s="526"/>
      <c r="C164" s="526"/>
      <c r="D164" s="526"/>
      <c r="E164" s="526"/>
      <c r="F164" s="526"/>
      <c r="G164" s="526"/>
      <c r="H164" s="526"/>
      <c r="I164" s="526"/>
      <c r="J164" s="526"/>
      <c r="K164" s="526"/>
      <c r="L164" s="526"/>
      <c r="M164" s="526"/>
      <c r="N164" s="526"/>
      <c r="O164" s="526"/>
      <c r="P164" s="536" t="s">
        <v>1313</v>
      </c>
      <c r="Q164" s="536"/>
      <c r="R164" s="536"/>
      <c r="S164" s="536"/>
      <c r="T164" s="536"/>
      <c r="U164" s="536"/>
      <c r="V164" s="536"/>
      <c r="W164" s="536"/>
      <c r="X164" s="536"/>
      <c r="Y164" s="536"/>
      <c r="Z164" s="536"/>
      <c r="AA164" s="536"/>
      <c r="AB164" s="536"/>
      <c r="AC164" s="536"/>
      <c r="AD164" s="528">
        <v>401</v>
      </c>
      <c r="AE164" s="528"/>
      <c r="AF164" s="528"/>
      <c r="AG164" s="529">
        <v>2</v>
      </c>
      <c r="AH164" s="529"/>
      <c r="AI164" s="529"/>
      <c r="AJ164" s="529"/>
      <c r="AK164" s="530">
        <v>5564</v>
      </c>
      <c r="AL164" s="531"/>
      <c r="AM164" s="531"/>
      <c r="AN164" s="531"/>
      <c r="AO164" s="531"/>
      <c r="AP164" s="532"/>
      <c r="AQ164" s="523">
        <f t="shared" ref="AQ164" si="59">AG164*AK164*12</f>
        <v>133536</v>
      </c>
      <c r="AR164" s="523"/>
      <c r="AS164" s="523"/>
      <c r="AT164" s="523"/>
      <c r="AU164" s="523"/>
      <c r="AV164" s="523"/>
      <c r="AW164" s="523"/>
      <c r="AX164" s="523"/>
      <c r="AY164" s="533"/>
      <c r="AZ164" s="534"/>
      <c r="BA164" s="534"/>
      <c r="BB164" s="534"/>
      <c r="BC164" s="534"/>
      <c r="BD164" s="534"/>
      <c r="BE164" s="534"/>
      <c r="BF164" s="535"/>
      <c r="BG164" s="523">
        <f>927*2</f>
        <v>1854</v>
      </c>
      <c r="BH164" s="523"/>
      <c r="BI164" s="523"/>
      <c r="BJ164" s="523"/>
      <c r="BK164" s="523"/>
      <c r="BL164" s="523"/>
      <c r="BM164" s="523"/>
      <c r="BN164" s="523"/>
      <c r="BO164" s="533">
        <f t="shared" ref="BO164" si="60">AQ164/365*50</f>
        <v>18292.602739726026</v>
      </c>
      <c r="BP164" s="534"/>
      <c r="BQ164" s="534"/>
      <c r="BR164" s="534"/>
      <c r="BS164" s="534"/>
      <c r="BT164" s="534"/>
      <c r="BU164" s="534"/>
      <c r="BV164" s="535"/>
      <c r="BW164" s="523"/>
      <c r="BX164" s="523"/>
      <c r="BY164" s="523"/>
      <c r="BZ164" s="523"/>
      <c r="CA164" s="523"/>
      <c r="CB164" s="523"/>
      <c r="CC164" s="523"/>
      <c r="CD164" s="523"/>
      <c r="CE164" s="523"/>
      <c r="CF164" s="523"/>
      <c r="CG164" s="523"/>
      <c r="CH164" s="523"/>
      <c r="CI164" s="523"/>
      <c r="CJ164" s="523"/>
      <c r="CK164" s="523"/>
      <c r="CL164" s="523"/>
      <c r="CM164" s="523"/>
      <c r="CN164" s="523"/>
      <c r="CO164" s="523"/>
      <c r="CP164" s="523"/>
      <c r="CQ164" s="523"/>
      <c r="CR164" s="523"/>
      <c r="CS164" s="523"/>
      <c r="CT164" s="523"/>
      <c r="CU164" s="523"/>
      <c r="CV164" s="523">
        <f t="shared" ref="CV164" si="61">SUM(AQ164:CU164)</f>
        <v>153682.60273972602</v>
      </c>
      <c r="CW164" s="523"/>
      <c r="CX164" s="523"/>
      <c r="CY164" s="523"/>
      <c r="CZ164" s="523"/>
      <c r="DA164" s="523"/>
      <c r="DB164" s="523"/>
      <c r="DC164" s="523"/>
      <c r="DD164" s="523"/>
      <c r="DE164" s="524"/>
    </row>
    <row r="165" spans="1:109" s="407" customFormat="1" ht="23.25" customHeight="1" x14ac:dyDescent="0.2">
      <c r="A165" s="525" t="s">
        <v>1316</v>
      </c>
      <c r="B165" s="526"/>
      <c r="C165" s="526"/>
      <c r="D165" s="526"/>
      <c r="E165" s="526"/>
      <c r="F165" s="526"/>
      <c r="G165" s="526"/>
      <c r="H165" s="526"/>
      <c r="I165" s="526"/>
      <c r="J165" s="526"/>
      <c r="K165" s="526"/>
      <c r="L165" s="526"/>
      <c r="M165" s="526"/>
      <c r="N165" s="526"/>
      <c r="O165" s="526"/>
      <c r="P165" s="536" t="s">
        <v>1313</v>
      </c>
      <c r="Q165" s="536"/>
      <c r="R165" s="536"/>
      <c r="S165" s="536"/>
      <c r="T165" s="536"/>
      <c r="U165" s="536"/>
      <c r="V165" s="536"/>
      <c r="W165" s="536"/>
      <c r="X165" s="536"/>
      <c r="Y165" s="536"/>
      <c r="Z165" s="536"/>
      <c r="AA165" s="536"/>
      <c r="AB165" s="536"/>
      <c r="AC165" s="536"/>
      <c r="AD165" s="528">
        <v>401</v>
      </c>
      <c r="AE165" s="528"/>
      <c r="AF165" s="528"/>
      <c r="AG165" s="529">
        <v>1</v>
      </c>
      <c r="AH165" s="529"/>
      <c r="AI165" s="529"/>
      <c r="AJ165" s="529"/>
      <c r="AK165" s="530">
        <v>5564</v>
      </c>
      <c r="AL165" s="531"/>
      <c r="AM165" s="531"/>
      <c r="AN165" s="531"/>
      <c r="AO165" s="531"/>
      <c r="AP165" s="532"/>
      <c r="AQ165" s="523">
        <f t="shared" ref="AQ165" si="62">AG165*AK165*12</f>
        <v>66768</v>
      </c>
      <c r="AR165" s="523"/>
      <c r="AS165" s="523"/>
      <c r="AT165" s="523"/>
      <c r="AU165" s="523"/>
      <c r="AV165" s="523"/>
      <c r="AW165" s="523"/>
      <c r="AX165" s="523"/>
      <c r="AY165" s="533"/>
      <c r="AZ165" s="534"/>
      <c r="BA165" s="534"/>
      <c r="BB165" s="534"/>
      <c r="BC165" s="534"/>
      <c r="BD165" s="534"/>
      <c r="BE165" s="534"/>
      <c r="BF165" s="535"/>
      <c r="BG165" s="523">
        <v>927</v>
      </c>
      <c r="BH165" s="523"/>
      <c r="BI165" s="523"/>
      <c r="BJ165" s="523"/>
      <c r="BK165" s="523"/>
      <c r="BL165" s="523"/>
      <c r="BM165" s="523"/>
      <c r="BN165" s="523"/>
      <c r="BO165" s="533">
        <f t="shared" ref="BO165" si="63">AQ165/365*50</f>
        <v>9146.301369863013</v>
      </c>
      <c r="BP165" s="534"/>
      <c r="BQ165" s="534"/>
      <c r="BR165" s="534"/>
      <c r="BS165" s="534"/>
      <c r="BT165" s="534"/>
      <c r="BU165" s="534"/>
      <c r="BV165" s="535"/>
      <c r="BW165" s="523"/>
      <c r="BX165" s="523"/>
      <c r="BY165" s="523"/>
      <c r="BZ165" s="523"/>
      <c r="CA165" s="523"/>
      <c r="CB165" s="523"/>
      <c r="CC165" s="523"/>
      <c r="CD165" s="523"/>
      <c r="CE165" s="523"/>
      <c r="CF165" s="523"/>
      <c r="CG165" s="523"/>
      <c r="CH165" s="523"/>
      <c r="CI165" s="523"/>
      <c r="CJ165" s="523"/>
      <c r="CK165" s="523"/>
      <c r="CL165" s="523"/>
      <c r="CM165" s="523"/>
      <c r="CN165" s="523"/>
      <c r="CO165" s="523"/>
      <c r="CP165" s="523"/>
      <c r="CQ165" s="523"/>
      <c r="CR165" s="523"/>
      <c r="CS165" s="523"/>
      <c r="CT165" s="523"/>
      <c r="CU165" s="523"/>
      <c r="CV165" s="523">
        <f t="shared" ref="CV165" si="64">SUM(AQ165:CU165)</f>
        <v>76841.301369863009</v>
      </c>
      <c r="CW165" s="523"/>
      <c r="CX165" s="523"/>
      <c r="CY165" s="523"/>
      <c r="CZ165" s="523"/>
      <c r="DA165" s="523"/>
      <c r="DB165" s="523"/>
      <c r="DC165" s="523"/>
      <c r="DD165" s="523"/>
      <c r="DE165" s="524"/>
    </row>
    <row r="166" spans="1:109" s="407" customFormat="1" ht="23.25" customHeight="1" x14ac:dyDescent="0.2">
      <c r="A166" s="525" t="s">
        <v>1317</v>
      </c>
      <c r="B166" s="526"/>
      <c r="C166" s="526"/>
      <c r="D166" s="526"/>
      <c r="E166" s="526"/>
      <c r="F166" s="526"/>
      <c r="G166" s="526"/>
      <c r="H166" s="526"/>
      <c r="I166" s="526"/>
      <c r="J166" s="526"/>
      <c r="K166" s="526"/>
      <c r="L166" s="526"/>
      <c r="M166" s="526"/>
      <c r="N166" s="526"/>
      <c r="O166" s="526"/>
      <c r="P166" s="536" t="s">
        <v>1313</v>
      </c>
      <c r="Q166" s="536"/>
      <c r="R166" s="536"/>
      <c r="S166" s="536"/>
      <c r="T166" s="536"/>
      <c r="U166" s="536"/>
      <c r="V166" s="536"/>
      <c r="W166" s="536"/>
      <c r="X166" s="536"/>
      <c r="Y166" s="536"/>
      <c r="Z166" s="536"/>
      <c r="AA166" s="536"/>
      <c r="AB166" s="536"/>
      <c r="AC166" s="536"/>
      <c r="AD166" s="528">
        <v>401</v>
      </c>
      <c r="AE166" s="528"/>
      <c r="AF166" s="528"/>
      <c r="AG166" s="529">
        <v>1</v>
      </c>
      <c r="AH166" s="529"/>
      <c r="AI166" s="529"/>
      <c r="AJ166" s="529"/>
      <c r="AK166" s="530">
        <v>7334</v>
      </c>
      <c r="AL166" s="531"/>
      <c r="AM166" s="531"/>
      <c r="AN166" s="531"/>
      <c r="AO166" s="531"/>
      <c r="AP166" s="532"/>
      <c r="AQ166" s="523">
        <f t="shared" ref="AQ166" si="65">AG166*AK166*12</f>
        <v>88008</v>
      </c>
      <c r="AR166" s="523"/>
      <c r="AS166" s="523"/>
      <c r="AT166" s="523"/>
      <c r="AU166" s="523"/>
      <c r="AV166" s="523"/>
      <c r="AW166" s="523"/>
      <c r="AX166" s="523"/>
      <c r="AY166" s="533"/>
      <c r="AZ166" s="534"/>
      <c r="BA166" s="534"/>
      <c r="BB166" s="534"/>
      <c r="BC166" s="534"/>
      <c r="BD166" s="534"/>
      <c r="BE166" s="534"/>
      <c r="BF166" s="535"/>
      <c r="BG166" s="523">
        <v>1222</v>
      </c>
      <c r="BH166" s="523"/>
      <c r="BI166" s="523"/>
      <c r="BJ166" s="523"/>
      <c r="BK166" s="523"/>
      <c r="BL166" s="523"/>
      <c r="BM166" s="523"/>
      <c r="BN166" s="523"/>
      <c r="BO166" s="533">
        <f t="shared" ref="BO166" si="66">AQ166/365*50</f>
        <v>12055.890410958904</v>
      </c>
      <c r="BP166" s="534"/>
      <c r="BQ166" s="534"/>
      <c r="BR166" s="534"/>
      <c r="BS166" s="534"/>
      <c r="BT166" s="534"/>
      <c r="BU166" s="534"/>
      <c r="BV166" s="535"/>
      <c r="BW166" s="523"/>
      <c r="BX166" s="523"/>
      <c r="BY166" s="523"/>
      <c r="BZ166" s="523"/>
      <c r="CA166" s="523"/>
      <c r="CB166" s="523"/>
      <c r="CC166" s="523"/>
      <c r="CD166" s="523"/>
      <c r="CE166" s="523"/>
      <c r="CF166" s="523"/>
      <c r="CG166" s="523"/>
      <c r="CH166" s="523"/>
      <c r="CI166" s="523"/>
      <c r="CJ166" s="523"/>
      <c r="CK166" s="523"/>
      <c r="CL166" s="523"/>
      <c r="CM166" s="523"/>
      <c r="CN166" s="523"/>
      <c r="CO166" s="523"/>
      <c r="CP166" s="523"/>
      <c r="CQ166" s="523"/>
      <c r="CR166" s="523"/>
      <c r="CS166" s="523"/>
      <c r="CT166" s="523"/>
      <c r="CU166" s="523"/>
      <c r="CV166" s="523">
        <f t="shared" ref="CV166" si="67">SUM(AQ166:CU166)</f>
        <v>101285.89041095891</v>
      </c>
      <c r="CW166" s="523"/>
      <c r="CX166" s="523"/>
      <c r="CY166" s="523"/>
      <c r="CZ166" s="523"/>
      <c r="DA166" s="523"/>
      <c r="DB166" s="523"/>
      <c r="DC166" s="523"/>
      <c r="DD166" s="523"/>
      <c r="DE166" s="524"/>
    </row>
    <row r="167" spans="1:109" s="407" customFormat="1" ht="23.25" customHeight="1" x14ac:dyDescent="0.2">
      <c r="A167" s="525" t="s">
        <v>1318</v>
      </c>
      <c r="B167" s="526"/>
      <c r="C167" s="526"/>
      <c r="D167" s="526"/>
      <c r="E167" s="526"/>
      <c r="F167" s="526"/>
      <c r="G167" s="526"/>
      <c r="H167" s="526"/>
      <c r="I167" s="526"/>
      <c r="J167" s="526"/>
      <c r="K167" s="526"/>
      <c r="L167" s="526"/>
      <c r="M167" s="526"/>
      <c r="N167" s="526"/>
      <c r="O167" s="526"/>
      <c r="P167" s="536" t="s">
        <v>1313</v>
      </c>
      <c r="Q167" s="536"/>
      <c r="R167" s="536"/>
      <c r="S167" s="536"/>
      <c r="T167" s="536"/>
      <c r="U167" s="536"/>
      <c r="V167" s="536"/>
      <c r="W167" s="536"/>
      <c r="X167" s="536"/>
      <c r="Y167" s="536"/>
      <c r="Z167" s="536"/>
      <c r="AA167" s="536"/>
      <c r="AB167" s="536"/>
      <c r="AC167" s="536"/>
      <c r="AD167" s="528">
        <v>401</v>
      </c>
      <c r="AE167" s="528"/>
      <c r="AF167" s="528"/>
      <c r="AG167" s="529">
        <v>1</v>
      </c>
      <c r="AH167" s="529"/>
      <c r="AI167" s="529"/>
      <c r="AJ167" s="529"/>
      <c r="AK167" s="530">
        <v>13614</v>
      </c>
      <c r="AL167" s="531"/>
      <c r="AM167" s="531"/>
      <c r="AN167" s="531"/>
      <c r="AO167" s="531"/>
      <c r="AP167" s="532"/>
      <c r="AQ167" s="523">
        <f t="shared" ref="AQ167" si="68">AG167*AK167*12</f>
        <v>163368</v>
      </c>
      <c r="AR167" s="523"/>
      <c r="AS167" s="523"/>
      <c r="AT167" s="523"/>
      <c r="AU167" s="523"/>
      <c r="AV167" s="523"/>
      <c r="AW167" s="523"/>
      <c r="AX167" s="523"/>
      <c r="AY167" s="533"/>
      <c r="AZ167" s="534"/>
      <c r="BA167" s="534"/>
      <c r="BB167" s="534"/>
      <c r="BC167" s="534"/>
      <c r="BD167" s="534"/>
      <c r="BE167" s="534"/>
      <c r="BF167" s="535"/>
      <c r="BG167" s="523">
        <v>2269</v>
      </c>
      <c r="BH167" s="523"/>
      <c r="BI167" s="523"/>
      <c r="BJ167" s="523"/>
      <c r="BK167" s="523"/>
      <c r="BL167" s="523"/>
      <c r="BM167" s="523"/>
      <c r="BN167" s="523"/>
      <c r="BO167" s="533">
        <f t="shared" ref="BO167" si="69">AQ167/365*50</f>
        <v>22379.178082191778</v>
      </c>
      <c r="BP167" s="534"/>
      <c r="BQ167" s="534"/>
      <c r="BR167" s="534"/>
      <c r="BS167" s="534"/>
      <c r="BT167" s="534"/>
      <c r="BU167" s="534"/>
      <c r="BV167" s="535"/>
      <c r="BW167" s="523"/>
      <c r="BX167" s="523"/>
      <c r="BY167" s="523"/>
      <c r="BZ167" s="523"/>
      <c r="CA167" s="523"/>
      <c r="CB167" s="523"/>
      <c r="CC167" s="523"/>
      <c r="CD167" s="523"/>
      <c r="CE167" s="523"/>
      <c r="CF167" s="523"/>
      <c r="CG167" s="523"/>
      <c r="CH167" s="523"/>
      <c r="CI167" s="523"/>
      <c r="CJ167" s="523"/>
      <c r="CK167" s="523"/>
      <c r="CL167" s="523"/>
      <c r="CM167" s="523"/>
      <c r="CN167" s="523"/>
      <c r="CO167" s="523"/>
      <c r="CP167" s="523"/>
      <c r="CQ167" s="523"/>
      <c r="CR167" s="523"/>
      <c r="CS167" s="523"/>
      <c r="CT167" s="523"/>
      <c r="CU167" s="523"/>
      <c r="CV167" s="523">
        <f t="shared" ref="CV167" si="70">SUM(AQ167:CU167)</f>
        <v>188016.17808219179</v>
      </c>
      <c r="CW167" s="523"/>
      <c r="CX167" s="523"/>
      <c r="CY167" s="523"/>
      <c r="CZ167" s="523"/>
      <c r="DA167" s="523"/>
      <c r="DB167" s="523"/>
      <c r="DC167" s="523"/>
      <c r="DD167" s="523"/>
      <c r="DE167" s="524"/>
    </row>
    <row r="168" spans="1:109" s="407" customFormat="1" ht="23.25" customHeight="1" x14ac:dyDescent="0.2">
      <c r="A168" s="525" t="s">
        <v>1319</v>
      </c>
      <c r="B168" s="526"/>
      <c r="C168" s="526"/>
      <c r="D168" s="526"/>
      <c r="E168" s="526"/>
      <c r="F168" s="526"/>
      <c r="G168" s="526"/>
      <c r="H168" s="526"/>
      <c r="I168" s="526"/>
      <c r="J168" s="526"/>
      <c r="K168" s="526"/>
      <c r="L168" s="526"/>
      <c r="M168" s="526"/>
      <c r="N168" s="526"/>
      <c r="O168" s="526"/>
      <c r="P168" s="536" t="s">
        <v>1313</v>
      </c>
      <c r="Q168" s="536"/>
      <c r="R168" s="536"/>
      <c r="S168" s="536"/>
      <c r="T168" s="536"/>
      <c r="U168" s="536"/>
      <c r="V168" s="536"/>
      <c r="W168" s="536"/>
      <c r="X168" s="536"/>
      <c r="Y168" s="536"/>
      <c r="Z168" s="536"/>
      <c r="AA168" s="536"/>
      <c r="AB168" s="536"/>
      <c r="AC168" s="536"/>
      <c r="AD168" s="528">
        <v>401</v>
      </c>
      <c r="AE168" s="528"/>
      <c r="AF168" s="528"/>
      <c r="AG168" s="529">
        <v>1</v>
      </c>
      <c r="AH168" s="529"/>
      <c r="AI168" s="529"/>
      <c r="AJ168" s="529"/>
      <c r="AK168" s="530">
        <v>7066</v>
      </c>
      <c r="AL168" s="531"/>
      <c r="AM168" s="531"/>
      <c r="AN168" s="531"/>
      <c r="AO168" s="531"/>
      <c r="AP168" s="532"/>
      <c r="AQ168" s="523">
        <f t="shared" ref="AQ168" si="71">AG168*AK168*12</f>
        <v>84792</v>
      </c>
      <c r="AR168" s="523"/>
      <c r="AS168" s="523"/>
      <c r="AT168" s="523"/>
      <c r="AU168" s="523"/>
      <c r="AV168" s="523"/>
      <c r="AW168" s="523"/>
      <c r="AX168" s="523"/>
      <c r="AY168" s="533"/>
      <c r="AZ168" s="534"/>
      <c r="BA168" s="534"/>
      <c r="BB168" s="534"/>
      <c r="BC168" s="534"/>
      <c r="BD168" s="534"/>
      <c r="BE168" s="534"/>
      <c r="BF168" s="535"/>
      <c r="BG168" s="523">
        <v>1177</v>
      </c>
      <c r="BH168" s="523"/>
      <c r="BI168" s="523"/>
      <c r="BJ168" s="523"/>
      <c r="BK168" s="523"/>
      <c r="BL168" s="523"/>
      <c r="BM168" s="523"/>
      <c r="BN168" s="523"/>
      <c r="BO168" s="533">
        <f t="shared" ref="BO168" si="72">AQ168/365*50</f>
        <v>11615.342465753425</v>
      </c>
      <c r="BP168" s="534"/>
      <c r="BQ168" s="534"/>
      <c r="BR168" s="534"/>
      <c r="BS168" s="534"/>
      <c r="BT168" s="534"/>
      <c r="BU168" s="534"/>
      <c r="BV168" s="535"/>
      <c r="BW168" s="523"/>
      <c r="BX168" s="523"/>
      <c r="BY168" s="523"/>
      <c r="BZ168" s="523"/>
      <c r="CA168" s="523"/>
      <c r="CB168" s="523"/>
      <c r="CC168" s="523"/>
      <c r="CD168" s="523"/>
      <c r="CE168" s="523"/>
      <c r="CF168" s="523"/>
      <c r="CG168" s="523"/>
      <c r="CH168" s="523"/>
      <c r="CI168" s="523"/>
      <c r="CJ168" s="523"/>
      <c r="CK168" s="523"/>
      <c r="CL168" s="523"/>
      <c r="CM168" s="523"/>
      <c r="CN168" s="523"/>
      <c r="CO168" s="523"/>
      <c r="CP168" s="523"/>
      <c r="CQ168" s="523"/>
      <c r="CR168" s="523"/>
      <c r="CS168" s="523"/>
      <c r="CT168" s="523"/>
      <c r="CU168" s="523"/>
      <c r="CV168" s="523">
        <f t="shared" ref="CV168" si="73">SUM(AQ168:CU168)</f>
        <v>97584.34246575342</v>
      </c>
      <c r="CW168" s="523"/>
      <c r="CX168" s="523"/>
      <c r="CY168" s="523"/>
      <c r="CZ168" s="523"/>
      <c r="DA168" s="523"/>
      <c r="DB168" s="523"/>
      <c r="DC168" s="523"/>
      <c r="DD168" s="523"/>
      <c r="DE168" s="524"/>
    </row>
    <row r="169" spans="1:109" s="407" customFormat="1" ht="23.25" customHeight="1" x14ac:dyDescent="0.2">
      <c r="A169" s="525" t="s">
        <v>1320</v>
      </c>
      <c r="B169" s="526"/>
      <c r="C169" s="526"/>
      <c r="D169" s="526"/>
      <c r="E169" s="526"/>
      <c r="F169" s="526"/>
      <c r="G169" s="526"/>
      <c r="H169" s="526"/>
      <c r="I169" s="526"/>
      <c r="J169" s="526"/>
      <c r="K169" s="526"/>
      <c r="L169" s="526"/>
      <c r="M169" s="526"/>
      <c r="N169" s="526"/>
      <c r="O169" s="526"/>
      <c r="P169" s="536" t="s">
        <v>1313</v>
      </c>
      <c r="Q169" s="536"/>
      <c r="R169" s="536"/>
      <c r="S169" s="536"/>
      <c r="T169" s="536"/>
      <c r="U169" s="536"/>
      <c r="V169" s="536"/>
      <c r="W169" s="536"/>
      <c r="X169" s="536"/>
      <c r="Y169" s="536"/>
      <c r="Z169" s="536"/>
      <c r="AA169" s="536"/>
      <c r="AB169" s="536"/>
      <c r="AC169" s="536"/>
      <c r="AD169" s="528">
        <v>401</v>
      </c>
      <c r="AE169" s="528"/>
      <c r="AF169" s="528"/>
      <c r="AG169" s="529">
        <v>1</v>
      </c>
      <c r="AH169" s="529"/>
      <c r="AI169" s="529"/>
      <c r="AJ169" s="529"/>
      <c r="AK169" s="530">
        <v>7334</v>
      </c>
      <c r="AL169" s="531"/>
      <c r="AM169" s="531"/>
      <c r="AN169" s="531"/>
      <c r="AO169" s="531"/>
      <c r="AP169" s="532"/>
      <c r="AQ169" s="523">
        <f t="shared" ref="AQ169" si="74">AG169*AK169*12</f>
        <v>88008</v>
      </c>
      <c r="AR169" s="523"/>
      <c r="AS169" s="523"/>
      <c r="AT169" s="523"/>
      <c r="AU169" s="523"/>
      <c r="AV169" s="523"/>
      <c r="AW169" s="523"/>
      <c r="AX169" s="523"/>
      <c r="AY169" s="533"/>
      <c r="AZ169" s="534"/>
      <c r="BA169" s="534"/>
      <c r="BB169" s="534"/>
      <c r="BC169" s="534"/>
      <c r="BD169" s="534"/>
      <c r="BE169" s="534"/>
      <c r="BF169" s="535"/>
      <c r="BG169" s="523">
        <v>1222</v>
      </c>
      <c r="BH169" s="523"/>
      <c r="BI169" s="523"/>
      <c r="BJ169" s="523"/>
      <c r="BK169" s="523"/>
      <c r="BL169" s="523"/>
      <c r="BM169" s="523"/>
      <c r="BN169" s="523"/>
      <c r="BO169" s="533">
        <f t="shared" ref="BO169" si="75">AQ169/365*50</f>
        <v>12055.890410958904</v>
      </c>
      <c r="BP169" s="534"/>
      <c r="BQ169" s="534"/>
      <c r="BR169" s="534"/>
      <c r="BS169" s="534"/>
      <c r="BT169" s="534"/>
      <c r="BU169" s="534"/>
      <c r="BV169" s="535"/>
      <c r="BW169" s="523"/>
      <c r="BX169" s="523"/>
      <c r="BY169" s="523"/>
      <c r="BZ169" s="523"/>
      <c r="CA169" s="523"/>
      <c r="CB169" s="523"/>
      <c r="CC169" s="523"/>
      <c r="CD169" s="523"/>
      <c r="CE169" s="523"/>
      <c r="CF169" s="523"/>
      <c r="CG169" s="523"/>
      <c r="CH169" s="523"/>
      <c r="CI169" s="523"/>
      <c r="CJ169" s="523"/>
      <c r="CK169" s="523"/>
      <c r="CL169" s="523"/>
      <c r="CM169" s="523"/>
      <c r="CN169" s="523"/>
      <c r="CO169" s="523"/>
      <c r="CP169" s="523"/>
      <c r="CQ169" s="523"/>
      <c r="CR169" s="523"/>
      <c r="CS169" s="523"/>
      <c r="CT169" s="523"/>
      <c r="CU169" s="523"/>
      <c r="CV169" s="523">
        <f t="shared" ref="CV169" si="76">SUM(AQ169:CU169)</f>
        <v>101285.89041095891</v>
      </c>
      <c r="CW169" s="523"/>
      <c r="CX169" s="523"/>
      <c r="CY169" s="523"/>
      <c r="CZ169" s="523"/>
      <c r="DA169" s="523"/>
      <c r="DB169" s="523"/>
      <c r="DC169" s="523"/>
      <c r="DD169" s="523"/>
      <c r="DE169" s="524"/>
    </row>
    <row r="170" spans="1:109" s="407" customFormat="1" ht="23.25" customHeight="1" x14ac:dyDescent="0.2">
      <c r="A170" s="525" t="s">
        <v>1321</v>
      </c>
      <c r="B170" s="526"/>
      <c r="C170" s="526"/>
      <c r="D170" s="526"/>
      <c r="E170" s="526"/>
      <c r="F170" s="526"/>
      <c r="G170" s="526"/>
      <c r="H170" s="526"/>
      <c r="I170" s="526"/>
      <c r="J170" s="526"/>
      <c r="K170" s="526"/>
      <c r="L170" s="526"/>
      <c r="M170" s="526"/>
      <c r="N170" s="526"/>
      <c r="O170" s="526"/>
      <c r="P170" s="536" t="s">
        <v>1313</v>
      </c>
      <c r="Q170" s="536"/>
      <c r="R170" s="536"/>
      <c r="S170" s="536"/>
      <c r="T170" s="536"/>
      <c r="U170" s="536"/>
      <c r="V170" s="536"/>
      <c r="W170" s="536"/>
      <c r="X170" s="536"/>
      <c r="Y170" s="536"/>
      <c r="Z170" s="536"/>
      <c r="AA170" s="536"/>
      <c r="AB170" s="536"/>
      <c r="AC170" s="536"/>
      <c r="AD170" s="528">
        <v>401</v>
      </c>
      <c r="AE170" s="528"/>
      <c r="AF170" s="528"/>
      <c r="AG170" s="529">
        <v>1</v>
      </c>
      <c r="AH170" s="529"/>
      <c r="AI170" s="529"/>
      <c r="AJ170" s="529"/>
      <c r="AK170" s="530">
        <v>5564</v>
      </c>
      <c r="AL170" s="531"/>
      <c r="AM170" s="531"/>
      <c r="AN170" s="531"/>
      <c r="AO170" s="531"/>
      <c r="AP170" s="532"/>
      <c r="AQ170" s="523">
        <f t="shared" ref="AQ170" si="77">AG170*AK170*12</f>
        <v>66768</v>
      </c>
      <c r="AR170" s="523"/>
      <c r="AS170" s="523"/>
      <c r="AT170" s="523"/>
      <c r="AU170" s="523"/>
      <c r="AV170" s="523"/>
      <c r="AW170" s="523"/>
      <c r="AX170" s="523"/>
      <c r="AY170" s="533"/>
      <c r="AZ170" s="534"/>
      <c r="BA170" s="534"/>
      <c r="BB170" s="534"/>
      <c r="BC170" s="534"/>
      <c r="BD170" s="534"/>
      <c r="BE170" s="534"/>
      <c r="BF170" s="535"/>
      <c r="BG170" s="523">
        <v>927</v>
      </c>
      <c r="BH170" s="523"/>
      <c r="BI170" s="523"/>
      <c r="BJ170" s="523"/>
      <c r="BK170" s="523"/>
      <c r="BL170" s="523"/>
      <c r="BM170" s="523"/>
      <c r="BN170" s="523"/>
      <c r="BO170" s="533">
        <f t="shared" ref="BO170" si="78">AQ170/365*50</f>
        <v>9146.301369863013</v>
      </c>
      <c r="BP170" s="534"/>
      <c r="BQ170" s="534"/>
      <c r="BR170" s="534"/>
      <c r="BS170" s="534"/>
      <c r="BT170" s="534"/>
      <c r="BU170" s="534"/>
      <c r="BV170" s="535"/>
      <c r="BW170" s="523"/>
      <c r="BX170" s="523"/>
      <c r="BY170" s="523"/>
      <c r="BZ170" s="523"/>
      <c r="CA170" s="523"/>
      <c r="CB170" s="523"/>
      <c r="CC170" s="523"/>
      <c r="CD170" s="523"/>
      <c r="CE170" s="523"/>
      <c r="CF170" s="523"/>
      <c r="CG170" s="523"/>
      <c r="CH170" s="523"/>
      <c r="CI170" s="523"/>
      <c r="CJ170" s="523"/>
      <c r="CK170" s="523"/>
      <c r="CL170" s="523"/>
      <c r="CM170" s="523"/>
      <c r="CN170" s="523"/>
      <c r="CO170" s="523"/>
      <c r="CP170" s="523"/>
      <c r="CQ170" s="523"/>
      <c r="CR170" s="523"/>
      <c r="CS170" s="523"/>
      <c r="CT170" s="523"/>
      <c r="CU170" s="523"/>
      <c r="CV170" s="523">
        <f t="shared" ref="CV170" si="79">SUM(AQ170:CU170)</f>
        <v>76841.301369863009</v>
      </c>
      <c r="CW170" s="523"/>
      <c r="CX170" s="523"/>
      <c r="CY170" s="523"/>
      <c r="CZ170" s="523"/>
      <c r="DA170" s="523"/>
      <c r="DB170" s="523"/>
      <c r="DC170" s="523"/>
      <c r="DD170" s="523"/>
      <c r="DE170" s="524"/>
    </row>
    <row r="171" spans="1:109" s="407" customFormat="1" ht="23.25" customHeight="1" x14ac:dyDescent="0.2">
      <c r="A171" s="525" t="s">
        <v>1322</v>
      </c>
      <c r="B171" s="526"/>
      <c r="C171" s="526"/>
      <c r="D171" s="526"/>
      <c r="E171" s="526"/>
      <c r="F171" s="526"/>
      <c r="G171" s="526"/>
      <c r="H171" s="526"/>
      <c r="I171" s="526"/>
      <c r="J171" s="526"/>
      <c r="K171" s="526"/>
      <c r="L171" s="526"/>
      <c r="M171" s="526"/>
      <c r="N171" s="526"/>
      <c r="O171" s="526"/>
      <c r="P171" s="536" t="s">
        <v>1313</v>
      </c>
      <c r="Q171" s="536"/>
      <c r="R171" s="536"/>
      <c r="S171" s="536"/>
      <c r="T171" s="536"/>
      <c r="U171" s="536"/>
      <c r="V171" s="536"/>
      <c r="W171" s="536"/>
      <c r="X171" s="536"/>
      <c r="Y171" s="536"/>
      <c r="Z171" s="536"/>
      <c r="AA171" s="536"/>
      <c r="AB171" s="536"/>
      <c r="AC171" s="536"/>
      <c r="AD171" s="528">
        <v>401</v>
      </c>
      <c r="AE171" s="528"/>
      <c r="AF171" s="528"/>
      <c r="AG171" s="529">
        <v>1</v>
      </c>
      <c r="AH171" s="529"/>
      <c r="AI171" s="529"/>
      <c r="AJ171" s="529"/>
      <c r="AK171" s="530">
        <v>9077</v>
      </c>
      <c r="AL171" s="531"/>
      <c r="AM171" s="531"/>
      <c r="AN171" s="531"/>
      <c r="AO171" s="531"/>
      <c r="AP171" s="532"/>
      <c r="AQ171" s="523">
        <f t="shared" ref="AQ171" si="80">AG171*AK171*12</f>
        <v>108924</v>
      </c>
      <c r="AR171" s="523"/>
      <c r="AS171" s="523"/>
      <c r="AT171" s="523"/>
      <c r="AU171" s="523"/>
      <c r="AV171" s="523"/>
      <c r="AW171" s="523"/>
      <c r="AX171" s="523"/>
      <c r="AY171" s="533"/>
      <c r="AZ171" s="534"/>
      <c r="BA171" s="534"/>
      <c r="BB171" s="534"/>
      <c r="BC171" s="534"/>
      <c r="BD171" s="534"/>
      <c r="BE171" s="534"/>
      <c r="BF171" s="535"/>
      <c r="BG171" s="523">
        <v>1512</v>
      </c>
      <c r="BH171" s="523"/>
      <c r="BI171" s="523"/>
      <c r="BJ171" s="523"/>
      <c r="BK171" s="523"/>
      <c r="BL171" s="523"/>
      <c r="BM171" s="523"/>
      <c r="BN171" s="523"/>
      <c r="BO171" s="533">
        <f t="shared" ref="BO171" si="81">AQ171/365*50</f>
        <v>14921.095890410959</v>
      </c>
      <c r="BP171" s="534"/>
      <c r="BQ171" s="534"/>
      <c r="BR171" s="534"/>
      <c r="BS171" s="534"/>
      <c r="BT171" s="534"/>
      <c r="BU171" s="534"/>
      <c r="BV171" s="535"/>
      <c r="BW171" s="523"/>
      <c r="BX171" s="523"/>
      <c r="BY171" s="523"/>
      <c r="BZ171" s="523"/>
      <c r="CA171" s="523"/>
      <c r="CB171" s="523"/>
      <c r="CC171" s="523"/>
      <c r="CD171" s="523"/>
      <c r="CE171" s="523"/>
      <c r="CF171" s="523"/>
      <c r="CG171" s="523"/>
      <c r="CH171" s="523"/>
      <c r="CI171" s="523"/>
      <c r="CJ171" s="523"/>
      <c r="CK171" s="523"/>
      <c r="CL171" s="523"/>
      <c r="CM171" s="523"/>
      <c r="CN171" s="523"/>
      <c r="CO171" s="523"/>
      <c r="CP171" s="523"/>
      <c r="CQ171" s="523"/>
      <c r="CR171" s="523"/>
      <c r="CS171" s="523"/>
      <c r="CT171" s="523"/>
      <c r="CU171" s="523"/>
      <c r="CV171" s="523">
        <f t="shared" ref="CV171" si="82">SUM(AQ171:CU171)</f>
        <v>125357.09589041096</v>
      </c>
      <c r="CW171" s="523"/>
      <c r="CX171" s="523"/>
      <c r="CY171" s="523"/>
      <c r="CZ171" s="523"/>
      <c r="DA171" s="523"/>
      <c r="DB171" s="523"/>
      <c r="DC171" s="523"/>
      <c r="DD171" s="523"/>
      <c r="DE171" s="524"/>
    </row>
    <row r="172" spans="1:109" s="407" customFormat="1" ht="23.25" customHeight="1" x14ac:dyDescent="0.2">
      <c r="A172" s="525" t="s">
        <v>1323</v>
      </c>
      <c r="B172" s="526"/>
      <c r="C172" s="526"/>
      <c r="D172" s="526"/>
      <c r="E172" s="526"/>
      <c r="F172" s="526"/>
      <c r="G172" s="526"/>
      <c r="H172" s="526"/>
      <c r="I172" s="526"/>
      <c r="J172" s="526"/>
      <c r="K172" s="526"/>
      <c r="L172" s="526"/>
      <c r="M172" s="526"/>
      <c r="N172" s="526"/>
      <c r="O172" s="526"/>
      <c r="P172" s="536" t="s">
        <v>1313</v>
      </c>
      <c r="Q172" s="536"/>
      <c r="R172" s="536"/>
      <c r="S172" s="536"/>
      <c r="T172" s="536"/>
      <c r="U172" s="536"/>
      <c r="V172" s="536"/>
      <c r="W172" s="536"/>
      <c r="X172" s="536"/>
      <c r="Y172" s="536"/>
      <c r="Z172" s="536"/>
      <c r="AA172" s="536"/>
      <c r="AB172" s="536"/>
      <c r="AC172" s="536"/>
      <c r="AD172" s="528">
        <v>401</v>
      </c>
      <c r="AE172" s="528"/>
      <c r="AF172" s="528"/>
      <c r="AG172" s="529">
        <v>1</v>
      </c>
      <c r="AH172" s="529"/>
      <c r="AI172" s="529"/>
      <c r="AJ172" s="529"/>
      <c r="AK172" s="530">
        <v>6125</v>
      </c>
      <c r="AL172" s="531"/>
      <c r="AM172" s="531"/>
      <c r="AN172" s="531"/>
      <c r="AO172" s="531"/>
      <c r="AP172" s="532"/>
      <c r="AQ172" s="523">
        <f t="shared" ref="AQ172" si="83">AG172*AK172*12</f>
        <v>73500</v>
      </c>
      <c r="AR172" s="523"/>
      <c r="AS172" s="523"/>
      <c r="AT172" s="523"/>
      <c r="AU172" s="523"/>
      <c r="AV172" s="523"/>
      <c r="AW172" s="523"/>
      <c r="AX172" s="523"/>
      <c r="AY172" s="533"/>
      <c r="AZ172" s="534"/>
      <c r="BA172" s="534"/>
      <c r="BB172" s="534"/>
      <c r="BC172" s="534"/>
      <c r="BD172" s="534"/>
      <c r="BE172" s="534"/>
      <c r="BF172" s="535"/>
      <c r="BG172" s="523">
        <v>1021</v>
      </c>
      <c r="BH172" s="523"/>
      <c r="BI172" s="523"/>
      <c r="BJ172" s="523"/>
      <c r="BK172" s="523"/>
      <c r="BL172" s="523"/>
      <c r="BM172" s="523"/>
      <c r="BN172" s="523"/>
      <c r="BO172" s="533">
        <f t="shared" ref="BO172" si="84">AQ172/365*50</f>
        <v>10068.493150684932</v>
      </c>
      <c r="BP172" s="534"/>
      <c r="BQ172" s="534"/>
      <c r="BR172" s="534"/>
      <c r="BS172" s="534"/>
      <c r="BT172" s="534"/>
      <c r="BU172" s="534"/>
      <c r="BV172" s="535"/>
      <c r="BW172" s="523"/>
      <c r="BX172" s="523"/>
      <c r="BY172" s="523"/>
      <c r="BZ172" s="523"/>
      <c r="CA172" s="523"/>
      <c r="CB172" s="523"/>
      <c r="CC172" s="523"/>
      <c r="CD172" s="523"/>
      <c r="CE172" s="523"/>
      <c r="CF172" s="523"/>
      <c r="CG172" s="523"/>
      <c r="CH172" s="523"/>
      <c r="CI172" s="523"/>
      <c r="CJ172" s="523"/>
      <c r="CK172" s="523"/>
      <c r="CL172" s="523"/>
      <c r="CM172" s="523"/>
      <c r="CN172" s="523"/>
      <c r="CO172" s="523"/>
      <c r="CP172" s="523"/>
      <c r="CQ172" s="523"/>
      <c r="CR172" s="523"/>
      <c r="CS172" s="523"/>
      <c r="CT172" s="523"/>
      <c r="CU172" s="523"/>
      <c r="CV172" s="523">
        <f t="shared" ref="CV172" si="85">SUM(AQ172:CU172)</f>
        <v>84589.493150684924</v>
      </c>
      <c r="CW172" s="523"/>
      <c r="CX172" s="523"/>
      <c r="CY172" s="523"/>
      <c r="CZ172" s="523"/>
      <c r="DA172" s="523"/>
      <c r="DB172" s="523"/>
      <c r="DC172" s="523"/>
      <c r="DD172" s="523"/>
      <c r="DE172" s="524"/>
    </row>
    <row r="173" spans="1:109" s="407" customFormat="1" ht="23.25" customHeight="1" x14ac:dyDescent="0.2">
      <c r="A173" s="525" t="s">
        <v>1324</v>
      </c>
      <c r="B173" s="526"/>
      <c r="C173" s="526"/>
      <c r="D173" s="526"/>
      <c r="E173" s="526"/>
      <c r="F173" s="526"/>
      <c r="G173" s="526"/>
      <c r="H173" s="526"/>
      <c r="I173" s="526"/>
      <c r="J173" s="526"/>
      <c r="K173" s="526"/>
      <c r="L173" s="526"/>
      <c r="M173" s="526"/>
      <c r="N173" s="526"/>
      <c r="O173" s="526"/>
      <c r="P173" s="536" t="s">
        <v>1313</v>
      </c>
      <c r="Q173" s="536"/>
      <c r="R173" s="536"/>
      <c r="S173" s="536"/>
      <c r="T173" s="536"/>
      <c r="U173" s="536"/>
      <c r="V173" s="536"/>
      <c r="W173" s="536"/>
      <c r="X173" s="536"/>
      <c r="Y173" s="536"/>
      <c r="Z173" s="536"/>
      <c r="AA173" s="536"/>
      <c r="AB173" s="536"/>
      <c r="AC173" s="536"/>
      <c r="AD173" s="528">
        <v>401</v>
      </c>
      <c r="AE173" s="528"/>
      <c r="AF173" s="528"/>
      <c r="AG173" s="529">
        <v>1</v>
      </c>
      <c r="AH173" s="529"/>
      <c r="AI173" s="529"/>
      <c r="AJ173" s="529"/>
      <c r="AK173" s="530">
        <v>9895</v>
      </c>
      <c r="AL173" s="531"/>
      <c r="AM173" s="531"/>
      <c r="AN173" s="531"/>
      <c r="AO173" s="531"/>
      <c r="AP173" s="532"/>
      <c r="AQ173" s="523">
        <f t="shared" ref="AQ173" si="86">AG173*AK173*12</f>
        <v>118740</v>
      </c>
      <c r="AR173" s="523"/>
      <c r="AS173" s="523"/>
      <c r="AT173" s="523"/>
      <c r="AU173" s="523"/>
      <c r="AV173" s="523"/>
      <c r="AW173" s="523"/>
      <c r="AX173" s="523"/>
      <c r="AY173" s="533"/>
      <c r="AZ173" s="534"/>
      <c r="BA173" s="534"/>
      <c r="BB173" s="534"/>
      <c r="BC173" s="534"/>
      <c r="BD173" s="534"/>
      <c r="BE173" s="534"/>
      <c r="BF173" s="535"/>
      <c r="BG173" s="523">
        <v>1649</v>
      </c>
      <c r="BH173" s="523"/>
      <c r="BI173" s="523"/>
      <c r="BJ173" s="523"/>
      <c r="BK173" s="523"/>
      <c r="BL173" s="523"/>
      <c r="BM173" s="523"/>
      <c r="BN173" s="523"/>
      <c r="BO173" s="533">
        <f t="shared" ref="BO173" si="87">AQ173/365*50</f>
        <v>16265.753424657536</v>
      </c>
      <c r="BP173" s="534"/>
      <c r="BQ173" s="534"/>
      <c r="BR173" s="534"/>
      <c r="BS173" s="534"/>
      <c r="BT173" s="534"/>
      <c r="BU173" s="534"/>
      <c r="BV173" s="535"/>
      <c r="BW173" s="523"/>
      <c r="BX173" s="523"/>
      <c r="BY173" s="523"/>
      <c r="BZ173" s="523"/>
      <c r="CA173" s="523"/>
      <c r="CB173" s="523"/>
      <c r="CC173" s="523"/>
      <c r="CD173" s="523"/>
      <c r="CE173" s="523"/>
      <c r="CF173" s="523"/>
      <c r="CG173" s="523"/>
      <c r="CH173" s="523"/>
      <c r="CI173" s="523"/>
      <c r="CJ173" s="523"/>
      <c r="CK173" s="523"/>
      <c r="CL173" s="523"/>
      <c r="CM173" s="523"/>
      <c r="CN173" s="523"/>
      <c r="CO173" s="523"/>
      <c r="CP173" s="523"/>
      <c r="CQ173" s="523"/>
      <c r="CR173" s="523"/>
      <c r="CS173" s="523"/>
      <c r="CT173" s="523"/>
      <c r="CU173" s="523"/>
      <c r="CV173" s="523">
        <f t="shared" ref="CV173" si="88">SUM(AQ173:CU173)</f>
        <v>136654.75342465754</v>
      </c>
      <c r="CW173" s="523"/>
      <c r="CX173" s="523"/>
      <c r="CY173" s="523"/>
      <c r="CZ173" s="523"/>
      <c r="DA173" s="523"/>
      <c r="DB173" s="523"/>
      <c r="DC173" s="523"/>
      <c r="DD173" s="523"/>
      <c r="DE173" s="524"/>
    </row>
    <row r="174" spans="1:109" s="407" customFormat="1" ht="23.25" customHeight="1" x14ac:dyDescent="0.2">
      <c r="A174" s="525" t="s">
        <v>1325</v>
      </c>
      <c r="B174" s="526"/>
      <c r="C174" s="526"/>
      <c r="D174" s="526"/>
      <c r="E174" s="526"/>
      <c r="F174" s="526"/>
      <c r="G174" s="526"/>
      <c r="H174" s="526"/>
      <c r="I174" s="526"/>
      <c r="J174" s="526"/>
      <c r="K174" s="526"/>
      <c r="L174" s="526"/>
      <c r="M174" s="526"/>
      <c r="N174" s="526"/>
      <c r="O174" s="526"/>
      <c r="P174" s="536" t="s">
        <v>1313</v>
      </c>
      <c r="Q174" s="536"/>
      <c r="R174" s="536"/>
      <c r="S174" s="536"/>
      <c r="T174" s="536"/>
      <c r="U174" s="536"/>
      <c r="V174" s="536"/>
      <c r="W174" s="536"/>
      <c r="X174" s="536"/>
      <c r="Y174" s="536"/>
      <c r="Z174" s="536"/>
      <c r="AA174" s="536"/>
      <c r="AB174" s="536"/>
      <c r="AC174" s="536"/>
      <c r="AD174" s="528">
        <v>401</v>
      </c>
      <c r="AE174" s="528"/>
      <c r="AF174" s="528"/>
      <c r="AG174" s="529">
        <v>1</v>
      </c>
      <c r="AH174" s="529"/>
      <c r="AI174" s="529"/>
      <c r="AJ174" s="529"/>
      <c r="AK174" s="530">
        <v>13614</v>
      </c>
      <c r="AL174" s="531"/>
      <c r="AM174" s="531"/>
      <c r="AN174" s="531"/>
      <c r="AO174" s="531"/>
      <c r="AP174" s="532"/>
      <c r="AQ174" s="523">
        <f t="shared" ref="AQ174" si="89">AG174*AK174*12</f>
        <v>163368</v>
      </c>
      <c r="AR174" s="523"/>
      <c r="AS174" s="523"/>
      <c r="AT174" s="523"/>
      <c r="AU174" s="523"/>
      <c r="AV174" s="523"/>
      <c r="AW174" s="523"/>
      <c r="AX174" s="523"/>
      <c r="AY174" s="533"/>
      <c r="AZ174" s="534"/>
      <c r="BA174" s="534"/>
      <c r="BB174" s="534"/>
      <c r="BC174" s="534"/>
      <c r="BD174" s="534"/>
      <c r="BE174" s="534"/>
      <c r="BF174" s="535"/>
      <c r="BG174" s="523">
        <v>2269</v>
      </c>
      <c r="BH174" s="523"/>
      <c r="BI174" s="523"/>
      <c r="BJ174" s="523"/>
      <c r="BK174" s="523"/>
      <c r="BL174" s="523"/>
      <c r="BM174" s="523"/>
      <c r="BN174" s="523"/>
      <c r="BO174" s="533">
        <f t="shared" ref="BO174" si="90">AQ174/365*50</f>
        <v>22379.178082191778</v>
      </c>
      <c r="BP174" s="534"/>
      <c r="BQ174" s="534"/>
      <c r="BR174" s="534"/>
      <c r="BS174" s="534"/>
      <c r="BT174" s="534"/>
      <c r="BU174" s="534"/>
      <c r="BV174" s="535"/>
      <c r="BW174" s="523"/>
      <c r="BX174" s="523"/>
      <c r="BY174" s="523"/>
      <c r="BZ174" s="523"/>
      <c r="CA174" s="523"/>
      <c r="CB174" s="523"/>
      <c r="CC174" s="523"/>
      <c r="CD174" s="523"/>
      <c r="CE174" s="523"/>
      <c r="CF174" s="523"/>
      <c r="CG174" s="523"/>
      <c r="CH174" s="523"/>
      <c r="CI174" s="523"/>
      <c r="CJ174" s="523"/>
      <c r="CK174" s="523"/>
      <c r="CL174" s="523"/>
      <c r="CM174" s="523"/>
      <c r="CN174" s="523"/>
      <c r="CO174" s="523"/>
      <c r="CP174" s="523"/>
      <c r="CQ174" s="523"/>
      <c r="CR174" s="523"/>
      <c r="CS174" s="523"/>
      <c r="CT174" s="523"/>
      <c r="CU174" s="523"/>
      <c r="CV174" s="523">
        <f t="shared" ref="CV174" si="91">SUM(AQ174:CU174)</f>
        <v>188016.17808219179</v>
      </c>
      <c r="CW174" s="523"/>
      <c r="CX174" s="523"/>
      <c r="CY174" s="523"/>
      <c r="CZ174" s="523"/>
      <c r="DA174" s="523"/>
      <c r="DB174" s="523"/>
      <c r="DC174" s="523"/>
      <c r="DD174" s="523"/>
      <c r="DE174" s="524"/>
    </row>
    <row r="175" spans="1:109" s="407" customFormat="1" ht="23.25" customHeight="1" x14ac:dyDescent="0.2">
      <c r="A175" s="525" t="s">
        <v>1326</v>
      </c>
      <c r="B175" s="526"/>
      <c r="C175" s="526"/>
      <c r="D175" s="526"/>
      <c r="E175" s="526"/>
      <c r="F175" s="526"/>
      <c r="G175" s="526"/>
      <c r="H175" s="526"/>
      <c r="I175" s="526"/>
      <c r="J175" s="526"/>
      <c r="K175" s="526"/>
      <c r="L175" s="526"/>
      <c r="M175" s="526"/>
      <c r="N175" s="526"/>
      <c r="O175" s="526"/>
      <c r="P175" s="536" t="s">
        <v>1313</v>
      </c>
      <c r="Q175" s="536"/>
      <c r="R175" s="536"/>
      <c r="S175" s="536"/>
      <c r="T175" s="536"/>
      <c r="U175" s="536"/>
      <c r="V175" s="536"/>
      <c r="W175" s="536"/>
      <c r="X175" s="536"/>
      <c r="Y175" s="536"/>
      <c r="Z175" s="536"/>
      <c r="AA175" s="536"/>
      <c r="AB175" s="536"/>
      <c r="AC175" s="536"/>
      <c r="AD175" s="528">
        <v>401</v>
      </c>
      <c r="AE175" s="528"/>
      <c r="AF175" s="528"/>
      <c r="AG175" s="529">
        <v>1</v>
      </c>
      <c r="AH175" s="529"/>
      <c r="AI175" s="529"/>
      <c r="AJ175" s="529"/>
      <c r="AK175" s="530">
        <v>13614</v>
      </c>
      <c r="AL175" s="531"/>
      <c r="AM175" s="531"/>
      <c r="AN175" s="531"/>
      <c r="AO175" s="531"/>
      <c r="AP175" s="532"/>
      <c r="AQ175" s="523">
        <f t="shared" ref="AQ175" si="92">AG175*AK175*12</f>
        <v>163368</v>
      </c>
      <c r="AR175" s="523"/>
      <c r="AS175" s="523"/>
      <c r="AT175" s="523"/>
      <c r="AU175" s="523"/>
      <c r="AV175" s="523"/>
      <c r="AW175" s="523"/>
      <c r="AX175" s="523"/>
      <c r="AY175" s="533"/>
      <c r="AZ175" s="534"/>
      <c r="BA175" s="534"/>
      <c r="BB175" s="534"/>
      <c r="BC175" s="534"/>
      <c r="BD175" s="534"/>
      <c r="BE175" s="534"/>
      <c r="BF175" s="535"/>
      <c r="BG175" s="523">
        <v>2269</v>
      </c>
      <c r="BH175" s="523"/>
      <c r="BI175" s="523"/>
      <c r="BJ175" s="523"/>
      <c r="BK175" s="523"/>
      <c r="BL175" s="523"/>
      <c r="BM175" s="523"/>
      <c r="BN175" s="523"/>
      <c r="BO175" s="533">
        <f t="shared" ref="BO175" si="93">AQ175/365*50</f>
        <v>22379.178082191778</v>
      </c>
      <c r="BP175" s="534"/>
      <c r="BQ175" s="534"/>
      <c r="BR175" s="534"/>
      <c r="BS175" s="534"/>
      <c r="BT175" s="534"/>
      <c r="BU175" s="534"/>
      <c r="BV175" s="535"/>
      <c r="BW175" s="523"/>
      <c r="BX175" s="523"/>
      <c r="BY175" s="523"/>
      <c r="BZ175" s="523"/>
      <c r="CA175" s="523"/>
      <c r="CB175" s="523"/>
      <c r="CC175" s="523"/>
      <c r="CD175" s="523"/>
      <c r="CE175" s="523"/>
      <c r="CF175" s="523"/>
      <c r="CG175" s="523"/>
      <c r="CH175" s="523"/>
      <c r="CI175" s="523"/>
      <c r="CJ175" s="523"/>
      <c r="CK175" s="523"/>
      <c r="CL175" s="523"/>
      <c r="CM175" s="523"/>
      <c r="CN175" s="523"/>
      <c r="CO175" s="523"/>
      <c r="CP175" s="523"/>
      <c r="CQ175" s="523"/>
      <c r="CR175" s="523"/>
      <c r="CS175" s="523"/>
      <c r="CT175" s="523"/>
      <c r="CU175" s="523"/>
      <c r="CV175" s="523">
        <f t="shared" ref="CV175" si="94">SUM(AQ175:CU175)</f>
        <v>188016.17808219179</v>
      </c>
      <c r="CW175" s="523"/>
      <c r="CX175" s="523"/>
      <c r="CY175" s="523"/>
      <c r="CZ175" s="523"/>
      <c r="DA175" s="523"/>
      <c r="DB175" s="523"/>
      <c r="DC175" s="523"/>
      <c r="DD175" s="523"/>
      <c r="DE175" s="524"/>
    </row>
    <row r="176" spans="1:109" s="407" customFormat="1" ht="23.25" customHeight="1" x14ac:dyDescent="0.2">
      <c r="A176" s="525" t="s">
        <v>1327</v>
      </c>
      <c r="B176" s="526"/>
      <c r="C176" s="526"/>
      <c r="D176" s="526"/>
      <c r="E176" s="526"/>
      <c r="F176" s="526"/>
      <c r="G176" s="526"/>
      <c r="H176" s="526"/>
      <c r="I176" s="526"/>
      <c r="J176" s="526"/>
      <c r="K176" s="526"/>
      <c r="L176" s="526"/>
      <c r="M176" s="526"/>
      <c r="N176" s="526"/>
      <c r="O176" s="526"/>
      <c r="P176" s="536" t="s">
        <v>1313</v>
      </c>
      <c r="Q176" s="536"/>
      <c r="R176" s="536"/>
      <c r="S176" s="536"/>
      <c r="T176" s="536"/>
      <c r="U176" s="536"/>
      <c r="V176" s="536"/>
      <c r="W176" s="536"/>
      <c r="X176" s="536"/>
      <c r="Y176" s="536"/>
      <c r="Z176" s="536"/>
      <c r="AA176" s="536"/>
      <c r="AB176" s="536"/>
      <c r="AC176" s="536"/>
      <c r="AD176" s="528">
        <v>401</v>
      </c>
      <c r="AE176" s="528"/>
      <c r="AF176" s="528"/>
      <c r="AG176" s="529">
        <v>1</v>
      </c>
      <c r="AH176" s="529"/>
      <c r="AI176" s="529"/>
      <c r="AJ176" s="529"/>
      <c r="AK176" s="530">
        <v>13614</v>
      </c>
      <c r="AL176" s="531"/>
      <c r="AM176" s="531"/>
      <c r="AN176" s="531"/>
      <c r="AO176" s="531"/>
      <c r="AP176" s="532"/>
      <c r="AQ176" s="523">
        <f t="shared" ref="AQ176" si="95">AG176*AK176*12</f>
        <v>163368</v>
      </c>
      <c r="AR176" s="523"/>
      <c r="AS176" s="523"/>
      <c r="AT176" s="523"/>
      <c r="AU176" s="523"/>
      <c r="AV176" s="523"/>
      <c r="AW176" s="523"/>
      <c r="AX176" s="523"/>
      <c r="AY176" s="533"/>
      <c r="AZ176" s="534"/>
      <c r="BA176" s="534"/>
      <c r="BB176" s="534"/>
      <c r="BC176" s="534"/>
      <c r="BD176" s="534"/>
      <c r="BE176" s="534"/>
      <c r="BF176" s="535"/>
      <c r="BG176" s="523">
        <v>2269</v>
      </c>
      <c r="BH176" s="523"/>
      <c r="BI176" s="523"/>
      <c r="BJ176" s="523"/>
      <c r="BK176" s="523"/>
      <c r="BL176" s="523"/>
      <c r="BM176" s="523"/>
      <c r="BN176" s="523"/>
      <c r="BO176" s="533">
        <f t="shared" ref="BO176" si="96">AQ176/365*50</f>
        <v>22379.178082191778</v>
      </c>
      <c r="BP176" s="534"/>
      <c r="BQ176" s="534"/>
      <c r="BR176" s="534"/>
      <c r="BS176" s="534"/>
      <c r="BT176" s="534"/>
      <c r="BU176" s="534"/>
      <c r="BV176" s="535"/>
      <c r="BW176" s="523"/>
      <c r="BX176" s="523"/>
      <c r="BY176" s="523"/>
      <c r="BZ176" s="523"/>
      <c r="CA176" s="523"/>
      <c r="CB176" s="523"/>
      <c r="CC176" s="523"/>
      <c r="CD176" s="523"/>
      <c r="CE176" s="523"/>
      <c r="CF176" s="523"/>
      <c r="CG176" s="523"/>
      <c r="CH176" s="523"/>
      <c r="CI176" s="523"/>
      <c r="CJ176" s="523"/>
      <c r="CK176" s="523"/>
      <c r="CL176" s="523"/>
      <c r="CM176" s="523"/>
      <c r="CN176" s="523"/>
      <c r="CO176" s="523"/>
      <c r="CP176" s="523"/>
      <c r="CQ176" s="523"/>
      <c r="CR176" s="523"/>
      <c r="CS176" s="523"/>
      <c r="CT176" s="523"/>
      <c r="CU176" s="523"/>
      <c r="CV176" s="523">
        <f t="shared" ref="CV176" si="97">SUM(AQ176:CU176)</f>
        <v>188016.17808219179</v>
      </c>
      <c r="CW176" s="523"/>
      <c r="CX176" s="523"/>
      <c r="CY176" s="523"/>
      <c r="CZ176" s="523"/>
      <c r="DA176" s="523"/>
      <c r="DB176" s="523"/>
      <c r="DC176" s="523"/>
      <c r="DD176" s="523"/>
      <c r="DE176" s="524"/>
    </row>
    <row r="177" spans="1:109" s="407" customFormat="1" ht="23.25" customHeight="1" x14ac:dyDescent="0.2">
      <c r="A177" s="525" t="s">
        <v>1328</v>
      </c>
      <c r="B177" s="526"/>
      <c r="C177" s="526"/>
      <c r="D177" s="526"/>
      <c r="E177" s="526"/>
      <c r="F177" s="526"/>
      <c r="G177" s="526"/>
      <c r="H177" s="526"/>
      <c r="I177" s="526"/>
      <c r="J177" s="526"/>
      <c r="K177" s="526"/>
      <c r="L177" s="526"/>
      <c r="M177" s="526"/>
      <c r="N177" s="526"/>
      <c r="O177" s="526"/>
      <c r="P177" s="536" t="s">
        <v>1313</v>
      </c>
      <c r="Q177" s="536"/>
      <c r="R177" s="536"/>
      <c r="S177" s="536"/>
      <c r="T177" s="536"/>
      <c r="U177" s="536"/>
      <c r="V177" s="536"/>
      <c r="W177" s="536"/>
      <c r="X177" s="536"/>
      <c r="Y177" s="536"/>
      <c r="Z177" s="536"/>
      <c r="AA177" s="536"/>
      <c r="AB177" s="536"/>
      <c r="AC177" s="536"/>
      <c r="AD177" s="528">
        <v>401</v>
      </c>
      <c r="AE177" s="528"/>
      <c r="AF177" s="528"/>
      <c r="AG177" s="529">
        <v>1</v>
      </c>
      <c r="AH177" s="529"/>
      <c r="AI177" s="529"/>
      <c r="AJ177" s="529"/>
      <c r="AK177" s="530">
        <v>13614</v>
      </c>
      <c r="AL177" s="531"/>
      <c r="AM177" s="531"/>
      <c r="AN177" s="531"/>
      <c r="AO177" s="531"/>
      <c r="AP177" s="532"/>
      <c r="AQ177" s="523">
        <f t="shared" ref="AQ177" si="98">AG177*AK177*12</f>
        <v>163368</v>
      </c>
      <c r="AR177" s="523"/>
      <c r="AS177" s="523"/>
      <c r="AT177" s="523"/>
      <c r="AU177" s="523"/>
      <c r="AV177" s="523"/>
      <c r="AW177" s="523"/>
      <c r="AX177" s="523"/>
      <c r="AY177" s="533"/>
      <c r="AZ177" s="534"/>
      <c r="BA177" s="534"/>
      <c r="BB177" s="534"/>
      <c r="BC177" s="534"/>
      <c r="BD177" s="534"/>
      <c r="BE177" s="534"/>
      <c r="BF177" s="535"/>
      <c r="BG177" s="523">
        <v>2269</v>
      </c>
      <c r="BH177" s="523"/>
      <c r="BI177" s="523"/>
      <c r="BJ177" s="523"/>
      <c r="BK177" s="523"/>
      <c r="BL177" s="523"/>
      <c r="BM177" s="523"/>
      <c r="BN177" s="523"/>
      <c r="BO177" s="533">
        <f t="shared" ref="BO177" si="99">AQ177/365*50</f>
        <v>22379.178082191778</v>
      </c>
      <c r="BP177" s="534"/>
      <c r="BQ177" s="534"/>
      <c r="BR177" s="534"/>
      <c r="BS177" s="534"/>
      <c r="BT177" s="534"/>
      <c r="BU177" s="534"/>
      <c r="BV177" s="535"/>
      <c r="BW177" s="523"/>
      <c r="BX177" s="523"/>
      <c r="BY177" s="523"/>
      <c r="BZ177" s="523"/>
      <c r="CA177" s="523"/>
      <c r="CB177" s="523"/>
      <c r="CC177" s="523"/>
      <c r="CD177" s="523"/>
      <c r="CE177" s="523"/>
      <c r="CF177" s="523"/>
      <c r="CG177" s="523"/>
      <c r="CH177" s="523"/>
      <c r="CI177" s="523"/>
      <c r="CJ177" s="523"/>
      <c r="CK177" s="523"/>
      <c r="CL177" s="523"/>
      <c r="CM177" s="523"/>
      <c r="CN177" s="523"/>
      <c r="CO177" s="523"/>
      <c r="CP177" s="523"/>
      <c r="CQ177" s="523"/>
      <c r="CR177" s="523"/>
      <c r="CS177" s="523"/>
      <c r="CT177" s="523"/>
      <c r="CU177" s="523"/>
      <c r="CV177" s="523">
        <f t="shared" ref="CV177" si="100">SUM(AQ177:CU177)</f>
        <v>188016.17808219179</v>
      </c>
      <c r="CW177" s="523"/>
      <c r="CX177" s="523"/>
      <c r="CY177" s="523"/>
      <c r="CZ177" s="523"/>
      <c r="DA177" s="523"/>
      <c r="DB177" s="523"/>
      <c r="DC177" s="523"/>
      <c r="DD177" s="523"/>
      <c r="DE177" s="524"/>
    </row>
    <row r="178" spans="1:109" s="407" customFormat="1" ht="23.25" customHeight="1" x14ac:dyDescent="0.2">
      <c r="A178" s="525" t="s">
        <v>1329</v>
      </c>
      <c r="B178" s="526"/>
      <c r="C178" s="526"/>
      <c r="D178" s="526"/>
      <c r="E178" s="526"/>
      <c r="F178" s="526"/>
      <c r="G178" s="526"/>
      <c r="H178" s="526"/>
      <c r="I178" s="526"/>
      <c r="J178" s="526"/>
      <c r="K178" s="526"/>
      <c r="L178" s="526"/>
      <c r="M178" s="526"/>
      <c r="N178" s="526"/>
      <c r="O178" s="526"/>
      <c r="P178" s="536" t="s">
        <v>1313</v>
      </c>
      <c r="Q178" s="536"/>
      <c r="R178" s="536"/>
      <c r="S178" s="536"/>
      <c r="T178" s="536"/>
      <c r="U178" s="536"/>
      <c r="V178" s="536"/>
      <c r="W178" s="536"/>
      <c r="X178" s="536"/>
      <c r="Y178" s="536"/>
      <c r="Z178" s="536"/>
      <c r="AA178" s="536"/>
      <c r="AB178" s="536"/>
      <c r="AC178" s="536"/>
      <c r="AD178" s="528">
        <v>401</v>
      </c>
      <c r="AE178" s="528"/>
      <c r="AF178" s="528"/>
      <c r="AG178" s="529">
        <v>4</v>
      </c>
      <c r="AH178" s="529"/>
      <c r="AI178" s="529"/>
      <c r="AJ178" s="529"/>
      <c r="AK178" s="530">
        <v>12343</v>
      </c>
      <c r="AL178" s="531"/>
      <c r="AM178" s="531"/>
      <c r="AN178" s="531"/>
      <c r="AO178" s="531"/>
      <c r="AP178" s="532"/>
      <c r="AQ178" s="523">
        <f t="shared" ref="AQ178" si="101">AG178*AK178*12</f>
        <v>592464</v>
      </c>
      <c r="AR178" s="523"/>
      <c r="AS178" s="523"/>
      <c r="AT178" s="523"/>
      <c r="AU178" s="523"/>
      <c r="AV178" s="523"/>
      <c r="AW178" s="523"/>
      <c r="AX178" s="523"/>
      <c r="AY178" s="533"/>
      <c r="AZ178" s="534"/>
      <c r="BA178" s="534"/>
      <c r="BB178" s="534"/>
      <c r="BC178" s="534"/>
      <c r="BD178" s="534"/>
      <c r="BE178" s="534"/>
      <c r="BF178" s="535"/>
      <c r="BG178" s="523">
        <f>2057*4</f>
        <v>8228</v>
      </c>
      <c r="BH178" s="523"/>
      <c r="BI178" s="523"/>
      <c r="BJ178" s="523"/>
      <c r="BK178" s="523"/>
      <c r="BL178" s="523"/>
      <c r="BM178" s="523"/>
      <c r="BN178" s="523"/>
      <c r="BO178" s="533">
        <f t="shared" ref="BO178" si="102">AQ178/365*50</f>
        <v>81159.452054794514</v>
      </c>
      <c r="BP178" s="534"/>
      <c r="BQ178" s="534"/>
      <c r="BR178" s="534"/>
      <c r="BS178" s="534"/>
      <c r="BT178" s="534"/>
      <c r="BU178" s="534"/>
      <c r="BV178" s="535"/>
      <c r="BW178" s="523"/>
      <c r="BX178" s="523"/>
      <c r="BY178" s="523"/>
      <c r="BZ178" s="523"/>
      <c r="CA178" s="523"/>
      <c r="CB178" s="523"/>
      <c r="CC178" s="523"/>
      <c r="CD178" s="523"/>
      <c r="CE178" s="523"/>
      <c r="CF178" s="523"/>
      <c r="CG178" s="523"/>
      <c r="CH178" s="523"/>
      <c r="CI178" s="523"/>
      <c r="CJ178" s="523"/>
      <c r="CK178" s="523"/>
      <c r="CL178" s="523"/>
      <c r="CM178" s="523"/>
      <c r="CN178" s="523"/>
      <c r="CO178" s="523"/>
      <c r="CP178" s="523"/>
      <c r="CQ178" s="523"/>
      <c r="CR178" s="523"/>
      <c r="CS178" s="523"/>
      <c r="CT178" s="523"/>
      <c r="CU178" s="523"/>
      <c r="CV178" s="523">
        <f t="shared" ref="CV178" si="103">SUM(AQ178:CU178)</f>
        <v>681851.45205479453</v>
      </c>
      <c r="CW178" s="523"/>
      <c r="CX178" s="523"/>
      <c r="CY178" s="523"/>
      <c r="CZ178" s="523"/>
      <c r="DA178" s="523"/>
      <c r="DB178" s="523"/>
      <c r="DC178" s="523"/>
      <c r="DD178" s="523"/>
      <c r="DE178" s="524"/>
    </row>
    <row r="179" spans="1:109" s="407" customFormat="1" ht="23.25" customHeight="1" x14ac:dyDescent="0.2">
      <c r="A179" s="525" t="s">
        <v>1330</v>
      </c>
      <c r="B179" s="526"/>
      <c r="C179" s="526"/>
      <c r="D179" s="526"/>
      <c r="E179" s="526"/>
      <c r="F179" s="526"/>
      <c r="G179" s="526"/>
      <c r="H179" s="526"/>
      <c r="I179" s="526"/>
      <c r="J179" s="526"/>
      <c r="K179" s="526"/>
      <c r="L179" s="526"/>
      <c r="M179" s="526"/>
      <c r="N179" s="526"/>
      <c r="O179" s="526"/>
      <c r="P179" s="536" t="s">
        <v>1313</v>
      </c>
      <c r="Q179" s="536"/>
      <c r="R179" s="536"/>
      <c r="S179" s="536"/>
      <c r="T179" s="536"/>
      <c r="U179" s="536"/>
      <c r="V179" s="536"/>
      <c r="W179" s="536"/>
      <c r="X179" s="536"/>
      <c r="Y179" s="536"/>
      <c r="Z179" s="536"/>
      <c r="AA179" s="536"/>
      <c r="AB179" s="536"/>
      <c r="AC179" s="536"/>
      <c r="AD179" s="528">
        <v>401</v>
      </c>
      <c r="AE179" s="528"/>
      <c r="AF179" s="528"/>
      <c r="AG179" s="529">
        <v>1</v>
      </c>
      <c r="AH179" s="529"/>
      <c r="AI179" s="529"/>
      <c r="AJ179" s="529"/>
      <c r="AK179" s="530">
        <v>5884</v>
      </c>
      <c r="AL179" s="531"/>
      <c r="AM179" s="531"/>
      <c r="AN179" s="531"/>
      <c r="AO179" s="531"/>
      <c r="AP179" s="532"/>
      <c r="AQ179" s="523">
        <f t="shared" ref="AQ179" si="104">AG179*AK179*12</f>
        <v>70608</v>
      </c>
      <c r="AR179" s="523"/>
      <c r="AS179" s="523"/>
      <c r="AT179" s="523"/>
      <c r="AU179" s="523"/>
      <c r="AV179" s="523"/>
      <c r="AW179" s="523"/>
      <c r="AX179" s="523"/>
      <c r="AY179" s="533"/>
      <c r="AZ179" s="534"/>
      <c r="BA179" s="534"/>
      <c r="BB179" s="534"/>
      <c r="BC179" s="534"/>
      <c r="BD179" s="534"/>
      <c r="BE179" s="534"/>
      <c r="BF179" s="535"/>
      <c r="BG179" s="523">
        <v>980</v>
      </c>
      <c r="BH179" s="523"/>
      <c r="BI179" s="523"/>
      <c r="BJ179" s="523"/>
      <c r="BK179" s="523"/>
      <c r="BL179" s="523"/>
      <c r="BM179" s="523"/>
      <c r="BN179" s="523"/>
      <c r="BO179" s="533">
        <f t="shared" ref="BO179" si="105">AQ179/365*50</f>
        <v>9672.3287671232883</v>
      </c>
      <c r="BP179" s="534"/>
      <c r="BQ179" s="534"/>
      <c r="BR179" s="534"/>
      <c r="BS179" s="534"/>
      <c r="BT179" s="534"/>
      <c r="BU179" s="534"/>
      <c r="BV179" s="535"/>
      <c r="BW179" s="523"/>
      <c r="BX179" s="523"/>
      <c r="BY179" s="523"/>
      <c r="BZ179" s="523"/>
      <c r="CA179" s="523"/>
      <c r="CB179" s="523"/>
      <c r="CC179" s="523"/>
      <c r="CD179" s="523"/>
      <c r="CE179" s="523"/>
      <c r="CF179" s="523"/>
      <c r="CG179" s="523"/>
      <c r="CH179" s="523"/>
      <c r="CI179" s="523"/>
      <c r="CJ179" s="523"/>
      <c r="CK179" s="523"/>
      <c r="CL179" s="523"/>
      <c r="CM179" s="523"/>
      <c r="CN179" s="523"/>
      <c r="CO179" s="523"/>
      <c r="CP179" s="523"/>
      <c r="CQ179" s="523"/>
      <c r="CR179" s="523"/>
      <c r="CS179" s="523"/>
      <c r="CT179" s="523"/>
      <c r="CU179" s="523"/>
      <c r="CV179" s="523">
        <f t="shared" ref="CV179" si="106">SUM(AQ179:CU179)</f>
        <v>81260.328767123283</v>
      </c>
      <c r="CW179" s="523"/>
      <c r="CX179" s="523"/>
      <c r="CY179" s="523"/>
      <c r="CZ179" s="523"/>
      <c r="DA179" s="523"/>
      <c r="DB179" s="523"/>
      <c r="DC179" s="523"/>
      <c r="DD179" s="523"/>
      <c r="DE179" s="524"/>
    </row>
    <row r="180" spans="1:109" s="407" customFormat="1" ht="23.25" customHeight="1" x14ac:dyDescent="0.2">
      <c r="A180" s="525" t="s">
        <v>1331</v>
      </c>
      <c r="B180" s="526"/>
      <c r="C180" s="526"/>
      <c r="D180" s="526"/>
      <c r="E180" s="526"/>
      <c r="F180" s="526"/>
      <c r="G180" s="526"/>
      <c r="H180" s="526"/>
      <c r="I180" s="526"/>
      <c r="J180" s="526"/>
      <c r="K180" s="526"/>
      <c r="L180" s="526"/>
      <c r="M180" s="526"/>
      <c r="N180" s="526"/>
      <c r="O180" s="526"/>
      <c r="P180" s="536" t="s">
        <v>1313</v>
      </c>
      <c r="Q180" s="536"/>
      <c r="R180" s="536"/>
      <c r="S180" s="536"/>
      <c r="T180" s="536"/>
      <c r="U180" s="536"/>
      <c r="V180" s="536"/>
      <c r="W180" s="536"/>
      <c r="X180" s="536"/>
      <c r="Y180" s="536"/>
      <c r="Z180" s="536"/>
      <c r="AA180" s="536"/>
      <c r="AB180" s="536"/>
      <c r="AC180" s="536"/>
      <c r="AD180" s="528">
        <v>401</v>
      </c>
      <c r="AE180" s="528"/>
      <c r="AF180" s="528"/>
      <c r="AG180" s="529">
        <v>2</v>
      </c>
      <c r="AH180" s="529"/>
      <c r="AI180" s="529"/>
      <c r="AJ180" s="529"/>
      <c r="AK180" s="530">
        <v>5564</v>
      </c>
      <c r="AL180" s="531"/>
      <c r="AM180" s="531"/>
      <c r="AN180" s="531"/>
      <c r="AO180" s="531"/>
      <c r="AP180" s="532"/>
      <c r="AQ180" s="523">
        <f t="shared" ref="AQ180" si="107">AG180*AK180*12</f>
        <v>133536</v>
      </c>
      <c r="AR180" s="523"/>
      <c r="AS180" s="523"/>
      <c r="AT180" s="523"/>
      <c r="AU180" s="523"/>
      <c r="AV180" s="523"/>
      <c r="AW180" s="523"/>
      <c r="AX180" s="523"/>
      <c r="AY180" s="533"/>
      <c r="AZ180" s="534"/>
      <c r="BA180" s="534"/>
      <c r="BB180" s="534"/>
      <c r="BC180" s="534"/>
      <c r="BD180" s="534"/>
      <c r="BE180" s="534"/>
      <c r="BF180" s="535"/>
      <c r="BG180" s="523">
        <f>927*2</f>
        <v>1854</v>
      </c>
      <c r="BH180" s="523"/>
      <c r="BI180" s="523"/>
      <c r="BJ180" s="523"/>
      <c r="BK180" s="523"/>
      <c r="BL180" s="523"/>
      <c r="BM180" s="523"/>
      <c r="BN180" s="523"/>
      <c r="BO180" s="533">
        <f t="shared" ref="BO180" si="108">AQ180/365*50</f>
        <v>18292.602739726026</v>
      </c>
      <c r="BP180" s="534"/>
      <c r="BQ180" s="534"/>
      <c r="BR180" s="534"/>
      <c r="BS180" s="534"/>
      <c r="BT180" s="534"/>
      <c r="BU180" s="534"/>
      <c r="BV180" s="535"/>
      <c r="BW180" s="523"/>
      <c r="BX180" s="523"/>
      <c r="BY180" s="523"/>
      <c r="BZ180" s="523"/>
      <c r="CA180" s="523"/>
      <c r="CB180" s="523"/>
      <c r="CC180" s="523"/>
      <c r="CD180" s="523"/>
      <c r="CE180" s="523"/>
      <c r="CF180" s="523"/>
      <c r="CG180" s="523"/>
      <c r="CH180" s="523"/>
      <c r="CI180" s="523"/>
      <c r="CJ180" s="523"/>
      <c r="CK180" s="523"/>
      <c r="CL180" s="523"/>
      <c r="CM180" s="523"/>
      <c r="CN180" s="523"/>
      <c r="CO180" s="523"/>
      <c r="CP180" s="523"/>
      <c r="CQ180" s="523"/>
      <c r="CR180" s="523"/>
      <c r="CS180" s="523"/>
      <c r="CT180" s="523"/>
      <c r="CU180" s="523"/>
      <c r="CV180" s="523">
        <f t="shared" ref="CV180" si="109">SUM(AQ180:CU180)</f>
        <v>153682.60273972602</v>
      </c>
      <c r="CW180" s="523"/>
      <c r="CX180" s="523"/>
      <c r="CY180" s="523"/>
      <c r="CZ180" s="523"/>
      <c r="DA180" s="523"/>
      <c r="DB180" s="523"/>
      <c r="DC180" s="523"/>
      <c r="DD180" s="523"/>
      <c r="DE180" s="524"/>
    </row>
    <row r="181" spans="1:109" s="407" customFormat="1" ht="23.25" customHeight="1" x14ac:dyDescent="0.2">
      <c r="A181" s="525" t="s">
        <v>1332</v>
      </c>
      <c r="B181" s="526"/>
      <c r="C181" s="526"/>
      <c r="D181" s="526"/>
      <c r="E181" s="526"/>
      <c r="F181" s="526"/>
      <c r="G181" s="526"/>
      <c r="H181" s="526"/>
      <c r="I181" s="526"/>
      <c r="J181" s="526"/>
      <c r="K181" s="526"/>
      <c r="L181" s="526"/>
      <c r="M181" s="526"/>
      <c r="N181" s="526"/>
      <c r="O181" s="526"/>
      <c r="P181" s="536" t="s">
        <v>1313</v>
      </c>
      <c r="Q181" s="536"/>
      <c r="R181" s="536"/>
      <c r="S181" s="536"/>
      <c r="T181" s="536"/>
      <c r="U181" s="536"/>
      <c r="V181" s="536"/>
      <c r="W181" s="536"/>
      <c r="X181" s="536"/>
      <c r="Y181" s="536"/>
      <c r="Z181" s="536"/>
      <c r="AA181" s="536"/>
      <c r="AB181" s="536"/>
      <c r="AC181" s="536"/>
      <c r="AD181" s="528">
        <v>401</v>
      </c>
      <c r="AE181" s="528"/>
      <c r="AF181" s="528"/>
      <c r="AG181" s="529">
        <v>1</v>
      </c>
      <c r="AH181" s="529"/>
      <c r="AI181" s="529"/>
      <c r="AJ181" s="529"/>
      <c r="AK181" s="530">
        <v>9895</v>
      </c>
      <c r="AL181" s="531"/>
      <c r="AM181" s="531"/>
      <c r="AN181" s="531"/>
      <c r="AO181" s="531"/>
      <c r="AP181" s="532"/>
      <c r="AQ181" s="523">
        <f t="shared" ref="AQ181" si="110">AG181*AK181*12</f>
        <v>118740</v>
      </c>
      <c r="AR181" s="523"/>
      <c r="AS181" s="523"/>
      <c r="AT181" s="523"/>
      <c r="AU181" s="523"/>
      <c r="AV181" s="523"/>
      <c r="AW181" s="523"/>
      <c r="AX181" s="523"/>
      <c r="AY181" s="533"/>
      <c r="AZ181" s="534"/>
      <c r="BA181" s="534"/>
      <c r="BB181" s="534"/>
      <c r="BC181" s="534"/>
      <c r="BD181" s="534"/>
      <c r="BE181" s="534"/>
      <c r="BF181" s="535"/>
      <c r="BG181" s="523">
        <v>1649</v>
      </c>
      <c r="BH181" s="523"/>
      <c r="BI181" s="523"/>
      <c r="BJ181" s="523"/>
      <c r="BK181" s="523"/>
      <c r="BL181" s="523"/>
      <c r="BM181" s="523"/>
      <c r="BN181" s="523"/>
      <c r="BO181" s="533">
        <f t="shared" ref="BO181" si="111">AQ181/365*50</f>
        <v>16265.753424657536</v>
      </c>
      <c r="BP181" s="534"/>
      <c r="BQ181" s="534"/>
      <c r="BR181" s="534"/>
      <c r="BS181" s="534"/>
      <c r="BT181" s="534"/>
      <c r="BU181" s="534"/>
      <c r="BV181" s="535"/>
      <c r="BW181" s="523"/>
      <c r="BX181" s="523"/>
      <c r="BY181" s="523"/>
      <c r="BZ181" s="523"/>
      <c r="CA181" s="523"/>
      <c r="CB181" s="523"/>
      <c r="CC181" s="523"/>
      <c r="CD181" s="523"/>
      <c r="CE181" s="523"/>
      <c r="CF181" s="523"/>
      <c r="CG181" s="523"/>
      <c r="CH181" s="523"/>
      <c r="CI181" s="523"/>
      <c r="CJ181" s="523"/>
      <c r="CK181" s="523"/>
      <c r="CL181" s="523"/>
      <c r="CM181" s="523"/>
      <c r="CN181" s="523"/>
      <c r="CO181" s="523"/>
      <c r="CP181" s="523"/>
      <c r="CQ181" s="523"/>
      <c r="CR181" s="523"/>
      <c r="CS181" s="523"/>
      <c r="CT181" s="523"/>
      <c r="CU181" s="523"/>
      <c r="CV181" s="523">
        <f t="shared" ref="CV181" si="112">SUM(AQ181:CU181)</f>
        <v>136654.75342465754</v>
      </c>
      <c r="CW181" s="523"/>
      <c r="CX181" s="523"/>
      <c r="CY181" s="523"/>
      <c r="CZ181" s="523"/>
      <c r="DA181" s="523"/>
      <c r="DB181" s="523"/>
      <c r="DC181" s="523"/>
      <c r="DD181" s="523"/>
      <c r="DE181" s="524"/>
    </row>
    <row r="182" spans="1:109" s="407" customFormat="1" ht="23.25" customHeight="1" x14ac:dyDescent="0.2">
      <c r="A182" s="525" t="s">
        <v>1333</v>
      </c>
      <c r="B182" s="526"/>
      <c r="C182" s="526"/>
      <c r="D182" s="526"/>
      <c r="E182" s="526"/>
      <c r="F182" s="526"/>
      <c r="G182" s="526"/>
      <c r="H182" s="526"/>
      <c r="I182" s="526"/>
      <c r="J182" s="526"/>
      <c r="K182" s="526"/>
      <c r="L182" s="526"/>
      <c r="M182" s="526"/>
      <c r="N182" s="526"/>
      <c r="O182" s="526"/>
      <c r="P182" s="536" t="s">
        <v>1313</v>
      </c>
      <c r="Q182" s="536"/>
      <c r="R182" s="536"/>
      <c r="S182" s="536"/>
      <c r="T182" s="536"/>
      <c r="U182" s="536"/>
      <c r="V182" s="536"/>
      <c r="W182" s="536"/>
      <c r="X182" s="536"/>
      <c r="Y182" s="536"/>
      <c r="Z182" s="536"/>
      <c r="AA182" s="536"/>
      <c r="AB182" s="536"/>
      <c r="AC182" s="536"/>
      <c r="AD182" s="528">
        <v>401</v>
      </c>
      <c r="AE182" s="528"/>
      <c r="AF182" s="528"/>
      <c r="AG182" s="529">
        <v>1</v>
      </c>
      <c r="AH182" s="529"/>
      <c r="AI182" s="529"/>
      <c r="AJ182" s="529"/>
      <c r="AK182" s="530">
        <v>9895</v>
      </c>
      <c r="AL182" s="531"/>
      <c r="AM182" s="531"/>
      <c r="AN182" s="531"/>
      <c r="AO182" s="531"/>
      <c r="AP182" s="532"/>
      <c r="AQ182" s="523">
        <f t="shared" ref="AQ182" si="113">AG182*AK182*12</f>
        <v>118740</v>
      </c>
      <c r="AR182" s="523"/>
      <c r="AS182" s="523"/>
      <c r="AT182" s="523"/>
      <c r="AU182" s="523"/>
      <c r="AV182" s="523"/>
      <c r="AW182" s="523"/>
      <c r="AX182" s="523"/>
      <c r="AY182" s="533"/>
      <c r="AZ182" s="534"/>
      <c r="BA182" s="534"/>
      <c r="BB182" s="534"/>
      <c r="BC182" s="534"/>
      <c r="BD182" s="534"/>
      <c r="BE182" s="534"/>
      <c r="BF182" s="535"/>
      <c r="BG182" s="523">
        <v>1649</v>
      </c>
      <c r="BH182" s="523"/>
      <c r="BI182" s="523"/>
      <c r="BJ182" s="523"/>
      <c r="BK182" s="523"/>
      <c r="BL182" s="523"/>
      <c r="BM182" s="523"/>
      <c r="BN182" s="523"/>
      <c r="BO182" s="533">
        <f t="shared" ref="BO182" si="114">AQ182/365*50</f>
        <v>16265.753424657536</v>
      </c>
      <c r="BP182" s="534"/>
      <c r="BQ182" s="534"/>
      <c r="BR182" s="534"/>
      <c r="BS182" s="534"/>
      <c r="BT182" s="534"/>
      <c r="BU182" s="534"/>
      <c r="BV182" s="535"/>
      <c r="BW182" s="523"/>
      <c r="BX182" s="523"/>
      <c r="BY182" s="523"/>
      <c r="BZ182" s="523"/>
      <c r="CA182" s="523"/>
      <c r="CB182" s="523"/>
      <c r="CC182" s="523"/>
      <c r="CD182" s="523"/>
      <c r="CE182" s="523"/>
      <c r="CF182" s="523"/>
      <c r="CG182" s="523"/>
      <c r="CH182" s="523"/>
      <c r="CI182" s="523"/>
      <c r="CJ182" s="523"/>
      <c r="CK182" s="523"/>
      <c r="CL182" s="523"/>
      <c r="CM182" s="523"/>
      <c r="CN182" s="523"/>
      <c r="CO182" s="523"/>
      <c r="CP182" s="523"/>
      <c r="CQ182" s="523"/>
      <c r="CR182" s="523"/>
      <c r="CS182" s="523"/>
      <c r="CT182" s="523"/>
      <c r="CU182" s="523"/>
      <c r="CV182" s="523">
        <f t="shared" ref="CV182" si="115">SUM(AQ182:CU182)</f>
        <v>136654.75342465754</v>
      </c>
      <c r="CW182" s="523"/>
      <c r="CX182" s="523"/>
      <c r="CY182" s="523"/>
      <c r="CZ182" s="523"/>
      <c r="DA182" s="523"/>
      <c r="DB182" s="523"/>
      <c r="DC182" s="523"/>
      <c r="DD182" s="523"/>
      <c r="DE182" s="524"/>
    </row>
    <row r="183" spans="1:109" s="407" customFormat="1" ht="23.25" customHeight="1" x14ac:dyDescent="0.2">
      <c r="A183" s="525" t="s">
        <v>1334</v>
      </c>
      <c r="B183" s="526"/>
      <c r="C183" s="526"/>
      <c r="D183" s="526"/>
      <c r="E183" s="526"/>
      <c r="F183" s="526"/>
      <c r="G183" s="526"/>
      <c r="H183" s="526"/>
      <c r="I183" s="526"/>
      <c r="J183" s="526"/>
      <c r="K183" s="526"/>
      <c r="L183" s="526"/>
      <c r="M183" s="526"/>
      <c r="N183" s="526"/>
      <c r="O183" s="526"/>
      <c r="P183" s="536" t="s">
        <v>1313</v>
      </c>
      <c r="Q183" s="536"/>
      <c r="R183" s="536"/>
      <c r="S183" s="536"/>
      <c r="T183" s="536"/>
      <c r="U183" s="536"/>
      <c r="V183" s="536"/>
      <c r="W183" s="536"/>
      <c r="X183" s="536"/>
      <c r="Y183" s="536"/>
      <c r="Z183" s="536"/>
      <c r="AA183" s="536"/>
      <c r="AB183" s="536"/>
      <c r="AC183" s="536"/>
      <c r="AD183" s="528">
        <v>401</v>
      </c>
      <c r="AE183" s="528"/>
      <c r="AF183" s="528"/>
      <c r="AG183" s="529">
        <v>2</v>
      </c>
      <c r="AH183" s="529"/>
      <c r="AI183" s="529"/>
      <c r="AJ183" s="529"/>
      <c r="AK183" s="530">
        <v>11719</v>
      </c>
      <c r="AL183" s="531"/>
      <c r="AM183" s="531"/>
      <c r="AN183" s="531"/>
      <c r="AO183" s="531"/>
      <c r="AP183" s="532"/>
      <c r="AQ183" s="523">
        <f t="shared" ref="AQ183" si="116">AG183*AK183*12</f>
        <v>281256</v>
      </c>
      <c r="AR183" s="523"/>
      <c r="AS183" s="523"/>
      <c r="AT183" s="523"/>
      <c r="AU183" s="523"/>
      <c r="AV183" s="523"/>
      <c r="AW183" s="523"/>
      <c r="AX183" s="523"/>
      <c r="AY183" s="533"/>
      <c r="AZ183" s="534"/>
      <c r="BA183" s="534"/>
      <c r="BB183" s="534"/>
      <c r="BC183" s="534"/>
      <c r="BD183" s="534"/>
      <c r="BE183" s="534"/>
      <c r="BF183" s="535"/>
      <c r="BG183" s="523">
        <f>1953*2</f>
        <v>3906</v>
      </c>
      <c r="BH183" s="523"/>
      <c r="BI183" s="523"/>
      <c r="BJ183" s="523"/>
      <c r="BK183" s="523"/>
      <c r="BL183" s="523"/>
      <c r="BM183" s="523"/>
      <c r="BN183" s="523"/>
      <c r="BO183" s="533">
        <f t="shared" ref="BO183" si="117">AQ183/365*50</f>
        <v>38528.219178082189</v>
      </c>
      <c r="BP183" s="534"/>
      <c r="BQ183" s="534"/>
      <c r="BR183" s="534"/>
      <c r="BS183" s="534"/>
      <c r="BT183" s="534"/>
      <c r="BU183" s="534"/>
      <c r="BV183" s="535"/>
      <c r="BW183" s="523"/>
      <c r="BX183" s="523"/>
      <c r="BY183" s="523"/>
      <c r="BZ183" s="523"/>
      <c r="CA183" s="523"/>
      <c r="CB183" s="523"/>
      <c r="CC183" s="523"/>
      <c r="CD183" s="523"/>
      <c r="CE183" s="523"/>
      <c r="CF183" s="523"/>
      <c r="CG183" s="523"/>
      <c r="CH183" s="523"/>
      <c r="CI183" s="523"/>
      <c r="CJ183" s="523"/>
      <c r="CK183" s="523"/>
      <c r="CL183" s="523"/>
      <c r="CM183" s="523"/>
      <c r="CN183" s="523"/>
      <c r="CO183" s="523"/>
      <c r="CP183" s="523"/>
      <c r="CQ183" s="523"/>
      <c r="CR183" s="523"/>
      <c r="CS183" s="523"/>
      <c r="CT183" s="523"/>
      <c r="CU183" s="523"/>
      <c r="CV183" s="523">
        <f t="shared" ref="CV183" si="118">SUM(AQ183:CU183)</f>
        <v>323690.21917808219</v>
      </c>
      <c r="CW183" s="523"/>
      <c r="CX183" s="523"/>
      <c r="CY183" s="523"/>
      <c r="CZ183" s="523"/>
      <c r="DA183" s="523"/>
      <c r="DB183" s="523"/>
      <c r="DC183" s="523"/>
      <c r="DD183" s="523"/>
      <c r="DE183" s="524"/>
    </row>
    <row r="184" spans="1:109" s="407" customFormat="1" ht="23.25" customHeight="1" x14ac:dyDescent="0.2">
      <c r="A184" s="525" t="s">
        <v>1335</v>
      </c>
      <c r="B184" s="526"/>
      <c r="C184" s="526"/>
      <c r="D184" s="526"/>
      <c r="E184" s="526"/>
      <c r="F184" s="526"/>
      <c r="G184" s="526"/>
      <c r="H184" s="526"/>
      <c r="I184" s="526"/>
      <c r="J184" s="526"/>
      <c r="K184" s="526"/>
      <c r="L184" s="526"/>
      <c r="M184" s="526"/>
      <c r="N184" s="526"/>
      <c r="O184" s="526"/>
      <c r="P184" s="536" t="s">
        <v>1313</v>
      </c>
      <c r="Q184" s="536"/>
      <c r="R184" s="536"/>
      <c r="S184" s="536"/>
      <c r="T184" s="536"/>
      <c r="U184" s="536"/>
      <c r="V184" s="536"/>
      <c r="W184" s="536"/>
      <c r="X184" s="536"/>
      <c r="Y184" s="536"/>
      <c r="Z184" s="536"/>
      <c r="AA184" s="536"/>
      <c r="AB184" s="536"/>
      <c r="AC184" s="536"/>
      <c r="AD184" s="528">
        <v>401</v>
      </c>
      <c r="AE184" s="528"/>
      <c r="AF184" s="528"/>
      <c r="AG184" s="529">
        <v>3</v>
      </c>
      <c r="AH184" s="529"/>
      <c r="AI184" s="529"/>
      <c r="AJ184" s="529"/>
      <c r="AK184" s="530">
        <v>11719</v>
      </c>
      <c r="AL184" s="531"/>
      <c r="AM184" s="531"/>
      <c r="AN184" s="531"/>
      <c r="AO184" s="531"/>
      <c r="AP184" s="532"/>
      <c r="AQ184" s="523">
        <f t="shared" ref="AQ184:AQ194" si="119">AG184*AK184*12</f>
        <v>421884</v>
      </c>
      <c r="AR184" s="523"/>
      <c r="AS184" s="523"/>
      <c r="AT184" s="523"/>
      <c r="AU184" s="523"/>
      <c r="AV184" s="523"/>
      <c r="AW184" s="523"/>
      <c r="AX184" s="523"/>
      <c r="AY184" s="533"/>
      <c r="AZ184" s="534"/>
      <c r="BA184" s="534"/>
      <c r="BB184" s="534"/>
      <c r="BC184" s="534"/>
      <c r="BD184" s="534"/>
      <c r="BE184" s="534"/>
      <c r="BF184" s="535"/>
      <c r="BG184" s="523">
        <f>1953*3</f>
        <v>5859</v>
      </c>
      <c r="BH184" s="523"/>
      <c r="BI184" s="523"/>
      <c r="BJ184" s="523"/>
      <c r="BK184" s="523"/>
      <c r="BL184" s="523"/>
      <c r="BM184" s="523"/>
      <c r="BN184" s="523"/>
      <c r="BO184" s="533">
        <f t="shared" ref="BO184:BO194" si="120">AQ184/365*50</f>
        <v>57792.328767123283</v>
      </c>
      <c r="BP184" s="534"/>
      <c r="BQ184" s="534"/>
      <c r="BR184" s="534"/>
      <c r="BS184" s="534"/>
      <c r="BT184" s="534"/>
      <c r="BU184" s="534"/>
      <c r="BV184" s="535"/>
      <c r="BW184" s="523"/>
      <c r="BX184" s="523"/>
      <c r="BY184" s="523"/>
      <c r="BZ184" s="523"/>
      <c r="CA184" s="523"/>
      <c r="CB184" s="523"/>
      <c r="CC184" s="523"/>
      <c r="CD184" s="523"/>
      <c r="CE184" s="523"/>
      <c r="CF184" s="523"/>
      <c r="CG184" s="523"/>
      <c r="CH184" s="523"/>
      <c r="CI184" s="523"/>
      <c r="CJ184" s="523"/>
      <c r="CK184" s="523"/>
      <c r="CL184" s="523"/>
      <c r="CM184" s="523"/>
      <c r="CN184" s="523"/>
      <c r="CO184" s="523"/>
      <c r="CP184" s="523"/>
      <c r="CQ184" s="523"/>
      <c r="CR184" s="523"/>
      <c r="CS184" s="523"/>
      <c r="CT184" s="523"/>
      <c r="CU184" s="523"/>
      <c r="CV184" s="523">
        <f t="shared" ref="CV184:CV194" si="121">SUM(AQ184:CU184)</f>
        <v>485535.32876712328</v>
      </c>
      <c r="CW184" s="523"/>
      <c r="CX184" s="523"/>
      <c r="CY184" s="523"/>
      <c r="CZ184" s="523"/>
      <c r="DA184" s="523"/>
      <c r="DB184" s="523"/>
      <c r="DC184" s="523"/>
      <c r="DD184" s="523"/>
      <c r="DE184" s="524"/>
    </row>
    <row r="185" spans="1:109" s="407" customFormat="1" ht="23.25" customHeight="1" x14ac:dyDescent="0.2">
      <c r="A185" s="525" t="s">
        <v>1348</v>
      </c>
      <c r="B185" s="526"/>
      <c r="C185" s="526"/>
      <c r="D185" s="526"/>
      <c r="E185" s="526"/>
      <c r="F185" s="526"/>
      <c r="G185" s="526"/>
      <c r="H185" s="526"/>
      <c r="I185" s="526"/>
      <c r="J185" s="526"/>
      <c r="K185" s="526"/>
      <c r="L185" s="526"/>
      <c r="M185" s="526"/>
      <c r="N185" s="526"/>
      <c r="O185" s="526"/>
      <c r="P185" s="536" t="s">
        <v>1313</v>
      </c>
      <c r="Q185" s="536"/>
      <c r="R185" s="536"/>
      <c r="S185" s="536"/>
      <c r="T185" s="536"/>
      <c r="U185" s="536"/>
      <c r="V185" s="536"/>
      <c r="W185" s="536"/>
      <c r="X185" s="536"/>
      <c r="Y185" s="536"/>
      <c r="Z185" s="536"/>
      <c r="AA185" s="536"/>
      <c r="AB185" s="536"/>
      <c r="AC185" s="536"/>
      <c r="AD185" s="528">
        <v>401</v>
      </c>
      <c r="AE185" s="528"/>
      <c r="AF185" s="528"/>
      <c r="AG185" s="529">
        <v>1</v>
      </c>
      <c r="AH185" s="529"/>
      <c r="AI185" s="529"/>
      <c r="AJ185" s="529"/>
      <c r="AK185" s="530">
        <v>8705</v>
      </c>
      <c r="AL185" s="531"/>
      <c r="AM185" s="531"/>
      <c r="AN185" s="531"/>
      <c r="AO185" s="531"/>
      <c r="AP185" s="532"/>
      <c r="AQ185" s="523">
        <f t="shared" ref="AQ185" si="122">AG185*AK185*12</f>
        <v>104460</v>
      </c>
      <c r="AR185" s="523"/>
      <c r="AS185" s="523"/>
      <c r="AT185" s="523"/>
      <c r="AU185" s="523"/>
      <c r="AV185" s="523"/>
      <c r="AW185" s="523"/>
      <c r="AX185" s="523"/>
      <c r="AY185" s="533"/>
      <c r="AZ185" s="534"/>
      <c r="BA185" s="534"/>
      <c r="BB185" s="534"/>
      <c r="BC185" s="534"/>
      <c r="BD185" s="534"/>
      <c r="BE185" s="534"/>
      <c r="BF185" s="535"/>
      <c r="BG185" s="523">
        <v>1450</v>
      </c>
      <c r="BH185" s="523"/>
      <c r="BI185" s="523"/>
      <c r="BJ185" s="523"/>
      <c r="BK185" s="523"/>
      <c r="BL185" s="523"/>
      <c r="BM185" s="523"/>
      <c r="BN185" s="523"/>
      <c r="BO185" s="533">
        <f t="shared" ref="BO185" si="123">AQ185/365*50</f>
        <v>14309.589041095891</v>
      </c>
      <c r="BP185" s="534"/>
      <c r="BQ185" s="534"/>
      <c r="BR185" s="534"/>
      <c r="BS185" s="534"/>
      <c r="BT185" s="534"/>
      <c r="BU185" s="534"/>
      <c r="BV185" s="535"/>
      <c r="BW185" s="523"/>
      <c r="BX185" s="523"/>
      <c r="BY185" s="523"/>
      <c r="BZ185" s="523"/>
      <c r="CA185" s="523"/>
      <c r="CB185" s="523"/>
      <c r="CC185" s="523"/>
      <c r="CD185" s="523"/>
      <c r="CE185" s="523"/>
      <c r="CF185" s="523"/>
      <c r="CG185" s="523"/>
      <c r="CH185" s="523"/>
      <c r="CI185" s="523"/>
      <c r="CJ185" s="523"/>
      <c r="CK185" s="523"/>
      <c r="CL185" s="523"/>
      <c r="CM185" s="523"/>
      <c r="CN185" s="523"/>
      <c r="CO185" s="523"/>
      <c r="CP185" s="523"/>
      <c r="CQ185" s="523"/>
      <c r="CR185" s="523"/>
      <c r="CS185" s="523"/>
      <c r="CT185" s="523"/>
      <c r="CU185" s="523"/>
      <c r="CV185" s="523">
        <f t="shared" ref="CV185" si="124">SUM(AQ185:CU185)</f>
        <v>120219.5890410959</v>
      </c>
      <c r="CW185" s="523"/>
      <c r="CX185" s="523"/>
      <c r="CY185" s="523"/>
      <c r="CZ185" s="523"/>
      <c r="DA185" s="523"/>
      <c r="DB185" s="523"/>
      <c r="DC185" s="523"/>
      <c r="DD185" s="523"/>
      <c r="DE185" s="524"/>
    </row>
    <row r="186" spans="1:109" s="407" customFormat="1" ht="23.25" customHeight="1" x14ac:dyDescent="0.2">
      <c r="A186" s="525" t="s">
        <v>1337</v>
      </c>
      <c r="B186" s="526"/>
      <c r="C186" s="526"/>
      <c r="D186" s="526"/>
      <c r="E186" s="526"/>
      <c r="F186" s="526"/>
      <c r="G186" s="526"/>
      <c r="H186" s="526"/>
      <c r="I186" s="526"/>
      <c r="J186" s="526"/>
      <c r="K186" s="526"/>
      <c r="L186" s="526"/>
      <c r="M186" s="526"/>
      <c r="N186" s="526"/>
      <c r="O186" s="526"/>
      <c r="P186" s="536" t="s">
        <v>1336</v>
      </c>
      <c r="Q186" s="536"/>
      <c r="R186" s="536"/>
      <c r="S186" s="536"/>
      <c r="T186" s="536"/>
      <c r="U186" s="536"/>
      <c r="V186" s="536"/>
      <c r="W186" s="536"/>
      <c r="X186" s="536"/>
      <c r="Y186" s="536"/>
      <c r="Z186" s="536"/>
      <c r="AA186" s="536"/>
      <c r="AB186" s="536"/>
      <c r="AC186" s="536"/>
      <c r="AD186" s="528">
        <v>401</v>
      </c>
      <c r="AE186" s="528"/>
      <c r="AF186" s="528"/>
      <c r="AG186" s="529">
        <v>1</v>
      </c>
      <c r="AH186" s="529"/>
      <c r="AI186" s="529"/>
      <c r="AJ186" s="529"/>
      <c r="AK186" s="530">
        <v>12343</v>
      </c>
      <c r="AL186" s="531"/>
      <c r="AM186" s="531"/>
      <c r="AN186" s="531"/>
      <c r="AO186" s="531"/>
      <c r="AP186" s="532"/>
      <c r="AQ186" s="523">
        <f t="shared" si="119"/>
        <v>148116</v>
      </c>
      <c r="AR186" s="523"/>
      <c r="AS186" s="523"/>
      <c r="AT186" s="523"/>
      <c r="AU186" s="523"/>
      <c r="AV186" s="523"/>
      <c r="AW186" s="523"/>
      <c r="AX186" s="523"/>
      <c r="AY186" s="533"/>
      <c r="AZ186" s="534"/>
      <c r="BA186" s="534"/>
      <c r="BB186" s="534"/>
      <c r="BC186" s="534"/>
      <c r="BD186" s="534"/>
      <c r="BE186" s="534"/>
      <c r="BF186" s="535"/>
      <c r="BG186" s="523">
        <v>2057</v>
      </c>
      <c r="BH186" s="523"/>
      <c r="BI186" s="523"/>
      <c r="BJ186" s="523"/>
      <c r="BK186" s="523"/>
      <c r="BL186" s="523"/>
      <c r="BM186" s="523"/>
      <c r="BN186" s="523"/>
      <c r="BO186" s="533">
        <f t="shared" si="120"/>
        <v>20289.863013698628</v>
      </c>
      <c r="BP186" s="534"/>
      <c r="BQ186" s="534"/>
      <c r="BR186" s="534"/>
      <c r="BS186" s="534"/>
      <c r="BT186" s="534"/>
      <c r="BU186" s="534"/>
      <c r="BV186" s="535"/>
      <c r="BW186" s="523"/>
      <c r="BX186" s="523"/>
      <c r="BY186" s="523"/>
      <c r="BZ186" s="523"/>
      <c r="CA186" s="523"/>
      <c r="CB186" s="523"/>
      <c r="CC186" s="523"/>
      <c r="CD186" s="523"/>
      <c r="CE186" s="523"/>
      <c r="CF186" s="523"/>
      <c r="CG186" s="523"/>
      <c r="CH186" s="523"/>
      <c r="CI186" s="523"/>
      <c r="CJ186" s="523"/>
      <c r="CK186" s="523"/>
      <c r="CL186" s="523"/>
      <c r="CM186" s="523"/>
      <c r="CN186" s="523"/>
      <c r="CO186" s="523"/>
      <c r="CP186" s="523"/>
      <c r="CQ186" s="523"/>
      <c r="CR186" s="523"/>
      <c r="CS186" s="523"/>
      <c r="CT186" s="523"/>
      <c r="CU186" s="523"/>
      <c r="CV186" s="523">
        <f t="shared" si="121"/>
        <v>170462.86301369863</v>
      </c>
      <c r="CW186" s="523"/>
      <c r="CX186" s="523"/>
      <c r="CY186" s="523"/>
      <c r="CZ186" s="523"/>
      <c r="DA186" s="523"/>
      <c r="DB186" s="523"/>
      <c r="DC186" s="523"/>
      <c r="DD186" s="523"/>
      <c r="DE186" s="524"/>
    </row>
    <row r="187" spans="1:109" s="407" customFormat="1" ht="23.25" customHeight="1" x14ac:dyDescent="0.2">
      <c r="A187" s="525" t="s">
        <v>1338</v>
      </c>
      <c r="B187" s="526"/>
      <c r="C187" s="526"/>
      <c r="D187" s="526"/>
      <c r="E187" s="526"/>
      <c r="F187" s="526"/>
      <c r="G187" s="526"/>
      <c r="H187" s="526"/>
      <c r="I187" s="526"/>
      <c r="J187" s="526"/>
      <c r="K187" s="526"/>
      <c r="L187" s="526"/>
      <c r="M187" s="526"/>
      <c r="N187" s="526"/>
      <c r="O187" s="526"/>
      <c r="P187" s="536" t="s">
        <v>1336</v>
      </c>
      <c r="Q187" s="536"/>
      <c r="R187" s="536"/>
      <c r="S187" s="536"/>
      <c r="T187" s="536"/>
      <c r="U187" s="536"/>
      <c r="V187" s="536"/>
      <c r="W187" s="536"/>
      <c r="X187" s="536"/>
      <c r="Y187" s="536"/>
      <c r="Z187" s="536"/>
      <c r="AA187" s="536"/>
      <c r="AB187" s="536"/>
      <c r="AC187" s="536"/>
      <c r="AD187" s="528">
        <v>401</v>
      </c>
      <c r="AE187" s="528"/>
      <c r="AF187" s="528"/>
      <c r="AG187" s="529">
        <v>5</v>
      </c>
      <c r="AH187" s="529"/>
      <c r="AI187" s="529"/>
      <c r="AJ187" s="529"/>
      <c r="AK187" s="530">
        <v>7334</v>
      </c>
      <c r="AL187" s="531"/>
      <c r="AM187" s="531"/>
      <c r="AN187" s="531"/>
      <c r="AO187" s="531"/>
      <c r="AP187" s="532"/>
      <c r="AQ187" s="523">
        <f t="shared" si="119"/>
        <v>440040</v>
      </c>
      <c r="AR187" s="523"/>
      <c r="AS187" s="523"/>
      <c r="AT187" s="523"/>
      <c r="AU187" s="523"/>
      <c r="AV187" s="523"/>
      <c r="AW187" s="523"/>
      <c r="AX187" s="523"/>
      <c r="AY187" s="533"/>
      <c r="AZ187" s="534"/>
      <c r="BA187" s="534"/>
      <c r="BB187" s="534"/>
      <c r="BC187" s="534"/>
      <c r="BD187" s="534"/>
      <c r="BE187" s="534"/>
      <c r="BF187" s="535"/>
      <c r="BG187" s="523">
        <f>5*1222</f>
        <v>6110</v>
      </c>
      <c r="BH187" s="523"/>
      <c r="BI187" s="523"/>
      <c r="BJ187" s="523"/>
      <c r="BK187" s="523"/>
      <c r="BL187" s="523"/>
      <c r="BM187" s="523"/>
      <c r="BN187" s="523"/>
      <c r="BO187" s="533">
        <f t="shared" si="120"/>
        <v>60279.452054794521</v>
      </c>
      <c r="BP187" s="534"/>
      <c r="BQ187" s="534"/>
      <c r="BR187" s="534"/>
      <c r="BS187" s="534"/>
      <c r="BT187" s="534"/>
      <c r="BU187" s="534"/>
      <c r="BV187" s="535"/>
      <c r="BW187" s="523"/>
      <c r="BX187" s="523"/>
      <c r="BY187" s="523"/>
      <c r="BZ187" s="523"/>
      <c r="CA187" s="523"/>
      <c r="CB187" s="523"/>
      <c r="CC187" s="523"/>
      <c r="CD187" s="523"/>
      <c r="CE187" s="523"/>
      <c r="CF187" s="523"/>
      <c r="CG187" s="523"/>
      <c r="CH187" s="523"/>
      <c r="CI187" s="523"/>
      <c r="CJ187" s="523"/>
      <c r="CK187" s="523"/>
      <c r="CL187" s="523"/>
      <c r="CM187" s="523"/>
      <c r="CN187" s="523"/>
      <c r="CO187" s="523"/>
      <c r="CP187" s="523"/>
      <c r="CQ187" s="523"/>
      <c r="CR187" s="523"/>
      <c r="CS187" s="523"/>
      <c r="CT187" s="523"/>
      <c r="CU187" s="523"/>
      <c r="CV187" s="523">
        <f t="shared" si="121"/>
        <v>506429.45205479453</v>
      </c>
      <c r="CW187" s="523"/>
      <c r="CX187" s="523"/>
      <c r="CY187" s="523"/>
      <c r="CZ187" s="523"/>
      <c r="DA187" s="523"/>
      <c r="DB187" s="523"/>
      <c r="DC187" s="523"/>
      <c r="DD187" s="523"/>
      <c r="DE187" s="524"/>
    </row>
    <row r="188" spans="1:109" s="407" customFormat="1" ht="23.25" customHeight="1" x14ac:dyDescent="0.2">
      <c r="A188" s="525" t="s">
        <v>1339</v>
      </c>
      <c r="B188" s="526"/>
      <c r="C188" s="526"/>
      <c r="D188" s="526"/>
      <c r="E188" s="526"/>
      <c r="F188" s="526"/>
      <c r="G188" s="526"/>
      <c r="H188" s="526"/>
      <c r="I188" s="526"/>
      <c r="J188" s="526"/>
      <c r="K188" s="526"/>
      <c r="L188" s="526"/>
      <c r="M188" s="526"/>
      <c r="N188" s="526"/>
      <c r="O188" s="526"/>
      <c r="P188" s="536" t="s">
        <v>1336</v>
      </c>
      <c r="Q188" s="536"/>
      <c r="R188" s="536"/>
      <c r="S188" s="536"/>
      <c r="T188" s="536"/>
      <c r="U188" s="536"/>
      <c r="V188" s="536"/>
      <c r="W188" s="536"/>
      <c r="X188" s="536"/>
      <c r="Y188" s="536"/>
      <c r="Z188" s="536"/>
      <c r="AA188" s="536"/>
      <c r="AB188" s="536"/>
      <c r="AC188" s="536"/>
      <c r="AD188" s="528">
        <v>401</v>
      </c>
      <c r="AE188" s="528"/>
      <c r="AF188" s="528"/>
      <c r="AG188" s="529">
        <v>1</v>
      </c>
      <c r="AH188" s="529"/>
      <c r="AI188" s="529"/>
      <c r="AJ188" s="529"/>
      <c r="AK188" s="530">
        <v>8139</v>
      </c>
      <c r="AL188" s="531"/>
      <c r="AM188" s="531"/>
      <c r="AN188" s="531"/>
      <c r="AO188" s="531"/>
      <c r="AP188" s="532"/>
      <c r="AQ188" s="523">
        <f t="shared" si="119"/>
        <v>97668</v>
      </c>
      <c r="AR188" s="523"/>
      <c r="AS188" s="523"/>
      <c r="AT188" s="523"/>
      <c r="AU188" s="523"/>
      <c r="AV188" s="523"/>
      <c r="AW188" s="523"/>
      <c r="AX188" s="523"/>
      <c r="AY188" s="533"/>
      <c r="AZ188" s="534"/>
      <c r="BA188" s="534"/>
      <c r="BB188" s="534"/>
      <c r="BC188" s="534"/>
      <c r="BD188" s="534"/>
      <c r="BE188" s="534"/>
      <c r="BF188" s="535"/>
      <c r="BG188" s="523">
        <v>1356</v>
      </c>
      <c r="BH188" s="523"/>
      <c r="BI188" s="523"/>
      <c r="BJ188" s="523"/>
      <c r="BK188" s="523"/>
      <c r="BL188" s="523"/>
      <c r="BM188" s="523"/>
      <c r="BN188" s="523"/>
      <c r="BO188" s="533">
        <f t="shared" si="120"/>
        <v>13379.17808219178</v>
      </c>
      <c r="BP188" s="534"/>
      <c r="BQ188" s="534"/>
      <c r="BR188" s="534"/>
      <c r="BS188" s="534"/>
      <c r="BT188" s="534"/>
      <c r="BU188" s="534"/>
      <c r="BV188" s="535"/>
      <c r="BW188" s="523"/>
      <c r="BX188" s="523"/>
      <c r="BY188" s="523"/>
      <c r="BZ188" s="523"/>
      <c r="CA188" s="523"/>
      <c r="CB188" s="523"/>
      <c r="CC188" s="523"/>
      <c r="CD188" s="523"/>
      <c r="CE188" s="523"/>
      <c r="CF188" s="523"/>
      <c r="CG188" s="523"/>
      <c r="CH188" s="523"/>
      <c r="CI188" s="523"/>
      <c r="CJ188" s="523"/>
      <c r="CK188" s="523"/>
      <c r="CL188" s="523"/>
      <c r="CM188" s="523"/>
      <c r="CN188" s="523"/>
      <c r="CO188" s="523"/>
      <c r="CP188" s="523"/>
      <c r="CQ188" s="523"/>
      <c r="CR188" s="523"/>
      <c r="CS188" s="523"/>
      <c r="CT188" s="523"/>
      <c r="CU188" s="523"/>
      <c r="CV188" s="523">
        <f t="shared" si="121"/>
        <v>112403.17808219178</v>
      </c>
      <c r="CW188" s="523"/>
      <c r="CX188" s="523"/>
      <c r="CY188" s="523"/>
      <c r="CZ188" s="523"/>
      <c r="DA188" s="523"/>
      <c r="DB188" s="523"/>
      <c r="DC188" s="523"/>
      <c r="DD188" s="523"/>
      <c r="DE188" s="524"/>
    </row>
    <row r="189" spans="1:109" s="407" customFormat="1" ht="23.25" customHeight="1" x14ac:dyDescent="0.2">
      <c r="A189" s="525" t="s">
        <v>1341</v>
      </c>
      <c r="B189" s="526"/>
      <c r="C189" s="526"/>
      <c r="D189" s="526"/>
      <c r="E189" s="526"/>
      <c r="F189" s="526"/>
      <c r="G189" s="526"/>
      <c r="H189" s="526"/>
      <c r="I189" s="526"/>
      <c r="J189" s="526"/>
      <c r="K189" s="526"/>
      <c r="L189" s="526"/>
      <c r="M189" s="526"/>
      <c r="N189" s="526"/>
      <c r="O189" s="526"/>
      <c r="P189" s="536" t="s">
        <v>1340</v>
      </c>
      <c r="Q189" s="536"/>
      <c r="R189" s="536"/>
      <c r="S189" s="536"/>
      <c r="T189" s="536"/>
      <c r="U189" s="536"/>
      <c r="V189" s="536"/>
      <c r="W189" s="536"/>
      <c r="X189" s="536"/>
      <c r="Y189" s="536"/>
      <c r="Z189" s="536"/>
      <c r="AA189" s="536"/>
      <c r="AB189" s="536"/>
      <c r="AC189" s="536"/>
      <c r="AD189" s="528">
        <v>502</v>
      </c>
      <c r="AE189" s="528"/>
      <c r="AF189" s="528"/>
      <c r="AG189" s="529">
        <v>1</v>
      </c>
      <c r="AH189" s="529"/>
      <c r="AI189" s="529"/>
      <c r="AJ189" s="529"/>
      <c r="AK189" s="530">
        <v>30312</v>
      </c>
      <c r="AL189" s="531"/>
      <c r="AM189" s="531"/>
      <c r="AN189" s="531"/>
      <c r="AO189" s="531"/>
      <c r="AP189" s="532"/>
      <c r="AQ189" s="523">
        <f t="shared" si="119"/>
        <v>363744</v>
      </c>
      <c r="AR189" s="523"/>
      <c r="AS189" s="523"/>
      <c r="AT189" s="523"/>
      <c r="AU189" s="523"/>
      <c r="AV189" s="523"/>
      <c r="AW189" s="523"/>
      <c r="AX189" s="523"/>
      <c r="AY189" s="533"/>
      <c r="AZ189" s="534"/>
      <c r="BA189" s="534"/>
      <c r="BB189" s="534"/>
      <c r="BC189" s="534"/>
      <c r="BD189" s="534"/>
      <c r="BE189" s="534"/>
      <c r="BF189" s="535"/>
      <c r="BG189" s="523">
        <v>5052</v>
      </c>
      <c r="BH189" s="523"/>
      <c r="BI189" s="523"/>
      <c r="BJ189" s="523"/>
      <c r="BK189" s="523"/>
      <c r="BL189" s="523"/>
      <c r="BM189" s="523"/>
      <c r="BN189" s="523"/>
      <c r="BO189" s="533">
        <f t="shared" si="120"/>
        <v>49827.945205479453</v>
      </c>
      <c r="BP189" s="534"/>
      <c r="BQ189" s="534"/>
      <c r="BR189" s="534"/>
      <c r="BS189" s="534"/>
      <c r="BT189" s="534"/>
      <c r="BU189" s="534"/>
      <c r="BV189" s="535"/>
      <c r="BW189" s="523"/>
      <c r="BX189" s="523"/>
      <c r="BY189" s="523"/>
      <c r="BZ189" s="523"/>
      <c r="CA189" s="523"/>
      <c r="CB189" s="523"/>
      <c r="CC189" s="523"/>
      <c r="CD189" s="523"/>
      <c r="CE189" s="523"/>
      <c r="CF189" s="523"/>
      <c r="CG189" s="523"/>
      <c r="CH189" s="523"/>
      <c r="CI189" s="523"/>
      <c r="CJ189" s="523"/>
      <c r="CK189" s="523"/>
      <c r="CL189" s="523"/>
      <c r="CM189" s="523"/>
      <c r="CN189" s="523"/>
      <c r="CO189" s="523"/>
      <c r="CP189" s="523"/>
      <c r="CQ189" s="523"/>
      <c r="CR189" s="523"/>
      <c r="CS189" s="523"/>
      <c r="CT189" s="523"/>
      <c r="CU189" s="523"/>
      <c r="CV189" s="523">
        <f t="shared" si="121"/>
        <v>418623.94520547945</v>
      </c>
      <c r="CW189" s="523"/>
      <c r="CX189" s="523"/>
      <c r="CY189" s="523"/>
      <c r="CZ189" s="523"/>
      <c r="DA189" s="523"/>
      <c r="DB189" s="523"/>
      <c r="DC189" s="523"/>
      <c r="DD189" s="523"/>
      <c r="DE189" s="524"/>
    </row>
    <row r="190" spans="1:109" s="407" customFormat="1" ht="23.25" customHeight="1" x14ac:dyDescent="0.2">
      <c r="A190" s="525" t="s">
        <v>1342</v>
      </c>
      <c r="B190" s="526"/>
      <c r="C190" s="526"/>
      <c r="D190" s="526"/>
      <c r="E190" s="526"/>
      <c r="F190" s="526"/>
      <c r="G190" s="526"/>
      <c r="H190" s="526"/>
      <c r="I190" s="526"/>
      <c r="J190" s="526"/>
      <c r="K190" s="526"/>
      <c r="L190" s="526"/>
      <c r="M190" s="526"/>
      <c r="N190" s="526"/>
      <c r="O190" s="526"/>
      <c r="P190" s="536" t="s">
        <v>1340</v>
      </c>
      <c r="Q190" s="536"/>
      <c r="R190" s="536"/>
      <c r="S190" s="536"/>
      <c r="T190" s="536"/>
      <c r="U190" s="536"/>
      <c r="V190" s="536"/>
      <c r="W190" s="536"/>
      <c r="X190" s="536"/>
      <c r="Y190" s="536"/>
      <c r="Z190" s="536"/>
      <c r="AA190" s="536"/>
      <c r="AB190" s="536"/>
      <c r="AC190" s="536"/>
      <c r="AD190" s="528">
        <v>502</v>
      </c>
      <c r="AE190" s="528"/>
      <c r="AF190" s="528"/>
      <c r="AG190" s="529">
        <v>22</v>
      </c>
      <c r="AH190" s="529"/>
      <c r="AI190" s="529"/>
      <c r="AJ190" s="529"/>
      <c r="AK190" s="530">
        <v>11744</v>
      </c>
      <c r="AL190" s="531"/>
      <c r="AM190" s="531"/>
      <c r="AN190" s="531"/>
      <c r="AO190" s="531"/>
      <c r="AP190" s="532"/>
      <c r="AQ190" s="523">
        <f t="shared" si="119"/>
        <v>3100416</v>
      </c>
      <c r="AR190" s="523"/>
      <c r="AS190" s="523"/>
      <c r="AT190" s="523"/>
      <c r="AU190" s="523"/>
      <c r="AV190" s="523"/>
      <c r="AW190" s="523"/>
      <c r="AX190" s="523"/>
      <c r="AY190" s="533"/>
      <c r="AZ190" s="534"/>
      <c r="BA190" s="534"/>
      <c r="BB190" s="534"/>
      <c r="BC190" s="534"/>
      <c r="BD190" s="534"/>
      <c r="BE190" s="534"/>
      <c r="BF190" s="535"/>
      <c r="BG190" s="523">
        <f>1957*22</f>
        <v>43054</v>
      </c>
      <c r="BH190" s="523"/>
      <c r="BI190" s="523"/>
      <c r="BJ190" s="523"/>
      <c r="BK190" s="523"/>
      <c r="BL190" s="523"/>
      <c r="BM190" s="523"/>
      <c r="BN190" s="523"/>
      <c r="BO190" s="533">
        <f t="shared" si="120"/>
        <v>424714.52054794517</v>
      </c>
      <c r="BP190" s="534"/>
      <c r="BQ190" s="534"/>
      <c r="BR190" s="534"/>
      <c r="BS190" s="534"/>
      <c r="BT190" s="534"/>
      <c r="BU190" s="534"/>
      <c r="BV190" s="535"/>
      <c r="BW190" s="523">
        <v>16000</v>
      </c>
      <c r="BX190" s="523"/>
      <c r="BY190" s="523"/>
      <c r="BZ190" s="523"/>
      <c r="CA190" s="523"/>
      <c r="CB190" s="523"/>
      <c r="CC190" s="523"/>
      <c r="CD190" s="523"/>
      <c r="CE190" s="523"/>
      <c r="CF190" s="523"/>
      <c r="CG190" s="523"/>
      <c r="CH190" s="523"/>
      <c r="CI190" s="523"/>
      <c r="CJ190" s="523"/>
      <c r="CK190" s="523"/>
      <c r="CL190" s="523"/>
      <c r="CM190" s="523"/>
      <c r="CN190" s="523"/>
      <c r="CO190" s="523"/>
      <c r="CP190" s="523"/>
      <c r="CQ190" s="523"/>
      <c r="CR190" s="523"/>
      <c r="CS190" s="523"/>
      <c r="CT190" s="523"/>
      <c r="CU190" s="523"/>
      <c r="CV190" s="523">
        <f t="shared" si="121"/>
        <v>3584184.5205479451</v>
      </c>
      <c r="CW190" s="523"/>
      <c r="CX190" s="523"/>
      <c r="CY190" s="523"/>
      <c r="CZ190" s="523"/>
      <c r="DA190" s="523"/>
      <c r="DB190" s="523"/>
      <c r="DC190" s="523"/>
      <c r="DD190" s="523"/>
      <c r="DE190" s="524"/>
    </row>
    <row r="191" spans="1:109" s="407" customFormat="1" ht="23.25" customHeight="1" x14ac:dyDescent="0.2">
      <c r="A191" s="525" t="s">
        <v>1343</v>
      </c>
      <c r="B191" s="526"/>
      <c r="C191" s="526"/>
      <c r="D191" s="526"/>
      <c r="E191" s="526"/>
      <c r="F191" s="526"/>
      <c r="G191" s="526"/>
      <c r="H191" s="526"/>
      <c r="I191" s="526"/>
      <c r="J191" s="526"/>
      <c r="K191" s="526"/>
      <c r="L191" s="526"/>
      <c r="M191" s="526"/>
      <c r="N191" s="526"/>
      <c r="O191" s="526"/>
      <c r="P191" s="536" t="s">
        <v>1340</v>
      </c>
      <c r="Q191" s="536"/>
      <c r="R191" s="536"/>
      <c r="S191" s="536"/>
      <c r="T191" s="536"/>
      <c r="U191" s="536"/>
      <c r="V191" s="536"/>
      <c r="W191" s="536"/>
      <c r="X191" s="536"/>
      <c r="Y191" s="536"/>
      <c r="Z191" s="536"/>
      <c r="AA191" s="536"/>
      <c r="AB191" s="536"/>
      <c r="AC191" s="536"/>
      <c r="AD191" s="528">
        <v>502</v>
      </c>
      <c r="AE191" s="528"/>
      <c r="AF191" s="528"/>
      <c r="AG191" s="529">
        <v>2</v>
      </c>
      <c r="AH191" s="529"/>
      <c r="AI191" s="529"/>
      <c r="AJ191" s="529"/>
      <c r="AK191" s="530">
        <v>12978</v>
      </c>
      <c r="AL191" s="531"/>
      <c r="AM191" s="531"/>
      <c r="AN191" s="531"/>
      <c r="AO191" s="531"/>
      <c r="AP191" s="532"/>
      <c r="AQ191" s="523">
        <f t="shared" si="119"/>
        <v>311472</v>
      </c>
      <c r="AR191" s="523"/>
      <c r="AS191" s="523"/>
      <c r="AT191" s="523"/>
      <c r="AU191" s="523"/>
      <c r="AV191" s="523"/>
      <c r="AW191" s="523"/>
      <c r="AX191" s="523"/>
      <c r="AY191" s="533"/>
      <c r="AZ191" s="534"/>
      <c r="BA191" s="534"/>
      <c r="BB191" s="534"/>
      <c r="BC191" s="534"/>
      <c r="BD191" s="534"/>
      <c r="BE191" s="534"/>
      <c r="BF191" s="535"/>
      <c r="BG191" s="523">
        <f>2163*2</f>
        <v>4326</v>
      </c>
      <c r="BH191" s="523"/>
      <c r="BI191" s="523"/>
      <c r="BJ191" s="523"/>
      <c r="BK191" s="523"/>
      <c r="BL191" s="523"/>
      <c r="BM191" s="523"/>
      <c r="BN191" s="523"/>
      <c r="BO191" s="533">
        <f t="shared" si="120"/>
        <v>42667.397260273974</v>
      </c>
      <c r="BP191" s="534"/>
      <c r="BQ191" s="534"/>
      <c r="BR191" s="534"/>
      <c r="BS191" s="534"/>
      <c r="BT191" s="534"/>
      <c r="BU191" s="534"/>
      <c r="BV191" s="535"/>
      <c r="BW191" s="523"/>
      <c r="BX191" s="523"/>
      <c r="BY191" s="523"/>
      <c r="BZ191" s="523"/>
      <c r="CA191" s="523"/>
      <c r="CB191" s="523"/>
      <c r="CC191" s="523"/>
      <c r="CD191" s="523"/>
      <c r="CE191" s="523"/>
      <c r="CF191" s="523"/>
      <c r="CG191" s="523"/>
      <c r="CH191" s="523"/>
      <c r="CI191" s="523"/>
      <c r="CJ191" s="523"/>
      <c r="CK191" s="523"/>
      <c r="CL191" s="523"/>
      <c r="CM191" s="523"/>
      <c r="CN191" s="523"/>
      <c r="CO191" s="523"/>
      <c r="CP191" s="523"/>
      <c r="CQ191" s="523"/>
      <c r="CR191" s="523"/>
      <c r="CS191" s="523"/>
      <c r="CT191" s="523"/>
      <c r="CU191" s="523"/>
      <c r="CV191" s="523">
        <f t="shared" si="121"/>
        <v>358465.39726027398</v>
      </c>
      <c r="CW191" s="523"/>
      <c r="CX191" s="523"/>
      <c r="CY191" s="523"/>
      <c r="CZ191" s="523"/>
      <c r="DA191" s="523"/>
      <c r="DB191" s="523"/>
      <c r="DC191" s="523"/>
      <c r="DD191" s="523"/>
      <c r="DE191" s="524"/>
    </row>
    <row r="192" spans="1:109" s="407" customFormat="1" ht="23.25" customHeight="1" x14ac:dyDescent="0.2">
      <c r="A192" s="525" t="s">
        <v>1337</v>
      </c>
      <c r="B192" s="526"/>
      <c r="C192" s="526"/>
      <c r="D192" s="526"/>
      <c r="E192" s="526"/>
      <c r="F192" s="526"/>
      <c r="G192" s="526"/>
      <c r="H192" s="526"/>
      <c r="I192" s="526"/>
      <c r="J192" s="526"/>
      <c r="K192" s="526"/>
      <c r="L192" s="526"/>
      <c r="M192" s="526"/>
      <c r="N192" s="526"/>
      <c r="O192" s="526"/>
      <c r="P192" s="536" t="s">
        <v>1340</v>
      </c>
      <c r="Q192" s="536"/>
      <c r="R192" s="536"/>
      <c r="S192" s="536"/>
      <c r="T192" s="536"/>
      <c r="U192" s="536"/>
      <c r="V192" s="536"/>
      <c r="W192" s="536"/>
      <c r="X192" s="536"/>
      <c r="Y192" s="536"/>
      <c r="Z192" s="536"/>
      <c r="AA192" s="536"/>
      <c r="AB192" s="536"/>
      <c r="AC192" s="536"/>
      <c r="AD192" s="528">
        <v>502</v>
      </c>
      <c r="AE192" s="528"/>
      <c r="AF192" s="528"/>
      <c r="AG192" s="529">
        <v>1</v>
      </c>
      <c r="AH192" s="529"/>
      <c r="AI192" s="529"/>
      <c r="AJ192" s="529"/>
      <c r="AK192" s="530">
        <v>23787</v>
      </c>
      <c r="AL192" s="531"/>
      <c r="AM192" s="531"/>
      <c r="AN192" s="531"/>
      <c r="AO192" s="531"/>
      <c r="AP192" s="532"/>
      <c r="AQ192" s="523">
        <f t="shared" si="119"/>
        <v>285444</v>
      </c>
      <c r="AR192" s="523"/>
      <c r="AS192" s="523"/>
      <c r="AT192" s="523"/>
      <c r="AU192" s="523"/>
      <c r="AV192" s="523"/>
      <c r="AW192" s="523"/>
      <c r="AX192" s="523"/>
      <c r="AY192" s="533"/>
      <c r="AZ192" s="534"/>
      <c r="BA192" s="534"/>
      <c r="BB192" s="534"/>
      <c r="BC192" s="534"/>
      <c r="BD192" s="534"/>
      <c r="BE192" s="534"/>
      <c r="BF192" s="535"/>
      <c r="BG192" s="523">
        <v>3964</v>
      </c>
      <c r="BH192" s="523"/>
      <c r="BI192" s="523"/>
      <c r="BJ192" s="523"/>
      <c r="BK192" s="523"/>
      <c r="BL192" s="523"/>
      <c r="BM192" s="523"/>
      <c r="BN192" s="523"/>
      <c r="BO192" s="533">
        <f t="shared" si="120"/>
        <v>39101.917808219179</v>
      </c>
      <c r="BP192" s="534"/>
      <c r="BQ192" s="534"/>
      <c r="BR192" s="534"/>
      <c r="BS192" s="534"/>
      <c r="BT192" s="534"/>
      <c r="BU192" s="534"/>
      <c r="BV192" s="535"/>
      <c r="BW192" s="523"/>
      <c r="BX192" s="523"/>
      <c r="BY192" s="523"/>
      <c r="BZ192" s="523"/>
      <c r="CA192" s="523"/>
      <c r="CB192" s="523"/>
      <c r="CC192" s="523"/>
      <c r="CD192" s="523"/>
      <c r="CE192" s="523"/>
      <c r="CF192" s="523"/>
      <c r="CG192" s="523"/>
      <c r="CH192" s="523"/>
      <c r="CI192" s="523"/>
      <c r="CJ192" s="523"/>
      <c r="CK192" s="523"/>
      <c r="CL192" s="523"/>
      <c r="CM192" s="523"/>
      <c r="CN192" s="523"/>
      <c r="CO192" s="523"/>
      <c r="CP192" s="523"/>
      <c r="CQ192" s="523"/>
      <c r="CR192" s="523"/>
      <c r="CS192" s="523"/>
      <c r="CT192" s="523"/>
      <c r="CU192" s="523"/>
      <c r="CV192" s="523">
        <f t="shared" si="121"/>
        <v>328509.91780821921</v>
      </c>
      <c r="CW192" s="523"/>
      <c r="CX192" s="523"/>
      <c r="CY192" s="523"/>
      <c r="CZ192" s="523"/>
      <c r="DA192" s="523"/>
      <c r="DB192" s="523"/>
      <c r="DC192" s="523"/>
      <c r="DD192" s="523"/>
      <c r="DE192" s="524"/>
    </row>
    <row r="193" spans="1:110" s="407" customFormat="1" ht="23.25" customHeight="1" x14ac:dyDescent="0.2">
      <c r="A193" s="525" t="s">
        <v>1344</v>
      </c>
      <c r="B193" s="526"/>
      <c r="C193" s="526"/>
      <c r="D193" s="526"/>
      <c r="E193" s="526"/>
      <c r="F193" s="526"/>
      <c r="G193" s="526"/>
      <c r="H193" s="526"/>
      <c r="I193" s="526"/>
      <c r="J193" s="526"/>
      <c r="K193" s="526"/>
      <c r="L193" s="526"/>
      <c r="M193" s="526"/>
      <c r="N193" s="526"/>
      <c r="O193" s="526"/>
      <c r="P193" s="536" t="s">
        <v>1340</v>
      </c>
      <c r="Q193" s="536"/>
      <c r="R193" s="536"/>
      <c r="S193" s="536"/>
      <c r="T193" s="536"/>
      <c r="U193" s="536"/>
      <c r="V193" s="536"/>
      <c r="W193" s="536"/>
      <c r="X193" s="536"/>
      <c r="Y193" s="536"/>
      <c r="Z193" s="536"/>
      <c r="AA193" s="536"/>
      <c r="AB193" s="536"/>
      <c r="AC193" s="536"/>
      <c r="AD193" s="528">
        <v>502</v>
      </c>
      <c r="AE193" s="528"/>
      <c r="AF193" s="528"/>
      <c r="AG193" s="529">
        <v>1</v>
      </c>
      <c r="AH193" s="529"/>
      <c r="AI193" s="529"/>
      <c r="AJ193" s="529"/>
      <c r="AK193" s="530">
        <v>12343</v>
      </c>
      <c r="AL193" s="531"/>
      <c r="AM193" s="531"/>
      <c r="AN193" s="531"/>
      <c r="AO193" s="531"/>
      <c r="AP193" s="532"/>
      <c r="AQ193" s="523">
        <f t="shared" si="119"/>
        <v>148116</v>
      </c>
      <c r="AR193" s="523"/>
      <c r="AS193" s="523"/>
      <c r="AT193" s="523"/>
      <c r="AU193" s="523"/>
      <c r="AV193" s="523"/>
      <c r="AW193" s="523"/>
      <c r="AX193" s="523"/>
      <c r="AY193" s="533"/>
      <c r="AZ193" s="534"/>
      <c r="BA193" s="534"/>
      <c r="BB193" s="534"/>
      <c r="BC193" s="534"/>
      <c r="BD193" s="534"/>
      <c r="BE193" s="534"/>
      <c r="BF193" s="535"/>
      <c r="BG193" s="523">
        <v>2057</v>
      </c>
      <c r="BH193" s="523"/>
      <c r="BI193" s="523"/>
      <c r="BJ193" s="523"/>
      <c r="BK193" s="523"/>
      <c r="BL193" s="523"/>
      <c r="BM193" s="523"/>
      <c r="BN193" s="523"/>
      <c r="BO193" s="533">
        <f t="shared" si="120"/>
        <v>20289.863013698628</v>
      </c>
      <c r="BP193" s="534"/>
      <c r="BQ193" s="534"/>
      <c r="BR193" s="534"/>
      <c r="BS193" s="534"/>
      <c r="BT193" s="534"/>
      <c r="BU193" s="534"/>
      <c r="BV193" s="535"/>
      <c r="BW193" s="523"/>
      <c r="BX193" s="523"/>
      <c r="BY193" s="523"/>
      <c r="BZ193" s="523"/>
      <c r="CA193" s="523"/>
      <c r="CB193" s="523"/>
      <c r="CC193" s="523"/>
      <c r="CD193" s="523"/>
      <c r="CE193" s="523"/>
      <c r="CF193" s="523"/>
      <c r="CG193" s="523"/>
      <c r="CH193" s="523"/>
      <c r="CI193" s="523"/>
      <c r="CJ193" s="523"/>
      <c r="CK193" s="523"/>
      <c r="CL193" s="523"/>
      <c r="CM193" s="523"/>
      <c r="CN193" s="523"/>
      <c r="CO193" s="523"/>
      <c r="CP193" s="523"/>
      <c r="CQ193" s="523"/>
      <c r="CR193" s="523"/>
      <c r="CS193" s="523"/>
      <c r="CT193" s="523"/>
      <c r="CU193" s="523"/>
      <c r="CV193" s="523">
        <f t="shared" si="121"/>
        <v>170462.86301369863</v>
      </c>
      <c r="CW193" s="523"/>
      <c r="CX193" s="523"/>
      <c r="CY193" s="523"/>
      <c r="CZ193" s="523"/>
      <c r="DA193" s="523"/>
      <c r="DB193" s="523"/>
      <c r="DC193" s="523"/>
      <c r="DD193" s="523"/>
      <c r="DE193" s="524"/>
    </row>
    <row r="194" spans="1:110" s="407" customFormat="1" ht="23.25" customHeight="1" x14ac:dyDescent="0.2">
      <c r="A194" s="525" t="s">
        <v>1345</v>
      </c>
      <c r="B194" s="526"/>
      <c r="C194" s="526"/>
      <c r="D194" s="526"/>
      <c r="E194" s="526"/>
      <c r="F194" s="526"/>
      <c r="G194" s="526"/>
      <c r="H194" s="526"/>
      <c r="I194" s="526"/>
      <c r="J194" s="526"/>
      <c r="K194" s="526"/>
      <c r="L194" s="526"/>
      <c r="M194" s="526"/>
      <c r="N194" s="526"/>
      <c r="O194" s="526"/>
      <c r="P194" s="536" t="s">
        <v>1340</v>
      </c>
      <c r="Q194" s="536"/>
      <c r="R194" s="536"/>
      <c r="S194" s="536"/>
      <c r="T194" s="536"/>
      <c r="U194" s="536"/>
      <c r="V194" s="536"/>
      <c r="W194" s="536"/>
      <c r="X194" s="536"/>
      <c r="Y194" s="536"/>
      <c r="Z194" s="536"/>
      <c r="AA194" s="536"/>
      <c r="AB194" s="536"/>
      <c r="AC194" s="536"/>
      <c r="AD194" s="528">
        <v>502</v>
      </c>
      <c r="AE194" s="528"/>
      <c r="AF194" s="528"/>
      <c r="AG194" s="529">
        <v>4</v>
      </c>
      <c r="AH194" s="529"/>
      <c r="AI194" s="529"/>
      <c r="AJ194" s="529"/>
      <c r="AK194" s="530">
        <v>7334</v>
      </c>
      <c r="AL194" s="531"/>
      <c r="AM194" s="531"/>
      <c r="AN194" s="531"/>
      <c r="AO194" s="531"/>
      <c r="AP194" s="532"/>
      <c r="AQ194" s="523">
        <f t="shared" si="119"/>
        <v>352032</v>
      </c>
      <c r="AR194" s="523"/>
      <c r="AS194" s="523"/>
      <c r="AT194" s="523"/>
      <c r="AU194" s="523"/>
      <c r="AV194" s="523"/>
      <c r="AW194" s="523"/>
      <c r="AX194" s="523"/>
      <c r="AY194" s="533"/>
      <c r="AZ194" s="534"/>
      <c r="BA194" s="534"/>
      <c r="BB194" s="534"/>
      <c r="BC194" s="534"/>
      <c r="BD194" s="534"/>
      <c r="BE194" s="534"/>
      <c r="BF194" s="535"/>
      <c r="BG194" s="523">
        <f>1222*4</f>
        <v>4888</v>
      </c>
      <c r="BH194" s="523"/>
      <c r="BI194" s="523"/>
      <c r="BJ194" s="523"/>
      <c r="BK194" s="523"/>
      <c r="BL194" s="523"/>
      <c r="BM194" s="523"/>
      <c r="BN194" s="523"/>
      <c r="BO194" s="533">
        <f t="shared" si="120"/>
        <v>48223.561643835616</v>
      </c>
      <c r="BP194" s="534"/>
      <c r="BQ194" s="534"/>
      <c r="BR194" s="534"/>
      <c r="BS194" s="534"/>
      <c r="BT194" s="534"/>
      <c r="BU194" s="534"/>
      <c r="BV194" s="535"/>
      <c r="BW194" s="523">
        <v>2000</v>
      </c>
      <c r="BX194" s="523"/>
      <c r="BY194" s="523"/>
      <c r="BZ194" s="523"/>
      <c r="CA194" s="523"/>
      <c r="CB194" s="523"/>
      <c r="CC194" s="523"/>
      <c r="CD194" s="523"/>
      <c r="CE194" s="523"/>
      <c r="CF194" s="523"/>
      <c r="CG194" s="523"/>
      <c r="CH194" s="523"/>
      <c r="CI194" s="523"/>
      <c r="CJ194" s="523"/>
      <c r="CK194" s="523"/>
      <c r="CL194" s="523"/>
      <c r="CM194" s="523"/>
      <c r="CN194" s="523"/>
      <c r="CO194" s="523"/>
      <c r="CP194" s="523"/>
      <c r="CQ194" s="523"/>
      <c r="CR194" s="523"/>
      <c r="CS194" s="523"/>
      <c r="CT194" s="523"/>
      <c r="CU194" s="523"/>
      <c r="CV194" s="523">
        <f t="shared" si="121"/>
        <v>407143.56164383562</v>
      </c>
      <c r="CW194" s="523"/>
      <c r="CX194" s="523"/>
      <c r="CY194" s="523"/>
      <c r="CZ194" s="523"/>
      <c r="DA194" s="523"/>
      <c r="DB194" s="523"/>
      <c r="DC194" s="523"/>
      <c r="DD194" s="523"/>
      <c r="DE194" s="524"/>
    </row>
    <row r="195" spans="1:110" s="407" customFormat="1" ht="23.25" customHeight="1" x14ac:dyDescent="0.2">
      <c r="A195" s="525"/>
      <c r="B195" s="526"/>
      <c r="C195" s="526"/>
      <c r="D195" s="526"/>
      <c r="E195" s="526"/>
      <c r="F195" s="526"/>
      <c r="G195" s="526"/>
      <c r="H195" s="526"/>
      <c r="I195" s="526"/>
      <c r="J195" s="526"/>
      <c r="K195" s="526"/>
      <c r="L195" s="526"/>
      <c r="M195" s="526"/>
      <c r="N195" s="526"/>
      <c r="O195" s="526"/>
      <c r="P195" s="536" t="s">
        <v>1349</v>
      </c>
      <c r="Q195" s="536"/>
      <c r="R195" s="536"/>
      <c r="S195" s="536"/>
      <c r="T195" s="536"/>
      <c r="U195" s="536"/>
      <c r="V195" s="536"/>
      <c r="W195" s="536"/>
      <c r="X195" s="536"/>
      <c r="Y195" s="536"/>
      <c r="Z195" s="536"/>
      <c r="AA195" s="536"/>
      <c r="AB195" s="536"/>
      <c r="AC195" s="536"/>
      <c r="AD195" s="528">
        <v>401</v>
      </c>
      <c r="AE195" s="528"/>
      <c r="AF195" s="528"/>
      <c r="AG195" s="529"/>
      <c r="AH195" s="529"/>
      <c r="AI195" s="529"/>
      <c r="AJ195" s="529"/>
      <c r="AK195" s="530"/>
      <c r="AL195" s="531"/>
      <c r="AM195" s="531"/>
      <c r="AN195" s="531"/>
      <c r="AO195" s="531"/>
      <c r="AP195" s="532"/>
      <c r="AQ195" s="523">
        <f t="shared" ref="AQ195" si="125">AG195*AK195*12</f>
        <v>0</v>
      </c>
      <c r="AR195" s="523"/>
      <c r="AS195" s="523"/>
      <c r="AT195" s="523"/>
      <c r="AU195" s="523"/>
      <c r="AV195" s="523"/>
      <c r="AW195" s="523"/>
      <c r="AX195" s="523"/>
      <c r="AY195" s="533"/>
      <c r="AZ195" s="534"/>
      <c r="BA195" s="534"/>
      <c r="BB195" s="534"/>
      <c r="BC195" s="534"/>
      <c r="BD195" s="534"/>
      <c r="BE195" s="534"/>
      <c r="BF195" s="535"/>
      <c r="BG195" s="523"/>
      <c r="BH195" s="523"/>
      <c r="BI195" s="523"/>
      <c r="BJ195" s="523"/>
      <c r="BK195" s="523"/>
      <c r="BL195" s="523"/>
      <c r="BM195" s="523"/>
      <c r="BN195" s="523"/>
      <c r="BO195" s="533">
        <f t="shared" ref="BO195" si="126">AQ195/365*50</f>
        <v>0</v>
      </c>
      <c r="BP195" s="534"/>
      <c r="BQ195" s="534"/>
      <c r="BR195" s="534"/>
      <c r="BS195" s="534"/>
      <c r="BT195" s="534"/>
      <c r="BU195" s="534"/>
      <c r="BV195" s="535"/>
      <c r="BW195" s="523">
        <v>600000</v>
      </c>
      <c r="BX195" s="523"/>
      <c r="BY195" s="523"/>
      <c r="BZ195" s="523"/>
      <c r="CA195" s="523"/>
      <c r="CB195" s="523"/>
      <c r="CC195" s="523"/>
      <c r="CD195" s="523"/>
      <c r="CE195" s="523"/>
      <c r="CF195" s="523"/>
      <c r="CG195" s="523"/>
      <c r="CH195" s="523"/>
      <c r="CI195" s="523"/>
      <c r="CJ195" s="523"/>
      <c r="CK195" s="523"/>
      <c r="CL195" s="523"/>
      <c r="CM195" s="523"/>
      <c r="CN195" s="523"/>
      <c r="CO195" s="523"/>
      <c r="CP195" s="523"/>
      <c r="CQ195" s="523"/>
      <c r="CR195" s="523"/>
      <c r="CS195" s="523"/>
      <c r="CT195" s="523"/>
      <c r="CU195" s="523"/>
      <c r="CV195" s="523">
        <f t="shared" ref="CV195" si="127">SUM(AQ195:CU195)</f>
        <v>600000</v>
      </c>
      <c r="CW195" s="523"/>
      <c r="CX195" s="523"/>
      <c r="CY195" s="523"/>
      <c r="CZ195" s="523"/>
      <c r="DA195" s="523"/>
      <c r="DB195" s="523"/>
      <c r="DC195" s="523"/>
      <c r="DD195" s="523"/>
      <c r="DE195" s="524"/>
    </row>
    <row r="196" spans="1:110" s="407" customFormat="1" ht="23.25" customHeight="1" x14ac:dyDescent="0.2">
      <c r="A196" s="576"/>
      <c r="B196" s="577"/>
      <c r="C196" s="577"/>
      <c r="D196" s="577"/>
      <c r="E196" s="577"/>
      <c r="F196" s="577"/>
      <c r="G196" s="577"/>
      <c r="H196" s="577"/>
      <c r="I196" s="577"/>
      <c r="J196" s="577"/>
      <c r="K196" s="577"/>
      <c r="L196" s="577"/>
      <c r="M196" s="577"/>
      <c r="N196" s="577"/>
      <c r="O196" s="578"/>
      <c r="P196" s="536"/>
      <c r="Q196" s="536"/>
      <c r="R196" s="536"/>
      <c r="S196" s="536"/>
      <c r="T196" s="536"/>
      <c r="U196" s="536"/>
      <c r="V196" s="536"/>
      <c r="W196" s="536"/>
      <c r="X196" s="536"/>
      <c r="Y196" s="536"/>
      <c r="Z196" s="536"/>
      <c r="AA196" s="536"/>
      <c r="AB196" s="536"/>
      <c r="AC196" s="536"/>
      <c r="AD196" s="528"/>
      <c r="AE196" s="528"/>
      <c r="AF196" s="528"/>
      <c r="AG196" s="529"/>
      <c r="AH196" s="529"/>
      <c r="AI196" s="529"/>
      <c r="AJ196" s="529"/>
      <c r="AK196" s="530"/>
      <c r="AL196" s="531"/>
      <c r="AM196" s="531"/>
      <c r="AN196" s="531"/>
      <c r="AO196" s="531"/>
      <c r="AP196" s="532"/>
      <c r="AQ196" s="523">
        <f t="shared" si="6"/>
        <v>0</v>
      </c>
      <c r="AR196" s="523"/>
      <c r="AS196" s="523"/>
      <c r="AT196" s="523"/>
      <c r="AU196" s="523"/>
      <c r="AV196" s="523"/>
      <c r="AW196" s="523"/>
      <c r="AX196" s="523"/>
      <c r="AY196" s="533"/>
      <c r="AZ196" s="534"/>
      <c r="BA196" s="534"/>
      <c r="BB196" s="534"/>
      <c r="BC196" s="534"/>
      <c r="BD196" s="534"/>
      <c r="BE196" s="534"/>
      <c r="BF196" s="535"/>
      <c r="BG196" s="523"/>
      <c r="BH196" s="523"/>
      <c r="BI196" s="523"/>
      <c r="BJ196" s="523"/>
      <c r="BK196" s="523"/>
      <c r="BL196" s="523"/>
      <c r="BM196" s="523"/>
      <c r="BN196" s="523"/>
      <c r="BO196" s="533">
        <f t="shared" si="7"/>
        <v>0</v>
      </c>
      <c r="BP196" s="534"/>
      <c r="BQ196" s="534"/>
      <c r="BR196" s="534"/>
      <c r="BS196" s="534"/>
      <c r="BT196" s="534"/>
      <c r="BU196" s="534"/>
      <c r="BV196" s="535"/>
      <c r="BW196" s="523"/>
      <c r="BX196" s="523"/>
      <c r="BY196" s="523"/>
      <c r="BZ196" s="523"/>
      <c r="CA196" s="523"/>
      <c r="CB196" s="523"/>
      <c r="CC196" s="523"/>
      <c r="CD196" s="523"/>
      <c r="CE196" s="523"/>
      <c r="CF196" s="523"/>
      <c r="CG196" s="523"/>
      <c r="CH196" s="523"/>
      <c r="CI196" s="523"/>
      <c r="CJ196" s="523"/>
      <c r="CK196" s="523"/>
      <c r="CL196" s="523"/>
      <c r="CM196" s="523"/>
      <c r="CN196" s="523"/>
      <c r="CO196" s="523"/>
      <c r="CP196" s="523"/>
      <c r="CQ196" s="523"/>
      <c r="CR196" s="523"/>
      <c r="CS196" s="523"/>
      <c r="CT196" s="523"/>
      <c r="CU196" s="523"/>
      <c r="CV196" s="523">
        <f t="shared" si="8"/>
        <v>0</v>
      </c>
      <c r="CW196" s="523"/>
      <c r="CX196" s="523"/>
      <c r="CY196" s="523"/>
      <c r="CZ196" s="523"/>
      <c r="DA196" s="523"/>
      <c r="DB196" s="523"/>
      <c r="DC196" s="523"/>
      <c r="DD196" s="523"/>
      <c r="DE196" s="524"/>
    </row>
    <row r="197" spans="1:110" s="407" customFormat="1" ht="23.25" customHeight="1" x14ac:dyDescent="0.2">
      <c r="A197" s="576"/>
      <c r="B197" s="577"/>
      <c r="C197" s="577"/>
      <c r="D197" s="577"/>
      <c r="E197" s="577"/>
      <c r="F197" s="577"/>
      <c r="G197" s="577"/>
      <c r="H197" s="577"/>
      <c r="I197" s="577"/>
      <c r="J197" s="577"/>
      <c r="K197" s="577"/>
      <c r="L197" s="577"/>
      <c r="M197" s="577"/>
      <c r="N197" s="577"/>
      <c r="O197" s="578"/>
      <c r="P197" s="536"/>
      <c r="Q197" s="536"/>
      <c r="R197" s="536"/>
      <c r="S197" s="536"/>
      <c r="T197" s="536"/>
      <c r="U197" s="536"/>
      <c r="V197" s="536"/>
      <c r="W197" s="536"/>
      <c r="X197" s="536"/>
      <c r="Y197" s="536"/>
      <c r="Z197" s="536"/>
      <c r="AA197" s="536"/>
      <c r="AB197" s="536"/>
      <c r="AC197" s="536"/>
      <c r="AD197" s="528"/>
      <c r="AE197" s="528"/>
      <c r="AF197" s="528"/>
      <c r="AG197" s="529"/>
      <c r="AH197" s="529"/>
      <c r="AI197" s="529"/>
      <c r="AJ197" s="529"/>
      <c r="AK197" s="530"/>
      <c r="AL197" s="531"/>
      <c r="AM197" s="531"/>
      <c r="AN197" s="531"/>
      <c r="AO197" s="531"/>
      <c r="AP197" s="532"/>
      <c r="AQ197" s="597">
        <f t="shared" si="6"/>
        <v>0</v>
      </c>
      <c r="AR197" s="597"/>
      <c r="AS197" s="597"/>
      <c r="AT197" s="597"/>
      <c r="AU197" s="597"/>
      <c r="AV197" s="597"/>
      <c r="AW197" s="597"/>
      <c r="AX197" s="597"/>
      <c r="AY197" s="533"/>
      <c r="AZ197" s="534"/>
      <c r="BA197" s="534"/>
      <c r="BB197" s="534"/>
      <c r="BC197" s="534"/>
      <c r="BD197" s="534"/>
      <c r="BE197" s="534"/>
      <c r="BF197" s="535"/>
      <c r="BG197" s="597"/>
      <c r="BH197" s="597"/>
      <c r="BI197" s="597"/>
      <c r="BJ197" s="597"/>
      <c r="BK197" s="597"/>
      <c r="BL197" s="597"/>
      <c r="BM197" s="597"/>
      <c r="BN197" s="597"/>
      <c r="BO197" s="533">
        <f t="shared" si="7"/>
        <v>0</v>
      </c>
      <c r="BP197" s="534"/>
      <c r="BQ197" s="534"/>
      <c r="BR197" s="534"/>
      <c r="BS197" s="534"/>
      <c r="BT197" s="534"/>
      <c r="BU197" s="534"/>
      <c r="BV197" s="535"/>
      <c r="BW197" s="597"/>
      <c r="BX197" s="597"/>
      <c r="BY197" s="597"/>
      <c r="BZ197" s="597"/>
      <c r="CA197" s="597"/>
      <c r="CB197" s="597"/>
      <c r="CC197" s="597"/>
      <c r="CD197" s="597"/>
      <c r="CE197" s="597"/>
      <c r="CF197" s="597"/>
      <c r="CG197" s="597"/>
      <c r="CH197" s="597"/>
      <c r="CI197" s="597"/>
      <c r="CJ197" s="597"/>
      <c r="CK197" s="597"/>
      <c r="CL197" s="597"/>
      <c r="CM197" s="597"/>
      <c r="CN197" s="597"/>
      <c r="CO197" s="597"/>
      <c r="CP197" s="597"/>
      <c r="CQ197" s="597"/>
      <c r="CR197" s="597"/>
      <c r="CS197" s="597"/>
      <c r="CT197" s="597"/>
      <c r="CU197" s="597"/>
      <c r="CV197" s="597">
        <f t="shared" si="8"/>
        <v>0</v>
      </c>
      <c r="CW197" s="597"/>
      <c r="CX197" s="597"/>
      <c r="CY197" s="597"/>
      <c r="CZ197" s="597"/>
      <c r="DA197" s="597"/>
      <c r="DB197" s="597"/>
      <c r="DC197" s="597"/>
      <c r="DD197" s="597"/>
      <c r="DE197" s="598"/>
    </row>
    <row r="198" spans="1:110" s="407" customFormat="1" ht="23.25" customHeight="1" x14ac:dyDescent="0.2">
      <c r="A198" s="525"/>
      <c r="B198" s="526"/>
      <c r="C198" s="526"/>
      <c r="D198" s="526"/>
      <c r="E198" s="526"/>
      <c r="F198" s="526"/>
      <c r="G198" s="526"/>
      <c r="H198" s="526"/>
      <c r="I198" s="526"/>
      <c r="J198" s="526"/>
      <c r="K198" s="526"/>
      <c r="L198" s="526"/>
      <c r="M198" s="526"/>
      <c r="N198" s="526"/>
      <c r="O198" s="526"/>
      <c r="P198" s="536"/>
      <c r="Q198" s="536"/>
      <c r="R198" s="536"/>
      <c r="S198" s="536"/>
      <c r="T198" s="536"/>
      <c r="U198" s="536"/>
      <c r="V198" s="536"/>
      <c r="W198" s="536"/>
      <c r="X198" s="536"/>
      <c r="Y198" s="536"/>
      <c r="Z198" s="536"/>
      <c r="AA198" s="536"/>
      <c r="AB198" s="536"/>
      <c r="AC198" s="536"/>
      <c r="AD198" s="528"/>
      <c r="AE198" s="528"/>
      <c r="AF198" s="528"/>
      <c r="AG198" s="529"/>
      <c r="AH198" s="529"/>
      <c r="AI198" s="529"/>
      <c r="AJ198" s="529"/>
      <c r="AK198" s="530"/>
      <c r="AL198" s="531"/>
      <c r="AM198" s="531"/>
      <c r="AN198" s="531"/>
      <c r="AO198" s="531"/>
      <c r="AP198" s="532"/>
      <c r="AQ198" s="523">
        <f t="shared" si="6"/>
        <v>0</v>
      </c>
      <c r="AR198" s="523"/>
      <c r="AS198" s="523"/>
      <c r="AT198" s="523"/>
      <c r="AU198" s="523"/>
      <c r="AV198" s="523"/>
      <c r="AW198" s="523"/>
      <c r="AX198" s="523"/>
      <c r="AY198" s="533"/>
      <c r="AZ198" s="534"/>
      <c r="BA198" s="534"/>
      <c r="BB198" s="534"/>
      <c r="BC198" s="534"/>
      <c r="BD198" s="534"/>
      <c r="BE198" s="534"/>
      <c r="BF198" s="535"/>
      <c r="BG198" s="523"/>
      <c r="BH198" s="523"/>
      <c r="BI198" s="523"/>
      <c r="BJ198" s="523"/>
      <c r="BK198" s="523"/>
      <c r="BL198" s="523"/>
      <c r="BM198" s="523"/>
      <c r="BN198" s="523"/>
      <c r="BO198" s="533">
        <f t="shared" si="7"/>
        <v>0</v>
      </c>
      <c r="BP198" s="534"/>
      <c r="BQ198" s="534"/>
      <c r="BR198" s="534"/>
      <c r="BS198" s="534"/>
      <c r="BT198" s="534"/>
      <c r="BU198" s="534"/>
      <c r="BV198" s="535"/>
      <c r="BW198" s="523"/>
      <c r="BX198" s="523"/>
      <c r="BY198" s="523"/>
      <c r="BZ198" s="523"/>
      <c r="CA198" s="523"/>
      <c r="CB198" s="523"/>
      <c r="CC198" s="523"/>
      <c r="CD198" s="523"/>
      <c r="CE198" s="523"/>
      <c r="CF198" s="523"/>
      <c r="CG198" s="523"/>
      <c r="CH198" s="523"/>
      <c r="CI198" s="523"/>
      <c r="CJ198" s="523"/>
      <c r="CK198" s="523"/>
      <c r="CL198" s="523"/>
      <c r="CM198" s="523"/>
      <c r="CN198" s="523"/>
      <c r="CO198" s="523"/>
      <c r="CP198" s="523"/>
      <c r="CQ198" s="523"/>
      <c r="CR198" s="523"/>
      <c r="CS198" s="523"/>
      <c r="CT198" s="523"/>
      <c r="CU198" s="523"/>
      <c r="CV198" s="523">
        <f t="shared" si="8"/>
        <v>0</v>
      </c>
      <c r="CW198" s="523"/>
      <c r="CX198" s="523"/>
      <c r="CY198" s="523"/>
      <c r="CZ198" s="523"/>
      <c r="DA198" s="523"/>
      <c r="DB198" s="523"/>
      <c r="DC198" s="523"/>
      <c r="DD198" s="523"/>
      <c r="DE198" s="524"/>
    </row>
    <row r="199" spans="1:110" s="407" customFormat="1" ht="23.25" customHeight="1" x14ac:dyDescent="0.2">
      <c r="A199" s="525"/>
      <c r="B199" s="526"/>
      <c r="C199" s="526"/>
      <c r="D199" s="526"/>
      <c r="E199" s="526"/>
      <c r="F199" s="526"/>
      <c r="G199" s="526"/>
      <c r="H199" s="526"/>
      <c r="I199" s="526"/>
      <c r="J199" s="526"/>
      <c r="K199" s="526"/>
      <c r="L199" s="526"/>
      <c r="M199" s="526"/>
      <c r="N199" s="526"/>
      <c r="O199" s="526"/>
      <c r="P199" s="536"/>
      <c r="Q199" s="536"/>
      <c r="R199" s="536"/>
      <c r="S199" s="536"/>
      <c r="T199" s="536"/>
      <c r="U199" s="536"/>
      <c r="V199" s="536"/>
      <c r="W199" s="536"/>
      <c r="X199" s="536"/>
      <c r="Y199" s="536"/>
      <c r="Z199" s="536"/>
      <c r="AA199" s="536"/>
      <c r="AB199" s="536"/>
      <c r="AC199" s="536"/>
      <c r="AD199" s="528"/>
      <c r="AE199" s="528"/>
      <c r="AF199" s="528"/>
      <c r="AG199" s="529"/>
      <c r="AH199" s="529"/>
      <c r="AI199" s="529"/>
      <c r="AJ199" s="529"/>
      <c r="AK199" s="530"/>
      <c r="AL199" s="531"/>
      <c r="AM199" s="531"/>
      <c r="AN199" s="531"/>
      <c r="AO199" s="531"/>
      <c r="AP199" s="532"/>
      <c r="AQ199" s="523">
        <v>0</v>
      </c>
      <c r="AR199" s="523"/>
      <c r="AS199" s="523"/>
      <c r="AT199" s="523"/>
      <c r="AU199" s="523"/>
      <c r="AV199" s="523"/>
      <c r="AW199" s="523"/>
      <c r="AX199" s="523"/>
      <c r="AY199" s="533"/>
      <c r="AZ199" s="534"/>
      <c r="BA199" s="534"/>
      <c r="BB199" s="534"/>
      <c r="BC199" s="534"/>
      <c r="BD199" s="534"/>
      <c r="BE199" s="534"/>
      <c r="BF199" s="535"/>
      <c r="BG199" s="523"/>
      <c r="BH199" s="523"/>
      <c r="BI199" s="523"/>
      <c r="BJ199" s="523"/>
      <c r="BK199" s="523"/>
      <c r="BL199" s="523"/>
      <c r="BM199" s="523"/>
      <c r="BN199" s="523"/>
      <c r="BO199" s="533">
        <v>0</v>
      </c>
      <c r="BP199" s="534"/>
      <c r="BQ199" s="534"/>
      <c r="BR199" s="534"/>
      <c r="BS199" s="534"/>
      <c r="BT199" s="534"/>
      <c r="BU199" s="534"/>
      <c r="BV199" s="535"/>
      <c r="BW199" s="523"/>
      <c r="BX199" s="523"/>
      <c r="BY199" s="523"/>
      <c r="BZ199" s="523"/>
      <c r="CA199" s="523"/>
      <c r="CB199" s="523"/>
      <c r="CC199" s="523"/>
      <c r="CD199" s="523"/>
      <c r="CE199" s="523"/>
      <c r="CF199" s="523"/>
      <c r="CG199" s="523"/>
      <c r="CH199" s="523"/>
      <c r="CI199" s="523"/>
      <c r="CJ199" s="523"/>
      <c r="CK199" s="523"/>
      <c r="CL199" s="523"/>
      <c r="CM199" s="523"/>
      <c r="CN199" s="523"/>
      <c r="CO199" s="523"/>
      <c r="CP199" s="523"/>
      <c r="CQ199" s="523"/>
      <c r="CR199" s="523"/>
      <c r="CS199" s="523"/>
      <c r="CT199" s="523"/>
      <c r="CU199" s="523"/>
      <c r="CV199" s="523">
        <v>0</v>
      </c>
      <c r="CW199" s="523"/>
      <c r="CX199" s="523"/>
      <c r="CY199" s="523"/>
      <c r="CZ199" s="523"/>
      <c r="DA199" s="523"/>
      <c r="DB199" s="523"/>
      <c r="DC199" s="523"/>
      <c r="DD199" s="523"/>
      <c r="DE199" s="524"/>
    </row>
    <row r="200" spans="1:110" s="407" customFormat="1" ht="23.25" customHeight="1" thickBot="1" x14ac:dyDescent="0.25">
      <c r="A200" s="525"/>
      <c r="B200" s="526"/>
      <c r="C200" s="526"/>
      <c r="D200" s="526"/>
      <c r="E200" s="526"/>
      <c r="F200" s="526"/>
      <c r="G200" s="526"/>
      <c r="H200" s="526"/>
      <c r="I200" s="526"/>
      <c r="J200" s="526"/>
      <c r="K200" s="526"/>
      <c r="L200" s="526"/>
      <c r="M200" s="526"/>
      <c r="N200" s="526"/>
      <c r="O200" s="526"/>
      <c r="P200" s="536"/>
      <c r="Q200" s="536"/>
      <c r="R200" s="536"/>
      <c r="S200" s="536"/>
      <c r="T200" s="536"/>
      <c r="U200" s="536"/>
      <c r="V200" s="536"/>
      <c r="W200" s="536"/>
      <c r="X200" s="536"/>
      <c r="Y200" s="536"/>
      <c r="Z200" s="536"/>
      <c r="AA200" s="536"/>
      <c r="AB200" s="536"/>
      <c r="AC200" s="536"/>
      <c r="AD200" s="528"/>
      <c r="AE200" s="528"/>
      <c r="AF200" s="528"/>
      <c r="AG200" s="529"/>
      <c r="AH200" s="529"/>
      <c r="AI200" s="529"/>
      <c r="AJ200" s="529"/>
      <c r="AK200" s="609"/>
      <c r="AL200" s="610"/>
      <c r="AM200" s="610"/>
      <c r="AN200" s="610"/>
      <c r="AO200" s="610"/>
      <c r="AP200" s="611"/>
      <c r="AQ200" s="523">
        <f>AG200*AK200*12</f>
        <v>0</v>
      </c>
      <c r="AR200" s="523"/>
      <c r="AS200" s="523"/>
      <c r="AT200" s="523"/>
      <c r="AU200" s="523"/>
      <c r="AV200" s="523"/>
      <c r="AW200" s="523"/>
      <c r="AX200" s="523"/>
      <c r="AY200" s="533"/>
      <c r="AZ200" s="534"/>
      <c r="BA200" s="534"/>
      <c r="BB200" s="534"/>
      <c r="BC200" s="534"/>
      <c r="BD200" s="534"/>
      <c r="BE200" s="534"/>
      <c r="BF200" s="535"/>
      <c r="BG200" s="523"/>
      <c r="BH200" s="523"/>
      <c r="BI200" s="523"/>
      <c r="BJ200" s="523"/>
      <c r="BK200" s="523"/>
      <c r="BL200" s="523"/>
      <c r="BM200" s="523"/>
      <c r="BN200" s="523"/>
      <c r="BO200" s="601">
        <f>AQ200/365*50</f>
        <v>0</v>
      </c>
      <c r="BP200" s="602"/>
      <c r="BQ200" s="602"/>
      <c r="BR200" s="602"/>
      <c r="BS200" s="602"/>
      <c r="BT200" s="602"/>
      <c r="BU200" s="602"/>
      <c r="BV200" s="603"/>
      <c r="BW200" s="523"/>
      <c r="BX200" s="523"/>
      <c r="BY200" s="523"/>
      <c r="BZ200" s="523"/>
      <c r="CA200" s="523"/>
      <c r="CB200" s="523"/>
      <c r="CC200" s="523"/>
      <c r="CD200" s="523"/>
      <c r="CE200" s="523"/>
      <c r="CF200" s="523"/>
      <c r="CG200" s="523"/>
      <c r="CH200" s="523"/>
      <c r="CI200" s="523"/>
      <c r="CJ200" s="523"/>
      <c r="CK200" s="523"/>
      <c r="CL200" s="523"/>
      <c r="CM200" s="523"/>
      <c r="CN200" s="523"/>
      <c r="CO200" s="523"/>
      <c r="CP200" s="523"/>
      <c r="CQ200" s="523"/>
      <c r="CR200" s="523"/>
      <c r="CS200" s="523"/>
      <c r="CT200" s="523"/>
      <c r="CU200" s="523"/>
      <c r="CV200" s="523">
        <f>SUM(AQ200:CU200)</f>
        <v>0</v>
      </c>
      <c r="CW200" s="523"/>
      <c r="CX200" s="523"/>
      <c r="CY200" s="523"/>
      <c r="CZ200" s="523"/>
      <c r="DA200" s="523"/>
      <c r="DB200" s="523"/>
      <c r="DC200" s="523"/>
      <c r="DD200" s="523"/>
      <c r="DE200" s="524"/>
    </row>
    <row r="201" spans="1:110" s="407" customFormat="1" ht="24.95" customHeight="1" thickBot="1" x14ac:dyDescent="0.3">
      <c r="A201" s="604" t="s">
        <v>571</v>
      </c>
      <c r="B201" s="605"/>
      <c r="C201" s="605"/>
      <c r="D201" s="605"/>
      <c r="E201" s="605"/>
      <c r="F201" s="605"/>
      <c r="G201" s="605"/>
      <c r="H201" s="605"/>
      <c r="I201" s="605"/>
      <c r="J201" s="605"/>
      <c r="K201" s="605"/>
      <c r="L201" s="605"/>
      <c r="M201" s="605"/>
      <c r="N201" s="605"/>
      <c r="O201" s="605"/>
      <c r="P201" s="605"/>
      <c r="Q201" s="605"/>
      <c r="R201" s="605"/>
      <c r="S201" s="605"/>
      <c r="T201" s="605"/>
      <c r="U201" s="605"/>
      <c r="V201" s="605"/>
      <c r="W201" s="605"/>
      <c r="X201" s="605"/>
      <c r="Y201" s="605"/>
      <c r="Z201" s="605"/>
      <c r="AA201" s="605"/>
      <c r="AB201" s="605"/>
      <c r="AC201" s="605"/>
      <c r="AD201" s="605"/>
      <c r="AE201" s="605"/>
      <c r="AF201" s="606"/>
      <c r="AG201" s="607">
        <f>SUM(AG8:AJ200)</f>
        <v>249</v>
      </c>
      <c r="AH201" s="607"/>
      <c r="AI201" s="607"/>
      <c r="AJ201" s="607"/>
      <c r="AK201" s="608">
        <f>SUM(AK8:AP200)</f>
        <v>1945208.08</v>
      </c>
      <c r="AL201" s="608"/>
      <c r="AM201" s="608"/>
      <c r="AN201" s="608"/>
      <c r="AO201" s="608"/>
      <c r="AP201" s="608"/>
      <c r="AQ201" s="599">
        <f>SUM(AQ8:AX200)</f>
        <v>31580604.960000001</v>
      </c>
      <c r="AR201" s="599"/>
      <c r="AS201" s="599"/>
      <c r="AT201" s="599"/>
      <c r="AU201" s="599"/>
      <c r="AV201" s="599"/>
      <c r="AW201" s="599"/>
      <c r="AX201" s="599"/>
      <c r="AY201" s="599">
        <f>SUM(AY8:BF200)</f>
        <v>0</v>
      </c>
      <c r="AZ201" s="599"/>
      <c r="BA201" s="599"/>
      <c r="BB201" s="599"/>
      <c r="BC201" s="599"/>
      <c r="BD201" s="599"/>
      <c r="BE201" s="599"/>
      <c r="BF201" s="599"/>
      <c r="BG201" s="599">
        <f>SUM(BG8:BN200)</f>
        <v>390423.35</v>
      </c>
      <c r="BH201" s="599"/>
      <c r="BI201" s="599"/>
      <c r="BJ201" s="599"/>
      <c r="BK201" s="599"/>
      <c r="BL201" s="599"/>
      <c r="BM201" s="599"/>
      <c r="BN201" s="599"/>
      <c r="BO201" s="599">
        <f>SUM(BO8:BV200)</f>
        <v>4326110.2684931485</v>
      </c>
      <c r="BP201" s="599"/>
      <c r="BQ201" s="599"/>
      <c r="BR201" s="599"/>
      <c r="BS201" s="599"/>
      <c r="BT201" s="599"/>
      <c r="BU201" s="599"/>
      <c r="BV201" s="599"/>
      <c r="BW201" s="599">
        <f>SUM(BW8:CD200)</f>
        <v>618000</v>
      </c>
      <c r="BX201" s="599"/>
      <c r="BY201" s="599"/>
      <c r="BZ201" s="599"/>
      <c r="CA201" s="599"/>
      <c r="CB201" s="599"/>
      <c r="CC201" s="599"/>
      <c r="CD201" s="599"/>
      <c r="CE201" s="599">
        <f>SUM(CE8:CM200)</f>
        <v>0</v>
      </c>
      <c r="CF201" s="599"/>
      <c r="CG201" s="599"/>
      <c r="CH201" s="599"/>
      <c r="CI201" s="599"/>
      <c r="CJ201" s="599"/>
      <c r="CK201" s="599"/>
      <c r="CL201" s="599"/>
      <c r="CM201" s="599"/>
      <c r="CN201" s="599">
        <f>SUM(CN8:CU200)</f>
        <v>0</v>
      </c>
      <c r="CO201" s="599"/>
      <c r="CP201" s="599"/>
      <c r="CQ201" s="599"/>
      <c r="CR201" s="599"/>
      <c r="CS201" s="599"/>
      <c r="CT201" s="599"/>
      <c r="CU201" s="599"/>
      <c r="CV201" s="599">
        <f>SUM(CV8:DE200)</f>
        <v>36915138.578493163</v>
      </c>
      <c r="CW201" s="599"/>
      <c r="CX201" s="599"/>
      <c r="CY201" s="599"/>
      <c r="CZ201" s="599"/>
      <c r="DA201" s="599"/>
      <c r="DB201" s="599"/>
      <c r="DC201" s="599"/>
      <c r="DD201" s="599"/>
      <c r="DE201" s="600"/>
      <c r="DF201" s="410"/>
    </row>
    <row r="202" spans="1:110" s="407" customFormat="1" ht="24.95" customHeight="1" x14ac:dyDescent="0.2">
      <c r="BO202" s="537"/>
      <c r="BP202" s="538"/>
      <c r="BQ202" s="538"/>
      <c r="BR202" s="538"/>
      <c r="BS202" s="538"/>
      <c r="BT202" s="538"/>
      <c r="BU202" s="538"/>
      <c r="BV202" s="538"/>
    </row>
    <row r="203" spans="1:110" s="407" customFormat="1" ht="12.75" x14ac:dyDescent="0.2"/>
    <row r="204" spans="1:110" s="407" customFormat="1" ht="12.75" x14ac:dyDescent="0.2"/>
    <row r="205" spans="1:110" s="407" customFormat="1" ht="12.75" x14ac:dyDescent="0.2"/>
    <row r="206" spans="1:110" s="407" customFormat="1" ht="12.75" x14ac:dyDescent="0.2"/>
    <row r="207" spans="1:110" s="407" customFormat="1" ht="12.75" x14ac:dyDescent="0.2"/>
    <row r="208" spans="1:110" s="407" customFormat="1" ht="12.75" x14ac:dyDescent="0.2"/>
    <row r="209" s="407" customFormat="1" ht="12.75" x14ac:dyDescent="0.2"/>
    <row r="210" s="407" customFormat="1" ht="12.75" x14ac:dyDescent="0.2"/>
    <row r="211" s="407" customFormat="1" ht="12.75" x14ac:dyDescent="0.2"/>
    <row r="212" s="407" customFormat="1" ht="12.75" x14ac:dyDescent="0.2"/>
    <row r="213" s="407" customFormat="1" ht="12.75" x14ac:dyDescent="0.2"/>
    <row r="214" s="407" customFormat="1" ht="12.75" x14ac:dyDescent="0.2"/>
    <row r="215" s="407" customFormat="1" ht="12.75" x14ac:dyDescent="0.2"/>
    <row r="216" s="407" customFormat="1" ht="12.75" x14ac:dyDescent="0.2"/>
    <row r="217" s="407" customFormat="1" ht="12.75" x14ac:dyDescent="0.2"/>
    <row r="218" s="407" customFormat="1" ht="12.75" x14ac:dyDescent="0.2"/>
    <row r="219" s="407" customFormat="1" ht="12.75" x14ac:dyDescent="0.2"/>
    <row r="220" s="407" customFormat="1" ht="12.75" x14ac:dyDescent="0.2"/>
    <row r="221" s="407" customFormat="1" ht="12.75" x14ac:dyDescent="0.2"/>
    <row r="222" s="407" customFormat="1" ht="12.75" x14ac:dyDescent="0.2"/>
    <row r="223" s="407" customFormat="1" ht="12.75" x14ac:dyDescent="0.2"/>
    <row r="224" s="407" customFormat="1" ht="12.75" x14ac:dyDescent="0.2"/>
    <row r="225" s="407" customFormat="1" ht="12.75" x14ac:dyDescent="0.2"/>
    <row r="226" s="407" customFormat="1" ht="12.75" x14ac:dyDescent="0.2"/>
    <row r="227" s="407" customFormat="1" ht="12.75" x14ac:dyDescent="0.2"/>
    <row r="228" s="407" customFormat="1" ht="12.75" x14ac:dyDescent="0.2"/>
    <row r="229" s="407" customFormat="1" ht="12.75" x14ac:dyDescent="0.2"/>
    <row r="230" s="407" customFormat="1" ht="12.75" x14ac:dyDescent="0.2"/>
    <row r="231" s="407" customFormat="1" ht="12.75" x14ac:dyDescent="0.2"/>
    <row r="232" s="407" customFormat="1" ht="12.75" x14ac:dyDescent="0.2"/>
    <row r="233" s="407" customFormat="1" ht="12.75" x14ac:dyDescent="0.2"/>
    <row r="234" s="407" customFormat="1" ht="12.75" x14ac:dyDescent="0.2"/>
    <row r="235" s="407" customFormat="1" ht="12.75" x14ac:dyDescent="0.2"/>
    <row r="236" s="407" customFormat="1" ht="12.75" x14ac:dyDescent="0.2"/>
    <row r="237" s="407" customFormat="1" ht="12.75" x14ac:dyDescent="0.2"/>
    <row r="238" s="407" customFormat="1" ht="12.75" x14ac:dyDescent="0.2"/>
    <row r="239" s="407" customFormat="1" ht="12.75" x14ac:dyDescent="0.2"/>
    <row r="240" s="407" customFormat="1" ht="12.75" x14ac:dyDescent="0.2"/>
    <row r="241" s="407" customFormat="1" ht="12.75" x14ac:dyDescent="0.2"/>
    <row r="242" s="407" customFormat="1" ht="12.75" x14ac:dyDescent="0.2"/>
    <row r="243" s="407" customFormat="1" ht="12.75" x14ac:dyDescent="0.2"/>
    <row r="244" s="407" customFormat="1" ht="12.75" x14ac:dyDescent="0.2"/>
    <row r="245" s="407" customFormat="1" ht="12.75" x14ac:dyDescent="0.2"/>
    <row r="246" s="407" customFormat="1" ht="12.75" x14ac:dyDescent="0.2"/>
    <row r="247" s="407" customFormat="1" ht="12.75" x14ac:dyDescent="0.2"/>
    <row r="248" s="407" customFormat="1" ht="12.75" x14ac:dyDescent="0.2"/>
    <row r="249" s="407" customFormat="1" ht="12.75" x14ac:dyDescent="0.2"/>
    <row r="250" s="407" customFormat="1" ht="12.75" x14ac:dyDescent="0.2"/>
    <row r="251" s="407" customFormat="1" ht="12.75" x14ac:dyDescent="0.2"/>
    <row r="252" s="407" customFormat="1" ht="12.75" x14ac:dyDescent="0.2"/>
  </sheetData>
  <sheetProtection formatCells="0" formatColumns="0" formatRows="0" insertRows="0"/>
  <mergeCells count="2547">
    <mergeCell ref="AK184:AP184"/>
    <mergeCell ref="A195:O195"/>
    <mergeCell ref="P195:AC195"/>
    <mergeCell ref="AD195:AF195"/>
    <mergeCell ref="AG195:AJ195"/>
    <mergeCell ref="AK195:AP195"/>
    <mergeCell ref="AQ195:AX195"/>
    <mergeCell ref="AY195:BF195"/>
    <mergeCell ref="BG195:BN195"/>
    <mergeCell ref="BO195:BV195"/>
    <mergeCell ref="BW195:CD195"/>
    <mergeCell ref="CE195:CM195"/>
    <mergeCell ref="CN195:CU195"/>
    <mergeCell ref="CV195:DE195"/>
    <mergeCell ref="A182:O182"/>
    <mergeCell ref="P182:AC182"/>
    <mergeCell ref="AD182:AF182"/>
    <mergeCell ref="AG182:AJ182"/>
    <mergeCell ref="AK182:AP182"/>
    <mergeCell ref="AQ182:AX182"/>
    <mergeCell ref="AY182:BF182"/>
    <mergeCell ref="BG182:BN182"/>
    <mergeCell ref="BO182:BV182"/>
    <mergeCell ref="BW182:CD182"/>
    <mergeCell ref="CE182:CM182"/>
    <mergeCell ref="CN182:CU182"/>
    <mergeCell ref="CV182:DE182"/>
    <mergeCell ref="A183:O183"/>
    <mergeCell ref="P183:AC183"/>
    <mergeCell ref="AD183:AF183"/>
    <mergeCell ref="AG183:AJ183"/>
    <mergeCell ref="AK183:AP183"/>
    <mergeCell ref="AQ183:AX183"/>
    <mergeCell ref="AY183:BF183"/>
    <mergeCell ref="BG183:BN183"/>
    <mergeCell ref="BO183:BV183"/>
    <mergeCell ref="BW183:CD183"/>
    <mergeCell ref="CE183:CM183"/>
    <mergeCell ref="CN183:CU183"/>
    <mergeCell ref="CV183:DE183"/>
    <mergeCell ref="A180:O180"/>
    <mergeCell ref="P180:AC180"/>
    <mergeCell ref="AD180:AF180"/>
    <mergeCell ref="AG180:AJ180"/>
    <mergeCell ref="AK180:AP180"/>
    <mergeCell ref="AQ180:AX180"/>
    <mergeCell ref="AY180:BF180"/>
    <mergeCell ref="BG180:BN180"/>
    <mergeCell ref="BO180:BV180"/>
    <mergeCell ref="BW180:CD180"/>
    <mergeCell ref="CE180:CM180"/>
    <mergeCell ref="CN180:CU180"/>
    <mergeCell ref="CV180:DE180"/>
    <mergeCell ref="A181:O181"/>
    <mergeCell ref="P181:AC181"/>
    <mergeCell ref="AD181:AF181"/>
    <mergeCell ref="AG181:AJ181"/>
    <mergeCell ref="AK181:AP181"/>
    <mergeCell ref="AQ181:AX181"/>
    <mergeCell ref="AY181:BF181"/>
    <mergeCell ref="BG181:BN181"/>
    <mergeCell ref="BO181:BV181"/>
    <mergeCell ref="BW181:CD181"/>
    <mergeCell ref="CE181:CM181"/>
    <mergeCell ref="CN181:CU181"/>
    <mergeCell ref="CV181:DE181"/>
    <mergeCell ref="A178:O178"/>
    <mergeCell ref="P178:AC178"/>
    <mergeCell ref="AD178:AF178"/>
    <mergeCell ref="AG178:AJ178"/>
    <mergeCell ref="AK178:AP178"/>
    <mergeCell ref="AQ178:AX178"/>
    <mergeCell ref="AY178:BF178"/>
    <mergeCell ref="BG178:BN178"/>
    <mergeCell ref="BO178:BV178"/>
    <mergeCell ref="BW178:CD178"/>
    <mergeCell ref="CE178:CM178"/>
    <mergeCell ref="CN178:CU178"/>
    <mergeCell ref="CV178:DE178"/>
    <mergeCell ref="A179:O179"/>
    <mergeCell ref="P179:AC179"/>
    <mergeCell ref="AD179:AF179"/>
    <mergeCell ref="AG179:AJ179"/>
    <mergeCell ref="AK179:AP179"/>
    <mergeCell ref="AQ179:AX179"/>
    <mergeCell ref="AY179:BF179"/>
    <mergeCell ref="BG179:BN179"/>
    <mergeCell ref="BO179:BV179"/>
    <mergeCell ref="BW179:CD179"/>
    <mergeCell ref="CE179:CM179"/>
    <mergeCell ref="CN179:CU179"/>
    <mergeCell ref="CV179:DE179"/>
    <mergeCell ref="A176:O176"/>
    <mergeCell ref="P176:AC176"/>
    <mergeCell ref="AD176:AF176"/>
    <mergeCell ref="AG176:AJ176"/>
    <mergeCell ref="AK176:AP176"/>
    <mergeCell ref="AQ176:AX176"/>
    <mergeCell ref="AY176:BF176"/>
    <mergeCell ref="BG176:BN176"/>
    <mergeCell ref="BO176:BV176"/>
    <mergeCell ref="BW176:CD176"/>
    <mergeCell ref="CE176:CM176"/>
    <mergeCell ref="CN176:CU176"/>
    <mergeCell ref="CV176:DE176"/>
    <mergeCell ref="A177:O177"/>
    <mergeCell ref="P177:AC177"/>
    <mergeCell ref="AD177:AF177"/>
    <mergeCell ref="AG177:AJ177"/>
    <mergeCell ref="AK177:AP177"/>
    <mergeCell ref="AQ177:AX177"/>
    <mergeCell ref="AY177:BF177"/>
    <mergeCell ref="BG177:BN177"/>
    <mergeCell ref="BO177:BV177"/>
    <mergeCell ref="BW177:CD177"/>
    <mergeCell ref="CE177:CM177"/>
    <mergeCell ref="CN177:CU177"/>
    <mergeCell ref="CV177:DE177"/>
    <mergeCell ref="A174:O174"/>
    <mergeCell ref="P174:AC174"/>
    <mergeCell ref="AD174:AF174"/>
    <mergeCell ref="AG174:AJ174"/>
    <mergeCell ref="AK174:AP174"/>
    <mergeCell ref="AQ174:AX174"/>
    <mergeCell ref="AY174:BF174"/>
    <mergeCell ref="BG174:BN174"/>
    <mergeCell ref="BO174:BV174"/>
    <mergeCell ref="BW174:CD174"/>
    <mergeCell ref="CE174:CM174"/>
    <mergeCell ref="CN174:CU174"/>
    <mergeCell ref="CV174:DE174"/>
    <mergeCell ref="A175:O175"/>
    <mergeCell ref="P175:AC175"/>
    <mergeCell ref="AD175:AF175"/>
    <mergeCell ref="AG175:AJ175"/>
    <mergeCell ref="AK175:AP175"/>
    <mergeCell ref="AQ175:AX175"/>
    <mergeCell ref="AY175:BF175"/>
    <mergeCell ref="BG175:BN175"/>
    <mergeCell ref="BO175:BV175"/>
    <mergeCell ref="BW175:CD175"/>
    <mergeCell ref="CE175:CM175"/>
    <mergeCell ref="CN175:CU175"/>
    <mergeCell ref="CV175:DE175"/>
    <mergeCell ref="A172:O172"/>
    <mergeCell ref="P172:AC172"/>
    <mergeCell ref="AD172:AF172"/>
    <mergeCell ref="AG172:AJ172"/>
    <mergeCell ref="AK172:AP172"/>
    <mergeCell ref="AQ172:AX172"/>
    <mergeCell ref="AY172:BF172"/>
    <mergeCell ref="BG172:BN172"/>
    <mergeCell ref="BO172:BV172"/>
    <mergeCell ref="BW172:CD172"/>
    <mergeCell ref="CE172:CM172"/>
    <mergeCell ref="CN172:CU172"/>
    <mergeCell ref="CV172:DE172"/>
    <mergeCell ref="A173:O173"/>
    <mergeCell ref="P173:AC173"/>
    <mergeCell ref="AD173:AF173"/>
    <mergeCell ref="AG173:AJ173"/>
    <mergeCell ref="AK173:AP173"/>
    <mergeCell ref="AQ173:AX173"/>
    <mergeCell ref="AY173:BF173"/>
    <mergeCell ref="BG173:BN173"/>
    <mergeCell ref="BO173:BV173"/>
    <mergeCell ref="BW173:CD173"/>
    <mergeCell ref="CE173:CM173"/>
    <mergeCell ref="CN173:CU173"/>
    <mergeCell ref="CV173:DE173"/>
    <mergeCell ref="A170:O170"/>
    <mergeCell ref="P170:AC170"/>
    <mergeCell ref="AD170:AF170"/>
    <mergeCell ref="AG170:AJ170"/>
    <mergeCell ref="AK170:AP170"/>
    <mergeCell ref="AQ170:AX170"/>
    <mergeCell ref="AY170:BF170"/>
    <mergeCell ref="BG170:BN170"/>
    <mergeCell ref="BO170:BV170"/>
    <mergeCell ref="BW170:CD170"/>
    <mergeCell ref="CE170:CM170"/>
    <mergeCell ref="CN170:CU170"/>
    <mergeCell ref="CV170:DE170"/>
    <mergeCell ref="A171:O171"/>
    <mergeCell ref="P171:AC171"/>
    <mergeCell ref="AD171:AF171"/>
    <mergeCell ref="AG171:AJ171"/>
    <mergeCell ref="AK171:AP171"/>
    <mergeCell ref="AQ171:AX171"/>
    <mergeCell ref="AY171:BF171"/>
    <mergeCell ref="BG171:BN171"/>
    <mergeCell ref="BO171:BV171"/>
    <mergeCell ref="BW171:CD171"/>
    <mergeCell ref="CE171:CM171"/>
    <mergeCell ref="CN171:CU171"/>
    <mergeCell ref="CV171:DE171"/>
    <mergeCell ref="A168:O168"/>
    <mergeCell ref="P168:AC168"/>
    <mergeCell ref="AD168:AF168"/>
    <mergeCell ref="AG168:AJ168"/>
    <mergeCell ref="AK168:AP168"/>
    <mergeCell ref="AQ168:AX168"/>
    <mergeCell ref="AY168:BF168"/>
    <mergeCell ref="BG168:BN168"/>
    <mergeCell ref="BO168:BV168"/>
    <mergeCell ref="BW168:CD168"/>
    <mergeCell ref="CE168:CM168"/>
    <mergeCell ref="CN168:CU168"/>
    <mergeCell ref="CV168:DE168"/>
    <mergeCell ref="A169:O169"/>
    <mergeCell ref="P169:AC169"/>
    <mergeCell ref="AD169:AF169"/>
    <mergeCell ref="AG169:AJ169"/>
    <mergeCell ref="AK169:AP169"/>
    <mergeCell ref="AQ169:AX169"/>
    <mergeCell ref="AY169:BF169"/>
    <mergeCell ref="BG169:BN169"/>
    <mergeCell ref="BO169:BV169"/>
    <mergeCell ref="BW169:CD169"/>
    <mergeCell ref="CE169:CM169"/>
    <mergeCell ref="CN169:CU169"/>
    <mergeCell ref="CV169:DE169"/>
    <mergeCell ref="A166:O166"/>
    <mergeCell ref="P166:AC166"/>
    <mergeCell ref="AD166:AF166"/>
    <mergeCell ref="AG166:AJ166"/>
    <mergeCell ref="AK166:AP166"/>
    <mergeCell ref="AQ166:AX166"/>
    <mergeCell ref="AY166:BF166"/>
    <mergeCell ref="BG166:BN166"/>
    <mergeCell ref="BO166:BV166"/>
    <mergeCell ref="BW166:CD166"/>
    <mergeCell ref="CE166:CM166"/>
    <mergeCell ref="CN166:CU166"/>
    <mergeCell ref="CV166:DE166"/>
    <mergeCell ref="A167:O167"/>
    <mergeCell ref="P167:AC167"/>
    <mergeCell ref="AD167:AF167"/>
    <mergeCell ref="AG167:AJ167"/>
    <mergeCell ref="AK167:AP167"/>
    <mergeCell ref="AQ167:AX167"/>
    <mergeCell ref="AY167:BF167"/>
    <mergeCell ref="BG167:BN167"/>
    <mergeCell ref="BO167:BV167"/>
    <mergeCell ref="BW167:CD167"/>
    <mergeCell ref="CE167:CM167"/>
    <mergeCell ref="CN167:CU167"/>
    <mergeCell ref="CV167:DE167"/>
    <mergeCell ref="A164:O164"/>
    <mergeCell ref="P164:AC164"/>
    <mergeCell ref="AD164:AF164"/>
    <mergeCell ref="AG164:AJ164"/>
    <mergeCell ref="AK164:AP164"/>
    <mergeCell ref="AQ164:AX164"/>
    <mergeCell ref="AY164:BF164"/>
    <mergeCell ref="BG164:BN164"/>
    <mergeCell ref="BO164:BV164"/>
    <mergeCell ref="BW164:CD164"/>
    <mergeCell ref="CE164:CM164"/>
    <mergeCell ref="CN164:CU164"/>
    <mergeCell ref="CV164:DE164"/>
    <mergeCell ref="A165:O165"/>
    <mergeCell ref="P165:AC165"/>
    <mergeCell ref="AD165:AF165"/>
    <mergeCell ref="AG165:AJ165"/>
    <mergeCell ref="AK165:AP165"/>
    <mergeCell ref="AQ165:AX165"/>
    <mergeCell ref="AY165:BF165"/>
    <mergeCell ref="BG165:BN165"/>
    <mergeCell ref="BO165:BV165"/>
    <mergeCell ref="BW165:CD165"/>
    <mergeCell ref="CE165:CM165"/>
    <mergeCell ref="CN165:CU165"/>
    <mergeCell ref="CV165:DE165"/>
    <mergeCell ref="A162:O162"/>
    <mergeCell ref="P162:AC162"/>
    <mergeCell ref="AD162:AF162"/>
    <mergeCell ref="AG162:AJ162"/>
    <mergeCell ref="AK162:AP162"/>
    <mergeCell ref="AQ162:AX162"/>
    <mergeCell ref="AY162:BF162"/>
    <mergeCell ref="BG162:BN162"/>
    <mergeCell ref="BO162:BV162"/>
    <mergeCell ref="BW162:CD162"/>
    <mergeCell ref="CE162:CM162"/>
    <mergeCell ref="CN162:CU162"/>
    <mergeCell ref="CV162:DE162"/>
    <mergeCell ref="A163:O163"/>
    <mergeCell ref="P163:AC163"/>
    <mergeCell ref="AD163:AF163"/>
    <mergeCell ref="AG163:AJ163"/>
    <mergeCell ref="AK163:AP163"/>
    <mergeCell ref="AQ163:AX163"/>
    <mergeCell ref="AY163:BF163"/>
    <mergeCell ref="BG163:BN163"/>
    <mergeCell ref="BO163:BV163"/>
    <mergeCell ref="BW163:CD163"/>
    <mergeCell ref="CE163:CM163"/>
    <mergeCell ref="CN163:CU163"/>
    <mergeCell ref="CV163:DE163"/>
    <mergeCell ref="A160:O160"/>
    <mergeCell ref="P160:AC160"/>
    <mergeCell ref="AD160:AF160"/>
    <mergeCell ref="AG160:AJ160"/>
    <mergeCell ref="AK160:AP160"/>
    <mergeCell ref="AQ160:AX160"/>
    <mergeCell ref="AY160:BF160"/>
    <mergeCell ref="BG160:BN160"/>
    <mergeCell ref="BO160:BV160"/>
    <mergeCell ref="BW160:CD160"/>
    <mergeCell ref="CE160:CM160"/>
    <mergeCell ref="CN160:CU160"/>
    <mergeCell ref="CV160:DE160"/>
    <mergeCell ref="A161:O161"/>
    <mergeCell ref="P161:AC161"/>
    <mergeCell ref="AD161:AF161"/>
    <mergeCell ref="AG161:AJ161"/>
    <mergeCell ref="AK161:AP161"/>
    <mergeCell ref="AQ161:AX161"/>
    <mergeCell ref="AY161:BF161"/>
    <mergeCell ref="BG161:BN161"/>
    <mergeCell ref="BO161:BV161"/>
    <mergeCell ref="BW161:CD161"/>
    <mergeCell ref="CE161:CM161"/>
    <mergeCell ref="CN161:CU161"/>
    <mergeCell ref="CV161:DE161"/>
    <mergeCell ref="P158:AC158"/>
    <mergeCell ref="AD158:AF158"/>
    <mergeCell ref="AG158:AJ158"/>
    <mergeCell ref="AK158:AP158"/>
    <mergeCell ref="AQ158:AX158"/>
    <mergeCell ref="AY158:BF158"/>
    <mergeCell ref="BG158:BN158"/>
    <mergeCell ref="BO158:BV158"/>
    <mergeCell ref="BW158:CD158"/>
    <mergeCell ref="CE158:CM158"/>
    <mergeCell ref="CN158:CU158"/>
    <mergeCell ref="CV158:DE158"/>
    <mergeCell ref="A159:O159"/>
    <mergeCell ref="P159:AC159"/>
    <mergeCell ref="AD159:AF159"/>
    <mergeCell ref="AG159:AJ159"/>
    <mergeCell ref="AK159:AP159"/>
    <mergeCell ref="AQ159:AX159"/>
    <mergeCell ref="AY159:BF159"/>
    <mergeCell ref="BG159:BN159"/>
    <mergeCell ref="BO159:BV159"/>
    <mergeCell ref="BW159:CD159"/>
    <mergeCell ref="CE159:CM159"/>
    <mergeCell ref="CN159:CU159"/>
    <mergeCell ref="CV159:DE159"/>
    <mergeCell ref="CN155:CU155"/>
    <mergeCell ref="CV155:DE155"/>
    <mergeCell ref="A156:O156"/>
    <mergeCell ref="P156:AC156"/>
    <mergeCell ref="AD156:AF156"/>
    <mergeCell ref="AG156:AJ156"/>
    <mergeCell ref="AK156:AP156"/>
    <mergeCell ref="AQ156:AX156"/>
    <mergeCell ref="AY156:BF156"/>
    <mergeCell ref="BG156:BN156"/>
    <mergeCell ref="BO156:BV156"/>
    <mergeCell ref="BW156:CD156"/>
    <mergeCell ref="CE156:CM156"/>
    <mergeCell ref="CN156:CU156"/>
    <mergeCell ref="CV156:DE156"/>
    <mergeCell ref="A157:O157"/>
    <mergeCell ref="P157:AC157"/>
    <mergeCell ref="AD157:AF157"/>
    <mergeCell ref="AG157:AJ157"/>
    <mergeCell ref="AK157:AP157"/>
    <mergeCell ref="AQ157:AX157"/>
    <mergeCell ref="AY157:BF157"/>
    <mergeCell ref="BG157:BN157"/>
    <mergeCell ref="BO157:BV157"/>
    <mergeCell ref="BW157:CD157"/>
    <mergeCell ref="CE157:CM157"/>
    <mergeCell ref="CN157:CU157"/>
    <mergeCell ref="CV157:DE157"/>
    <mergeCell ref="CV83:DE83"/>
    <mergeCell ref="A153:O153"/>
    <mergeCell ref="P153:AC153"/>
    <mergeCell ref="AD153:AF153"/>
    <mergeCell ref="AG153:AJ153"/>
    <mergeCell ref="AK153:AP153"/>
    <mergeCell ref="AQ153:AX153"/>
    <mergeCell ref="AY153:BF153"/>
    <mergeCell ref="BG153:BN153"/>
    <mergeCell ref="BO153:BV153"/>
    <mergeCell ref="BW153:CD153"/>
    <mergeCell ref="CE153:CM153"/>
    <mergeCell ref="CN153:CU153"/>
    <mergeCell ref="CV153:DE153"/>
    <mergeCell ref="A154:O154"/>
    <mergeCell ref="P154:AC154"/>
    <mergeCell ref="AD154:AF154"/>
    <mergeCell ref="AG154:AJ154"/>
    <mergeCell ref="AK154:AP154"/>
    <mergeCell ref="AQ154:AX154"/>
    <mergeCell ref="AY154:BF154"/>
    <mergeCell ref="BG154:BN154"/>
    <mergeCell ref="BO154:BV154"/>
    <mergeCell ref="BW154:CD154"/>
    <mergeCell ref="CE154:CM154"/>
    <mergeCell ref="CN154:CU154"/>
    <mergeCell ref="CV154:DE154"/>
    <mergeCell ref="A123:O123"/>
    <mergeCell ref="P123:AC123"/>
    <mergeCell ref="AD123:AF123"/>
    <mergeCell ref="AG123:AJ123"/>
    <mergeCell ref="AK123:AP123"/>
    <mergeCell ref="AQ123:AX123"/>
    <mergeCell ref="AY123:BF123"/>
    <mergeCell ref="BG123:BN123"/>
    <mergeCell ref="BO123:BV123"/>
    <mergeCell ref="BW123:CD123"/>
    <mergeCell ref="CE123:CM123"/>
    <mergeCell ref="CN123:CU123"/>
    <mergeCell ref="CV123:DE123"/>
    <mergeCell ref="A124:O124"/>
    <mergeCell ref="P124:AC124"/>
    <mergeCell ref="AD124:AF124"/>
    <mergeCell ref="AG124:AJ124"/>
    <mergeCell ref="AK124:AP124"/>
    <mergeCell ref="AQ124:AX124"/>
    <mergeCell ref="AY124:BF124"/>
    <mergeCell ref="BG124:BN124"/>
    <mergeCell ref="BO124:BV124"/>
    <mergeCell ref="BW124:CD124"/>
    <mergeCell ref="CE124:CM124"/>
    <mergeCell ref="CN124:CU124"/>
    <mergeCell ref="CV124:DE124"/>
    <mergeCell ref="A121:O121"/>
    <mergeCell ref="P121:AC121"/>
    <mergeCell ref="AD121:AF121"/>
    <mergeCell ref="AG121:AJ121"/>
    <mergeCell ref="AK121:AP121"/>
    <mergeCell ref="AQ121:AX121"/>
    <mergeCell ref="AY121:BF121"/>
    <mergeCell ref="BG121:BN121"/>
    <mergeCell ref="BO121:BV121"/>
    <mergeCell ref="BW121:CD121"/>
    <mergeCell ref="CE121:CM121"/>
    <mergeCell ref="CN121:CU121"/>
    <mergeCell ref="CV121:DE121"/>
    <mergeCell ref="A122:O122"/>
    <mergeCell ref="P122:AC122"/>
    <mergeCell ref="AD122:AF122"/>
    <mergeCell ref="AG122:AJ122"/>
    <mergeCell ref="AK122:AP122"/>
    <mergeCell ref="AQ122:AX122"/>
    <mergeCell ref="AY122:BF122"/>
    <mergeCell ref="BG122:BN122"/>
    <mergeCell ref="BO122:BV122"/>
    <mergeCell ref="BW122:CD122"/>
    <mergeCell ref="CE122:CM122"/>
    <mergeCell ref="CN122:CU122"/>
    <mergeCell ref="CV122:DE122"/>
    <mergeCell ref="A119:O119"/>
    <mergeCell ref="P119:AC119"/>
    <mergeCell ref="AD119:AF119"/>
    <mergeCell ref="AG119:AJ119"/>
    <mergeCell ref="AK119:AP119"/>
    <mergeCell ref="AQ119:AX119"/>
    <mergeCell ref="AY119:BF119"/>
    <mergeCell ref="BG119:BN119"/>
    <mergeCell ref="BO119:BV119"/>
    <mergeCell ref="BW119:CD119"/>
    <mergeCell ref="CE119:CM119"/>
    <mergeCell ref="CN119:CU119"/>
    <mergeCell ref="CV119:DE119"/>
    <mergeCell ref="A120:O120"/>
    <mergeCell ref="P120:AC120"/>
    <mergeCell ref="AD120:AF120"/>
    <mergeCell ref="AG120:AJ120"/>
    <mergeCell ref="AK120:AP120"/>
    <mergeCell ref="AQ120:AX120"/>
    <mergeCell ref="AY120:BF120"/>
    <mergeCell ref="BG120:BN120"/>
    <mergeCell ref="BO120:BV120"/>
    <mergeCell ref="BW120:CD120"/>
    <mergeCell ref="CE120:CM120"/>
    <mergeCell ref="CN120:CU120"/>
    <mergeCell ref="CV120:DE120"/>
    <mergeCell ref="A117:O117"/>
    <mergeCell ref="P117:AC117"/>
    <mergeCell ref="AD117:AF117"/>
    <mergeCell ref="AG117:AJ117"/>
    <mergeCell ref="AK117:AP117"/>
    <mergeCell ref="AQ117:AX117"/>
    <mergeCell ref="AY117:BF117"/>
    <mergeCell ref="BG117:BN117"/>
    <mergeCell ref="BO117:BV117"/>
    <mergeCell ref="BW117:CD117"/>
    <mergeCell ref="CE117:CM117"/>
    <mergeCell ref="CN117:CU117"/>
    <mergeCell ref="CV117:DE117"/>
    <mergeCell ref="A118:O118"/>
    <mergeCell ref="P118:AC118"/>
    <mergeCell ref="AD118:AF118"/>
    <mergeCell ref="AG118:AJ118"/>
    <mergeCell ref="AK118:AP118"/>
    <mergeCell ref="AQ118:AX118"/>
    <mergeCell ref="AY118:BF118"/>
    <mergeCell ref="BG118:BN118"/>
    <mergeCell ref="BO118:BV118"/>
    <mergeCell ref="BW118:CD118"/>
    <mergeCell ref="CE118:CM118"/>
    <mergeCell ref="CN118:CU118"/>
    <mergeCell ref="CV118:DE118"/>
    <mergeCell ref="A115:O115"/>
    <mergeCell ref="P115:AC115"/>
    <mergeCell ref="AD115:AF115"/>
    <mergeCell ref="AG115:AJ115"/>
    <mergeCell ref="AK115:AP115"/>
    <mergeCell ref="AQ115:AX115"/>
    <mergeCell ref="AY115:BF115"/>
    <mergeCell ref="BG115:BN115"/>
    <mergeCell ref="BO115:BV115"/>
    <mergeCell ref="BW115:CD115"/>
    <mergeCell ref="CE115:CM115"/>
    <mergeCell ref="CN115:CU115"/>
    <mergeCell ref="CV115:DE115"/>
    <mergeCell ref="A116:O116"/>
    <mergeCell ref="P116:AC116"/>
    <mergeCell ref="AD116:AF116"/>
    <mergeCell ref="AG116:AJ116"/>
    <mergeCell ref="AK116:AP116"/>
    <mergeCell ref="AQ116:AX116"/>
    <mergeCell ref="AY116:BF116"/>
    <mergeCell ref="BG116:BN116"/>
    <mergeCell ref="BO116:BV116"/>
    <mergeCell ref="BW116:CD116"/>
    <mergeCell ref="CE116:CM116"/>
    <mergeCell ref="CN116:CU116"/>
    <mergeCell ref="CV116:DE116"/>
    <mergeCell ref="A113:O113"/>
    <mergeCell ref="P113:AC113"/>
    <mergeCell ref="AD113:AF113"/>
    <mergeCell ref="AG113:AJ113"/>
    <mergeCell ref="AK113:AP113"/>
    <mergeCell ref="AQ113:AX113"/>
    <mergeCell ref="AY113:BF113"/>
    <mergeCell ref="BG113:BN113"/>
    <mergeCell ref="BO113:BV113"/>
    <mergeCell ref="BW113:CD113"/>
    <mergeCell ref="CE113:CM113"/>
    <mergeCell ref="CN113:CU113"/>
    <mergeCell ref="CV113:DE113"/>
    <mergeCell ref="A114:O114"/>
    <mergeCell ref="P114:AC114"/>
    <mergeCell ref="AD114:AF114"/>
    <mergeCell ref="AG114:AJ114"/>
    <mergeCell ref="AK114:AP114"/>
    <mergeCell ref="AQ114:AX114"/>
    <mergeCell ref="AY114:BF114"/>
    <mergeCell ref="BG114:BN114"/>
    <mergeCell ref="BO114:BV114"/>
    <mergeCell ref="BW114:CD114"/>
    <mergeCell ref="CE114:CM114"/>
    <mergeCell ref="CN114:CU114"/>
    <mergeCell ref="CV114:DE114"/>
    <mergeCell ref="A111:O111"/>
    <mergeCell ref="P111:AC111"/>
    <mergeCell ref="AD111:AF111"/>
    <mergeCell ref="AG111:AJ111"/>
    <mergeCell ref="AK111:AP111"/>
    <mergeCell ref="AQ111:AX111"/>
    <mergeCell ref="AY111:BF111"/>
    <mergeCell ref="BG111:BN111"/>
    <mergeCell ref="BO111:BV111"/>
    <mergeCell ref="BW111:CD111"/>
    <mergeCell ref="CE111:CM111"/>
    <mergeCell ref="CN111:CU111"/>
    <mergeCell ref="CV111:DE111"/>
    <mergeCell ref="A112:O112"/>
    <mergeCell ref="P112:AC112"/>
    <mergeCell ref="AD112:AF112"/>
    <mergeCell ref="AG112:AJ112"/>
    <mergeCell ref="AK112:AP112"/>
    <mergeCell ref="AQ112:AX112"/>
    <mergeCell ref="AY112:BF112"/>
    <mergeCell ref="BG112:BN112"/>
    <mergeCell ref="BO112:BV112"/>
    <mergeCell ref="BW112:CD112"/>
    <mergeCell ref="CE112:CM112"/>
    <mergeCell ref="CN112:CU112"/>
    <mergeCell ref="CV112:DE112"/>
    <mergeCell ref="A109:O109"/>
    <mergeCell ref="P109:AC109"/>
    <mergeCell ref="AD109:AF109"/>
    <mergeCell ref="AG109:AJ109"/>
    <mergeCell ref="AK109:AP109"/>
    <mergeCell ref="AQ109:AX109"/>
    <mergeCell ref="AY109:BF109"/>
    <mergeCell ref="BG109:BN109"/>
    <mergeCell ref="BO109:BV109"/>
    <mergeCell ref="BW109:CD109"/>
    <mergeCell ref="CE109:CM109"/>
    <mergeCell ref="CN109:CU109"/>
    <mergeCell ref="CV109:DE109"/>
    <mergeCell ref="A110:O110"/>
    <mergeCell ref="P110:AC110"/>
    <mergeCell ref="AD110:AF110"/>
    <mergeCell ref="AG110:AJ110"/>
    <mergeCell ref="AK110:AP110"/>
    <mergeCell ref="AQ110:AX110"/>
    <mergeCell ref="AY110:BF110"/>
    <mergeCell ref="BG110:BN110"/>
    <mergeCell ref="BO110:BV110"/>
    <mergeCell ref="BW110:CD110"/>
    <mergeCell ref="CE110:CM110"/>
    <mergeCell ref="CN110:CU110"/>
    <mergeCell ref="CV110:DE110"/>
    <mergeCell ref="A107:O107"/>
    <mergeCell ref="P107:AC107"/>
    <mergeCell ref="AD107:AF107"/>
    <mergeCell ref="AG107:AJ107"/>
    <mergeCell ref="AK107:AP107"/>
    <mergeCell ref="AQ107:AX107"/>
    <mergeCell ref="AY107:BF107"/>
    <mergeCell ref="BG107:BN107"/>
    <mergeCell ref="BO107:BV107"/>
    <mergeCell ref="BW107:CD107"/>
    <mergeCell ref="CE107:CM107"/>
    <mergeCell ref="CN107:CU107"/>
    <mergeCell ref="CV107:DE107"/>
    <mergeCell ref="A108:O108"/>
    <mergeCell ref="P108:AC108"/>
    <mergeCell ref="AD108:AF108"/>
    <mergeCell ref="AG108:AJ108"/>
    <mergeCell ref="AK108:AP108"/>
    <mergeCell ref="AQ108:AX108"/>
    <mergeCell ref="AY108:BF108"/>
    <mergeCell ref="BG108:BN108"/>
    <mergeCell ref="BO108:BV108"/>
    <mergeCell ref="BW108:CD108"/>
    <mergeCell ref="CE108:CM108"/>
    <mergeCell ref="CN108:CU108"/>
    <mergeCell ref="CV108:DE108"/>
    <mergeCell ref="A105:O105"/>
    <mergeCell ref="P105:AC105"/>
    <mergeCell ref="AD105:AF105"/>
    <mergeCell ref="AG105:AJ105"/>
    <mergeCell ref="AK105:AP105"/>
    <mergeCell ref="AQ105:AX105"/>
    <mergeCell ref="AY105:BF105"/>
    <mergeCell ref="BG105:BN105"/>
    <mergeCell ref="BO105:BV105"/>
    <mergeCell ref="BW105:CD105"/>
    <mergeCell ref="CE105:CM105"/>
    <mergeCell ref="CN105:CU105"/>
    <mergeCell ref="CV105:DE105"/>
    <mergeCell ref="A106:O106"/>
    <mergeCell ref="P106:AC106"/>
    <mergeCell ref="AD106:AF106"/>
    <mergeCell ref="AG106:AJ106"/>
    <mergeCell ref="AK106:AP106"/>
    <mergeCell ref="AQ106:AX106"/>
    <mergeCell ref="AY106:BF106"/>
    <mergeCell ref="BG106:BN106"/>
    <mergeCell ref="BO106:BV106"/>
    <mergeCell ref="BW106:CD106"/>
    <mergeCell ref="CE106:CM106"/>
    <mergeCell ref="CN106:CU106"/>
    <mergeCell ref="CV106:DE106"/>
    <mergeCell ref="A103:O103"/>
    <mergeCell ref="P103:AC103"/>
    <mergeCell ref="AD103:AF103"/>
    <mergeCell ref="AG103:AJ103"/>
    <mergeCell ref="AK103:AP103"/>
    <mergeCell ref="AQ103:AX103"/>
    <mergeCell ref="AY103:BF103"/>
    <mergeCell ref="BG103:BN103"/>
    <mergeCell ref="BO103:BV103"/>
    <mergeCell ref="BW103:CD103"/>
    <mergeCell ref="CE103:CM103"/>
    <mergeCell ref="CN103:CU103"/>
    <mergeCell ref="CV103:DE103"/>
    <mergeCell ref="A104:O104"/>
    <mergeCell ref="P104:AC104"/>
    <mergeCell ref="AD104:AF104"/>
    <mergeCell ref="AG104:AJ104"/>
    <mergeCell ref="AK104:AP104"/>
    <mergeCell ref="AQ104:AX104"/>
    <mergeCell ref="AY104:BF104"/>
    <mergeCell ref="BG104:BN104"/>
    <mergeCell ref="BO104:BV104"/>
    <mergeCell ref="BW104:CD104"/>
    <mergeCell ref="CE104:CM104"/>
    <mergeCell ref="CN104:CU104"/>
    <mergeCell ref="CV104:DE104"/>
    <mergeCell ref="A101:O101"/>
    <mergeCell ref="P101:AC101"/>
    <mergeCell ref="AD101:AF101"/>
    <mergeCell ref="AG101:AJ101"/>
    <mergeCell ref="AK101:AP101"/>
    <mergeCell ref="AQ101:AX101"/>
    <mergeCell ref="AY101:BF101"/>
    <mergeCell ref="BG101:BN101"/>
    <mergeCell ref="BO101:BV101"/>
    <mergeCell ref="BW101:CD101"/>
    <mergeCell ref="CE101:CM101"/>
    <mergeCell ref="CN101:CU101"/>
    <mergeCell ref="CV101:DE101"/>
    <mergeCell ref="A102:O102"/>
    <mergeCell ref="P102:AC102"/>
    <mergeCell ref="AD102:AF102"/>
    <mergeCell ref="AG102:AJ102"/>
    <mergeCell ref="AK102:AP102"/>
    <mergeCell ref="AQ102:AX102"/>
    <mergeCell ref="AY102:BF102"/>
    <mergeCell ref="BG102:BN102"/>
    <mergeCell ref="BO102:BV102"/>
    <mergeCell ref="BW102:CD102"/>
    <mergeCell ref="CE102:CM102"/>
    <mergeCell ref="CN102:CU102"/>
    <mergeCell ref="CV102:DE102"/>
    <mergeCell ref="A99:O99"/>
    <mergeCell ref="P99:AC99"/>
    <mergeCell ref="AD99:AF99"/>
    <mergeCell ref="AG99:AJ99"/>
    <mergeCell ref="AK99:AP99"/>
    <mergeCell ref="AQ99:AX99"/>
    <mergeCell ref="AY99:BF99"/>
    <mergeCell ref="BG99:BN99"/>
    <mergeCell ref="BO99:BV99"/>
    <mergeCell ref="BW99:CD99"/>
    <mergeCell ref="CE99:CM99"/>
    <mergeCell ref="CN99:CU99"/>
    <mergeCell ref="CV99:DE99"/>
    <mergeCell ref="A100:O100"/>
    <mergeCell ref="P100:AC100"/>
    <mergeCell ref="AD100:AF100"/>
    <mergeCell ref="AG100:AJ100"/>
    <mergeCell ref="AK100:AP100"/>
    <mergeCell ref="AQ100:AX100"/>
    <mergeCell ref="AY100:BF100"/>
    <mergeCell ref="BG100:BN100"/>
    <mergeCell ref="BO100:BV100"/>
    <mergeCell ref="BW100:CD100"/>
    <mergeCell ref="CE100:CM100"/>
    <mergeCell ref="CN100:CU100"/>
    <mergeCell ref="CV100:DE100"/>
    <mergeCell ref="A97:O97"/>
    <mergeCell ref="P97:AC97"/>
    <mergeCell ref="AD97:AF97"/>
    <mergeCell ref="AG97:AJ97"/>
    <mergeCell ref="AK97:AP97"/>
    <mergeCell ref="AQ97:AX97"/>
    <mergeCell ref="AY97:BF97"/>
    <mergeCell ref="BG97:BN97"/>
    <mergeCell ref="BO97:BV97"/>
    <mergeCell ref="BW97:CD97"/>
    <mergeCell ref="CE97:CM97"/>
    <mergeCell ref="CN97:CU97"/>
    <mergeCell ref="CV97:DE97"/>
    <mergeCell ref="A98:O98"/>
    <mergeCell ref="P98:AC98"/>
    <mergeCell ref="AD98:AF98"/>
    <mergeCell ref="AG98:AJ98"/>
    <mergeCell ref="AK98:AP98"/>
    <mergeCell ref="AQ98:AX98"/>
    <mergeCell ref="AY98:BF98"/>
    <mergeCell ref="BG98:BN98"/>
    <mergeCell ref="BO98:BV98"/>
    <mergeCell ref="BW98:CD98"/>
    <mergeCell ref="CE98:CM98"/>
    <mergeCell ref="CN98:CU98"/>
    <mergeCell ref="CV98:DE98"/>
    <mergeCell ref="A95:O95"/>
    <mergeCell ref="P95:AC95"/>
    <mergeCell ref="AD95:AF95"/>
    <mergeCell ref="AG95:AJ95"/>
    <mergeCell ref="AK95:AP95"/>
    <mergeCell ref="AQ95:AX95"/>
    <mergeCell ref="AY95:BF95"/>
    <mergeCell ref="BG95:BN95"/>
    <mergeCell ref="BO95:BV95"/>
    <mergeCell ref="BW95:CD95"/>
    <mergeCell ref="CE95:CM95"/>
    <mergeCell ref="CN95:CU95"/>
    <mergeCell ref="CV95:DE95"/>
    <mergeCell ref="A96:O96"/>
    <mergeCell ref="P96:AC96"/>
    <mergeCell ref="AD96:AF96"/>
    <mergeCell ref="AG96:AJ96"/>
    <mergeCell ref="AK96:AP96"/>
    <mergeCell ref="AQ96:AX96"/>
    <mergeCell ref="AY96:BF96"/>
    <mergeCell ref="BG96:BN96"/>
    <mergeCell ref="BO96:BV96"/>
    <mergeCell ref="BW96:CD96"/>
    <mergeCell ref="CE96:CM96"/>
    <mergeCell ref="CN96:CU96"/>
    <mergeCell ref="CV96:DE96"/>
    <mergeCell ref="A93:O93"/>
    <mergeCell ref="P93:AC93"/>
    <mergeCell ref="AD93:AF93"/>
    <mergeCell ref="AG93:AJ93"/>
    <mergeCell ref="AK93:AP93"/>
    <mergeCell ref="AQ93:AX93"/>
    <mergeCell ref="AY93:BF93"/>
    <mergeCell ref="BG93:BN93"/>
    <mergeCell ref="BO93:BV93"/>
    <mergeCell ref="BW93:CD93"/>
    <mergeCell ref="CE93:CM93"/>
    <mergeCell ref="CN93:CU93"/>
    <mergeCell ref="CV93:DE93"/>
    <mergeCell ref="A94:O94"/>
    <mergeCell ref="P94:AC94"/>
    <mergeCell ref="AD94:AF94"/>
    <mergeCell ref="AG94:AJ94"/>
    <mergeCell ref="AK94:AP94"/>
    <mergeCell ref="AQ94:AX94"/>
    <mergeCell ref="AY94:BF94"/>
    <mergeCell ref="BG94:BN94"/>
    <mergeCell ref="BO94:BV94"/>
    <mergeCell ref="BW94:CD94"/>
    <mergeCell ref="CE94:CM94"/>
    <mergeCell ref="CN94:CU94"/>
    <mergeCell ref="CV94:DE94"/>
    <mergeCell ref="AG91:AJ91"/>
    <mergeCell ref="AK91:AP91"/>
    <mergeCell ref="AQ91:AX91"/>
    <mergeCell ref="AY91:BF91"/>
    <mergeCell ref="BG91:BN91"/>
    <mergeCell ref="BO91:BV91"/>
    <mergeCell ref="BW91:CD91"/>
    <mergeCell ref="CE91:CM91"/>
    <mergeCell ref="CN91:CU91"/>
    <mergeCell ref="CV91:DE91"/>
    <mergeCell ref="A92:O92"/>
    <mergeCell ref="P92:AC92"/>
    <mergeCell ref="AD92:AF92"/>
    <mergeCell ref="AG92:AJ92"/>
    <mergeCell ref="AK92:AP92"/>
    <mergeCell ref="AQ92:AX92"/>
    <mergeCell ref="AY92:BF92"/>
    <mergeCell ref="BG92:BN92"/>
    <mergeCell ref="BO92:BV92"/>
    <mergeCell ref="BW92:CD92"/>
    <mergeCell ref="CE92:CM92"/>
    <mergeCell ref="CN92:CU92"/>
    <mergeCell ref="CV92:DE92"/>
    <mergeCell ref="A91:O91"/>
    <mergeCell ref="P91:AC91"/>
    <mergeCell ref="AD91:AF91"/>
    <mergeCell ref="A139:O139"/>
    <mergeCell ref="P139:AC139"/>
    <mergeCell ref="AD139:AF139"/>
    <mergeCell ref="AG139:AJ139"/>
    <mergeCell ref="AK139:AP139"/>
    <mergeCell ref="AQ139:AX139"/>
    <mergeCell ref="AY139:BF139"/>
    <mergeCell ref="BG139:BN139"/>
    <mergeCell ref="BO139:BV139"/>
    <mergeCell ref="BW139:CD139"/>
    <mergeCell ref="CE139:CM139"/>
    <mergeCell ref="CN139:CU139"/>
    <mergeCell ref="CV139:DE139"/>
    <mergeCell ref="A140:O140"/>
    <mergeCell ref="P140:AC140"/>
    <mergeCell ref="AD140:AF140"/>
    <mergeCell ref="AG140:AJ140"/>
    <mergeCell ref="AK140:AP140"/>
    <mergeCell ref="AQ140:AX140"/>
    <mergeCell ref="AY140:BF140"/>
    <mergeCell ref="BG140:BN140"/>
    <mergeCell ref="BO140:BV140"/>
    <mergeCell ref="BW140:CD140"/>
    <mergeCell ref="CE140:CM140"/>
    <mergeCell ref="CN140:CU140"/>
    <mergeCell ref="CV140:DE140"/>
    <mergeCell ref="A137:O137"/>
    <mergeCell ref="P137:AC137"/>
    <mergeCell ref="AD137:AF137"/>
    <mergeCell ref="AG137:AJ137"/>
    <mergeCell ref="AK137:AP137"/>
    <mergeCell ref="AQ137:AX137"/>
    <mergeCell ref="AY137:BF137"/>
    <mergeCell ref="BG137:BN137"/>
    <mergeCell ref="BO137:BV137"/>
    <mergeCell ref="BW137:CD137"/>
    <mergeCell ref="CE137:CM137"/>
    <mergeCell ref="CN137:CU137"/>
    <mergeCell ref="CV137:DE137"/>
    <mergeCell ref="A138:O138"/>
    <mergeCell ref="P138:AC138"/>
    <mergeCell ref="AD138:AF138"/>
    <mergeCell ref="AG138:AJ138"/>
    <mergeCell ref="AK138:AP138"/>
    <mergeCell ref="AQ138:AX138"/>
    <mergeCell ref="AY138:BF138"/>
    <mergeCell ref="BG138:BN138"/>
    <mergeCell ref="BO138:BV138"/>
    <mergeCell ref="BW138:CD138"/>
    <mergeCell ref="CE138:CM138"/>
    <mergeCell ref="CN138:CU138"/>
    <mergeCell ref="CV138:DE138"/>
    <mergeCell ref="A135:O135"/>
    <mergeCell ref="P135:AC135"/>
    <mergeCell ref="AD135:AF135"/>
    <mergeCell ref="AG135:AJ135"/>
    <mergeCell ref="AK135:AP135"/>
    <mergeCell ref="AQ135:AX135"/>
    <mergeCell ref="AY135:BF135"/>
    <mergeCell ref="BG135:BN135"/>
    <mergeCell ref="BO135:BV135"/>
    <mergeCell ref="BW135:CD135"/>
    <mergeCell ref="CE135:CM135"/>
    <mergeCell ref="CN135:CU135"/>
    <mergeCell ref="CV135:DE135"/>
    <mergeCell ref="A136:O136"/>
    <mergeCell ref="P136:AC136"/>
    <mergeCell ref="AD136:AF136"/>
    <mergeCell ref="AG136:AJ136"/>
    <mergeCell ref="AK136:AP136"/>
    <mergeCell ref="AQ136:AX136"/>
    <mergeCell ref="AY136:BF136"/>
    <mergeCell ref="BG136:BN136"/>
    <mergeCell ref="BO136:BV136"/>
    <mergeCell ref="BW136:CD136"/>
    <mergeCell ref="CE136:CM136"/>
    <mergeCell ref="CN136:CU136"/>
    <mergeCell ref="CV136:DE136"/>
    <mergeCell ref="A133:O133"/>
    <mergeCell ref="P133:AC133"/>
    <mergeCell ref="AD133:AF133"/>
    <mergeCell ref="AG133:AJ133"/>
    <mergeCell ref="AK133:AP133"/>
    <mergeCell ref="AQ133:AX133"/>
    <mergeCell ref="AY133:BF133"/>
    <mergeCell ref="BG133:BN133"/>
    <mergeCell ref="BO133:BV133"/>
    <mergeCell ref="BW133:CD133"/>
    <mergeCell ref="CE133:CM133"/>
    <mergeCell ref="CN133:CU133"/>
    <mergeCell ref="CV133:DE133"/>
    <mergeCell ref="A134:O134"/>
    <mergeCell ref="P134:AC134"/>
    <mergeCell ref="AD134:AF134"/>
    <mergeCell ref="AG134:AJ134"/>
    <mergeCell ref="AK134:AP134"/>
    <mergeCell ref="AQ134:AX134"/>
    <mergeCell ref="AY134:BF134"/>
    <mergeCell ref="BG134:BN134"/>
    <mergeCell ref="BO134:BV134"/>
    <mergeCell ref="BW134:CD134"/>
    <mergeCell ref="CE134:CM134"/>
    <mergeCell ref="CN134:CU134"/>
    <mergeCell ref="CV134:DE134"/>
    <mergeCell ref="A131:O131"/>
    <mergeCell ref="P131:AC131"/>
    <mergeCell ref="AD131:AF131"/>
    <mergeCell ref="AG131:AJ131"/>
    <mergeCell ref="AK131:AP131"/>
    <mergeCell ref="AQ131:AX131"/>
    <mergeCell ref="AY131:BF131"/>
    <mergeCell ref="BG131:BN131"/>
    <mergeCell ref="BO131:BV131"/>
    <mergeCell ref="BW131:CD131"/>
    <mergeCell ref="CE131:CM131"/>
    <mergeCell ref="CN131:CU131"/>
    <mergeCell ref="CV131:DE131"/>
    <mergeCell ref="A132:O132"/>
    <mergeCell ref="P132:AC132"/>
    <mergeCell ref="AD132:AF132"/>
    <mergeCell ref="AG132:AJ132"/>
    <mergeCell ref="AK132:AP132"/>
    <mergeCell ref="AQ132:AX132"/>
    <mergeCell ref="AY132:BF132"/>
    <mergeCell ref="BG132:BN132"/>
    <mergeCell ref="BO132:BV132"/>
    <mergeCell ref="BW132:CD132"/>
    <mergeCell ref="CE132:CM132"/>
    <mergeCell ref="CN132:CU132"/>
    <mergeCell ref="CV132:DE132"/>
    <mergeCell ref="A129:O129"/>
    <mergeCell ref="P129:AC129"/>
    <mergeCell ref="AD129:AF129"/>
    <mergeCell ref="AG129:AJ129"/>
    <mergeCell ref="AK129:AP129"/>
    <mergeCell ref="AQ129:AX129"/>
    <mergeCell ref="AY129:BF129"/>
    <mergeCell ref="BG129:BN129"/>
    <mergeCell ref="BO129:BV129"/>
    <mergeCell ref="BW129:CD129"/>
    <mergeCell ref="CE129:CM129"/>
    <mergeCell ref="CN129:CU129"/>
    <mergeCell ref="CV129:DE129"/>
    <mergeCell ref="A130:O130"/>
    <mergeCell ref="P130:AC130"/>
    <mergeCell ref="AD130:AF130"/>
    <mergeCell ref="AG130:AJ130"/>
    <mergeCell ref="AK130:AP130"/>
    <mergeCell ref="AQ130:AX130"/>
    <mergeCell ref="AY130:BF130"/>
    <mergeCell ref="BG130:BN130"/>
    <mergeCell ref="BO130:BV130"/>
    <mergeCell ref="BW130:CD130"/>
    <mergeCell ref="CE130:CM130"/>
    <mergeCell ref="CN130:CU130"/>
    <mergeCell ref="CV130:DE130"/>
    <mergeCell ref="A127:O127"/>
    <mergeCell ref="P127:AC127"/>
    <mergeCell ref="AD127:AF127"/>
    <mergeCell ref="AG127:AJ127"/>
    <mergeCell ref="AK127:AP127"/>
    <mergeCell ref="AQ127:AX127"/>
    <mergeCell ref="AY127:BF127"/>
    <mergeCell ref="BG127:BN127"/>
    <mergeCell ref="BO127:BV127"/>
    <mergeCell ref="BW127:CD127"/>
    <mergeCell ref="CE127:CM127"/>
    <mergeCell ref="CN127:CU127"/>
    <mergeCell ref="CV127:DE127"/>
    <mergeCell ref="A128:O128"/>
    <mergeCell ref="P128:AC128"/>
    <mergeCell ref="AD128:AF128"/>
    <mergeCell ref="AG128:AJ128"/>
    <mergeCell ref="AK128:AP128"/>
    <mergeCell ref="AQ128:AX128"/>
    <mergeCell ref="AY128:BF128"/>
    <mergeCell ref="BG128:BN128"/>
    <mergeCell ref="BO128:BV128"/>
    <mergeCell ref="BW128:CD128"/>
    <mergeCell ref="CE128:CM128"/>
    <mergeCell ref="CN128:CU128"/>
    <mergeCell ref="CV128:DE128"/>
    <mergeCell ref="A125:O125"/>
    <mergeCell ref="P125:AC125"/>
    <mergeCell ref="AD125:AF125"/>
    <mergeCell ref="AG125:AJ125"/>
    <mergeCell ref="AK125:AP125"/>
    <mergeCell ref="AQ125:AX125"/>
    <mergeCell ref="AY125:BF125"/>
    <mergeCell ref="BG125:BN125"/>
    <mergeCell ref="BO125:BV125"/>
    <mergeCell ref="BW125:CD125"/>
    <mergeCell ref="CE125:CM125"/>
    <mergeCell ref="CN125:CU125"/>
    <mergeCell ref="CV125:DE125"/>
    <mergeCell ref="A126:O126"/>
    <mergeCell ref="P126:AC126"/>
    <mergeCell ref="AD126:AF126"/>
    <mergeCell ref="AG126:AJ126"/>
    <mergeCell ref="AK126:AP126"/>
    <mergeCell ref="AQ126:AX126"/>
    <mergeCell ref="AY126:BF126"/>
    <mergeCell ref="BG126:BN126"/>
    <mergeCell ref="BO126:BV126"/>
    <mergeCell ref="BW126:CD126"/>
    <mergeCell ref="CE126:CM126"/>
    <mergeCell ref="CN126:CU126"/>
    <mergeCell ref="CV126:DE126"/>
    <mergeCell ref="P64:AC64"/>
    <mergeCell ref="P65:AC65"/>
    <mergeCell ref="P66:AC66"/>
    <mergeCell ref="AD40:AF40"/>
    <mergeCell ref="AD41:AF41"/>
    <mergeCell ref="AD42:AF42"/>
    <mergeCell ref="AD43:AF43"/>
    <mergeCell ref="AD44:AF44"/>
    <mergeCell ref="AD45:AF45"/>
    <mergeCell ref="AD46:AF46"/>
    <mergeCell ref="AD47:AF47"/>
    <mergeCell ref="AD48:AF48"/>
    <mergeCell ref="AD49:AF49"/>
    <mergeCell ref="AD50:AF50"/>
    <mergeCell ref="AD51:AF51"/>
    <mergeCell ref="AD52:AF52"/>
    <mergeCell ref="AD53:AF53"/>
    <mergeCell ref="AD54:AF54"/>
    <mergeCell ref="AD55:AF55"/>
    <mergeCell ref="CV201:DE201"/>
    <mergeCell ref="CV200:DE200"/>
    <mergeCell ref="CN200:CU200"/>
    <mergeCell ref="BO200:BV200"/>
    <mergeCell ref="BW200:CD200"/>
    <mergeCell ref="A201:AF201"/>
    <mergeCell ref="AG201:AJ201"/>
    <mergeCell ref="AK201:AP201"/>
    <mergeCell ref="AQ201:AX201"/>
    <mergeCell ref="AY201:BF201"/>
    <mergeCell ref="AY200:BF200"/>
    <mergeCell ref="BG200:BN200"/>
    <mergeCell ref="BW198:CD198"/>
    <mergeCell ref="CE198:CM198"/>
    <mergeCell ref="CN198:CU198"/>
    <mergeCell ref="BO201:BV201"/>
    <mergeCell ref="BW201:CD201"/>
    <mergeCell ref="CE201:CM201"/>
    <mergeCell ref="CN201:CU201"/>
    <mergeCell ref="BG201:BN201"/>
    <mergeCell ref="CV198:DE198"/>
    <mergeCell ref="A200:O200"/>
    <mergeCell ref="P200:AC200"/>
    <mergeCell ref="AD200:AF200"/>
    <mergeCell ref="AG200:AJ200"/>
    <mergeCell ref="AK200:AP200"/>
    <mergeCell ref="CE200:CM200"/>
    <mergeCell ref="AY198:BF198"/>
    <mergeCell ref="BG198:BN198"/>
    <mergeCell ref="AQ200:AX200"/>
    <mergeCell ref="BO198:BV198"/>
    <mergeCell ref="A198:O198"/>
    <mergeCell ref="P198:AC198"/>
    <mergeCell ref="AD198:AF198"/>
    <mergeCell ref="AG198:AJ198"/>
    <mergeCell ref="AK198:AP198"/>
    <mergeCell ref="AQ198:AX198"/>
    <mergeCell ref="CE197:CM197"/>
    <mergeCell ref="BO196:BV196"/>
    <mergeCell ref="BW196:CD196"/>
    <mergeCell ref="CE196:CM196"/>
    <mergeCell ref="CN196:CU196"/>
    <mergeCell ref="CV196:DE196"/>
    <mergeCell ref="CV197:DE197"/>
    <mergeCell ref="CN197:CU197"/>
    <mergeCell ref="BO197:BV197"/>
    <mergeCell ref="BW197:CD197"/>
    <mergeCell ref="AY196:BF196"/>
    <mergeCell ref="BG196:BN196"/>
    <mergeCell ref="A197:O197"/>
    <mergeCell ref="P197:AC197"/>
    <mergeCell ref="AD197:AF197"/>
    <mergeCell ref="AG197:AJ197"/>
    <mergeCell ref="AK197:AP197"/>
    <mergeCell ref="AY152:BF152"/>
    <mergeCell ref="BG152:BN152"/>
    <mergeCell ref="A196:O196"/>
    <mergeCell ref="P196:AC196"/>
    <mergeCell ref="AD196:AF196"/>
    <mergeCell ref="AG196:AJ196"/>
    <mergeCell ref="AK196:AP196"/>
    <mergeCell ref="AQ196:AX196"/>
    <mergeCell ref="CE152:CM152"/>
    <mergeCell ref="BO151:BV151"/>
    <mergeCell ref="BW151:CD151"/>
    <mergeCell ref="CE151:CM151"/>
    <mergeCell ref="AQ197:AX197"/>
    <mergeCell ref="AY197:BF197"/>
    <mergeCell ref="BG197:BN197"/>
    <mergeCell ref="A155:O155"/>
    <mergeCell ref="P155:AC155"/>
    <mergeCell ref="AD155:AF155"/>
    <mergeCell ref="AG155:AJ155"/>
    <mergeCell ref="AK155:AP155"/>
    <mergeCell ref="AQ155:AX155"/>
    <mergeCell ref="AY155:BF155"/>
    <mergeCell ref="BG155:BN155"/>
    <mergeCell ref="BO155:BV155"/>
    <mergeCell ref="BW155:CD155"/>
    <mergeCell ref="CE155:CM155"/>
    <mergeCell ref="A158:O158"/>
    <mergeCell ref="CN151:CU151"/>
    <mergeCell ref="CV151:DE151"/>
    <mergeCell ref="CV152:DE152"/>
    <mergeCell ref="CN152:CU152"/>
    <mergeCell ref="BO152:BV152"/>
    <mergeCell ref="BW152:CD152"/>
    <mergeCell ref="AY151:BF151"/>
    <mergeCell ref="BG151:BN151"/>
    <mergeCell ref="AQ150:AX150"/>
    <mergeCell ref="A152:O152"/>
    <mergeCell ref="P152:AC152"/>
    <mergeCell ref="AD152:AF152"/>
    <mergeCell ref="AG152:AJ152"/>
    <mergeCell ref="AK152:AP152"/>
    <mergeCell ref="AY150:BF150"/>
    <mergeCell ref="BG150:BN150"/>
    <mergeCell ref="A151:O151"/>
    <mergeCell ref="P151:AC151"/>
    <mergeCell ref="AD151:AF151"/>
    <mergeCell ref="AG151:AJ151"/>
    <mergeCell ref="AK151:AP151"/>
    <mergeCell ref="AQ151:AX151"/>
    <mergeCell ref="CE150:CM150"/>
    <mergeCell ref="AQ152:AX152"/>
    <mergeCell ref="BO149:BV149"/>
    <mergeCell ref="BW149:CD149"/>
    <mergeCell ref="CE149:CM149"/>
    <mergeCell ref="CN149:CU149"/>
    <mergeCell ref="CV149:DE149"/>
    <mergeCell ref="CV150:DE150"/>
    <mergeCell ref="CN150:CU150"/>
    <mergeCell ref="BO150:BV150"/>
    <mergeCell ref="BW150:CD150"/>
    <mergeCell ref="AY149:BF149"/>
    <mergeCell ref="BG149:BN149"/>
    <mergeCell ref="AQ148:AX148"/>
    <mergeCell ref="A150:O150"/>
    <mergeCell ref="P150:AC150"/>
    <mergeCell ref="AD150:AF150"/>
    <mergeCell ref="AG150:AJ150"/>
    <mergeCell ref="AK150:AP150"/>
    <mergeCell ref="AY148:BF148"/>
    <mergeCell ref="BG148:BN148"/>
    <mergeCell ref="A149:O149"/>
    <mergeCell ref="P149:AC149"/>
    <mergeCell ref="AD149:AF149"/>
    <mergeCell ref="AG149:AJ149"/>
    <mergeCell ref="AK149:AP149"/>
    <mergeCell ref="AQ149:AX149"/>
    <mergeCell ref="CE148:CM148"/>
    <mergeCell ref="CN87:CU87"/>
    <mergeCell ref="CV87:DE87"/>
    <mergeCell ref="CV148:DE148"/>
    <mergeCell ref="CN148:CU148"/>
    <mergeCell ref="BO148:BV148"/>
    <mergeCell ref="BW148:CD148"/>
    <mergeCell ref="AY87:BF87"/>
    <mergeCell ref="BG87:BN87"/>
    <mergeCell ref="AQ86:AX86"/>
    <mergeCell ref="A148:O148"/>
    <mergeCell ref="P148:AC148"/>
    <mergeCell ref="AD148:AF148"/>
    <mergeCell ref="AG148:AJ148"/>
    <mergeCell ref="AK148:AP148"/>
    <mergeCell ref="AY86:BF86"/>
    <mergeCell ref="BG86:BN86"/>
    <mergeCell ref="A87:O87"/>
    <mergeCell ref="P87:AC87"/>
    <mergeCell ref="AD87:AF87"/>
    <mergeCell ref="AG87:AJ87"/>
    <mergeCell ref="AK87:AP87"/>
    <mergeCell ref="AQ87:AX87"/>
    <mergeCell ref="CE86:CM86"/>
    <mergeCell ref="BW147:CD147"/>
    <mergeCell ref="CE147:CM147"/>
    <mergeCell ref="CN147:CU147"/>
    <mergeCell ref="CV144:DE144"/>
    <mergeCell ref="CV145:DE145"/>
    <mergeCell ref="CV146:DE146"/>
    <mergeCell ref="AY141:BF141"/>
    <mergeCell ref="CV147:DE147"/>
    <mergeCell ref="AY147:BF147"/>
    <mergeCell ref="CN85:CU85"/>
    <mergeCell ref="CV85:DE85"/>
    <mergeCell ref="CV86:DE86"/>
    <mergeCell ref="CN86:CU86"/>
    <mergeCell ref="BO86:BV86"/>
    <mergeCell ref="BW86:CD86"/>
    <mergeCell ref="AY85:BF85"/>
    <mergeCell ref="BG85:BN85"/>
    <mergeCell ref="AQ84:AX84"/>
    <mergeCell ref="A86:O86"/>
    <mergeCell ref="P86:AC86"/>
    <mergeCell ref="AD86:AF86"/>
    <mergeCell ref="AG86:AJ86"/>
    <mergeCell ref="AK86:AP86"/>
    <mergeCell ref="AY84:BF84"/>
    <mergeCell ref="BG84:BN84"/>
    <mergeCell ref="A85:O85"/>
    <mergeCell ref="P85:AC85"/>
    <mergeCell ref="AD85:AF85"/>
    <mergeCell ref="AG85:AJ85"/>
    <mergeCell ref="AK85:AP85"/>
    <mergeCell ref="AQ85:AX85"/>
    <mergeCell ref="CN82:CU82"/>
    <mergeCell ref="CV82:DE82"/>
    <mergeCell ref="CV84:DE84"/>
    <mergeCell ref="CN84:CU84"/>
    <mergeCell ref="BO84:BV84"/>
    <mergeCell ref="BW84:CD84"/>
    <mergeCell ref="CE82:CM82"/>
    <mergeCell ref="BG82:BN82"/>
    <mergeCell ref="A84:O84"/>
    <mergeCell ref="P84:AC84"/>
    <mergeCell ref="AD84:AF84"/>
    <mergeCell ref="AG84:AJ84"/>
    <mergeCell ref="AK84:AP84"/>
    <mergeCell ref="A82:O82"/>
    <mergeCell ref="P82:AC82"/>
    <mergeCell ref="AD82:AF82"/>
    <mergeCell ref="AG82:AJ82"/>
    <mergeCell ref="AK82:AP82"/>
    <mergeCell ref="AQ82:AX82"/>
    <mergeCell ref="AY82:BF82"/>
    <mergeCell ref="A83:O83"/>
    <mergeCell ref="P83:AC83"/>
    <mergeCell ref="AD83:AF83"/>
    <mergeCell ref="AG83:AJ83"/>
    <mergeCell ref="AK83:AP83"/>
    <mergeCell ref="AQ83:AX83"/>
    <mergeCell ref="AY83:BF83"/>
    <mergeCell ref="BG83:BN83"/>
    <mergeCell ref="BO83:BV83"/>
    <mergeCell ref="BW83:CD83"/>
    <mergeCell ref="CE83:CM83"/>
    <mergeCell ref="CN83:CU83"/>
    <mergeCell ref="BG147:BN147"/>
    <mergeCell ref="AQ146:AX146"/>
    <mergeCell ref="AY146:BF146"/>
    <mergeCell ref="BG146:BN146"/>
    <mergeCell ref="BO147:BV147"/>
    <mergeCell ref="A147:O147"/>
    <mergeCell ref="P147:AC147"/>
    <mergeCell ref="AD147:AF147"/>
    <mergeCell ref="AG147:AJ147"/>
    <mergeCell ref="AK147:AP147"/>
    <mergeCell ref="AQ147:AX147"/>
    <mergeCell ref="CN81:CU81"/>
    <mergeCell ref="CV81:DE81"/>
    <mergeCell ref="CV143:DE143"/>
    <mergeCell ref="CN146:CU146"/>
    <mergeCell ref="BO146:BV146"/>
    <mergeCell ref="BW146:CD146"/>
    <mergeCell ref="CE84:CM84"/>
    <mergeCell ref="BO82:BV82"/>
    <mergeCell ref="BW82:CD82"/>
    <mergeCell ref="AY81:BF81"/>
    <mergeCell ref="BG81:BN81"/>
    <mergeCell ref="CN88:CU88"/>
    <mergeCell ref="BG141:BN141"/>
    <mergeCell ref="BO141:BV141"/>
    <mergeCell ref="A142:O142"/>
    <mergeCell ref="P142:AC142"/>
    <mergeCell ref="AD142:AF142"/>
    <mergeCell ref="AG142:AJ142"/>
    <mergeCell ref="BO81:BV81"/>
    <mergeCell ref="BW81:CD81"/>
    <mergeCell ref="CE81:CM81"/>
    <mergeCell ref="A81:O81"/>
    <mergeCell ref="P81:AC81"/>
    <mergeCell ref="AD81:AF81"/>
    <mergeCell ref="AG81:AJ81"/>
    <mergeCell ref="AK81:AP81"/>
    <mergeCell ref="AQ81:AX81"/>
    <mergeCell ref="CE80:CM80"/>
    <mergeCell ref="BO79:BV79"/>
    <mergeCell ref="BW79:CD79"/>
    <mergeCell ref="CE79:CM79"/>
    <mergeCell ref="CE88:CM88"/>
    <mergeCell ref="A88:O88"/>
    <mergeCell ref="P88:AC88"/>
    <mergeCell ref="AD88:AF88"/>
    <mergeCell ref="AG88:AJ88"/>
    <mergeCell ref="AK88:AP88"/>
    <mergeCell ref="AQ88:AX88"/>
    <mergeCell ref="AY88:BF88"/>
    <mergeCell ref="BG88:BN88"/>
    <mergeCell ref="BO88:BV88"/>
    <mergeCell ref="BO85:BV85"/>
    <mergeCell ref="BW85:CD85"/>
    <mergeCell ref="CE85:CM85"/>
    <mergeCell ref="BO87:BV87"/>
    <mergeCell ref="BW87:CD87"/>
    <mergeCell ref="CE87:CM87"/>
    <mergeCell ref="CN79:CU79"/>
    <mergeCell ref="CV79:DE79"/>
    <mergeCell ref="CV80:DE80"/>
    <mergeCell ref="CN80:CU80"/>
    <mergeCell ref="BO80:BV80"/>
    <mergeCell ref="BW80:CD80"/>
    <mergeCell ref="AY79:BF79"/>
    <mergeCell ref="BG79:BN79"/>
    <mergeCell ref="AQ77:AX77"/>
    <mergeCell ref="A80:O80"/>
    <mergeCell ref="P80:AC80"/>
    <mergeCell ref="AD80:AF80"/>
    <mergeCell ref="AG80:AJ80"/>
    <mergeCell ref="AK80:AP80"/>
    <mergeCell ref="AY77:BF77"/>
    <mergeCell ref="BG77:BN77"/>
    <mergeCell ref="A79:O79"/>
    <mergeCell ref="P79:AC79"/>
    <mergeCell ref="AD79:AF79"/>
    <mergeCell ref="AG79:AJ79"/>
    <mergeCell ref="AK79:AP79"/>
    <mergeCell ref="AQ79:AX79"/>
    <mergeCell ref="CE77:CM77"/>
    <mergeCell ref="AQ80:AX80"/>
    <mergeCell ref="AY80:BF80"/>
    <mergeCell ref="BG80:BN80"/>
    <mergeCell ref="BO76:BV76"/>
    <mergeCell ref="BW76:CD76"/>
    <mergeCell ref="CE76:CM76"/>
    <mergeCell ref="CN76:CU76"/>
    <mergeCell ref="CV76:DE76"/>
    <mergeCell ref="CV77:DE77"/>
    <mergeCell ref="CN77:CU77"/>
    <mergeCell ref="BO77:BV77"/>
    <mergeCell ref="BW77:CD77"/>
    <mergeCell ref="AY76:BF76"/>
    <mergeCell ref="BG76:BN76"/>
    <mergeCell ref="AQ75:AX75"/>
    <mergeCell ref="A77:O77"/>
    <mergeCell ref="P77:AC77"/>
    <mergeCell ref="AD77:AF77"/>
    <mergeCell ref="AG77:AJ77"/>
    <mergeCell ref="AK77:AP77"/>
    <mergeCell ref="AY75:BF75"/>
    <mergeCell ref="BG75:BN75"/>
    <mergeCell ref="A76:O76"/>
    <mergeCell ref="P76:AC76"/>
    <mergeCell ref="AD76:AF76"/>
    <mergeCell ref="AG76:AJ76"/>
    <mergeCell ref="AK76:AP76"/>
    <mergeCell ref="AQ76:AX76"/>
    <mergeCell ref="CE75:CM75"/>
    <mergeCell ref="CV75:DE75"/>
    <mergeCell ref="CN75:CU75"/>
    <mergeCell ref="BO75:BV75"/>
    <mergeCell ref="BW75:CD75"/>
    <mergeCell ref="AY74:BF74"/>
    <mergeCell ref="BG74:BN74"/>
    <mergeCell ref="AQ73:AX73"/>
    <mergeCell ref="A75:O75"/>
    <mergeCell ref="P75:AC75"/>
    <mergeCell ref="AD75:AF75"/>
    <mergeCell ref="AG75:AJ75"/>
    <mergeCell ref="AK75:AP75"/>
    <mergeCell ref="AY73:BF73"/>
    <mergeCell ref="BG73:BN73"/>
    <mergeCell ref="A74:O74"/>
    <mergeCell ref="P74:AC74"/>
    <mergeCell ref="AD74:AF74"/>
    <mergeCell ref="AG74:AJ74"/>
    <mergeCell ref="AK74:AP74"/>
    <mergeCell ref="AQ74:AX74"/>
    <mergeCell ref="CE73:CM73"/>
    <mergeCell ref="CV73:DE73"/>
    <mergeCell ref="CN73:CU73"/>
    <mergeCell ref="BO73:BV73"/>
    <mergeCell ref="BW73:CD73"/>
    <mergeCell ref="A73:O73"/>
    <mergeCell ref="P73:AC73"/>
    <mergeCell ref="AD73:AF73"/>
    <mergeCell ref="AG73:AJ73"/>
    <mergeCell ref="AK73:AP73"/>
    <mergeCell ref="A72:O72"/>
    <mergeCell ref="P72:AC72"/>
    <mergeCell ref="AD72:AF72"/>
    <mergeCell ref="AG72:AJ72"/>
    <mergeCell ref="AK72:AP72"/>
    <mergeCell ref="AQ72:AX72"/>
    <mergeCell ref="CE71:CM71"/>
    <mergeCell ref="BO74:BV74"/>
    <mergeCell ref="BW74:CD74"/>
    <mergeCell ref="CE74:CM74"/>
    <mergeCell ref="CV69:DE69"/>
    <mergeCell ref="CN69:CU69"/>
    <mergeCell ref="BO69:BV69"/>
    <mergeCell ref="BW69:CD69"/>
    <mergeCell ref="A69:O69"/>
    <mergeCell ref="P69:AC69"/>
    <mergeCell ref="AD69:AF69"/>
    <mergeCell ref="AG69:AJ69"/>
    <mergeCell ref="AK69:AP69"/>
    <mergeCell ref="BO72:BV72"/>
    <mergeCell ref="BW72:CD72"/>
    <mergeCell ref="CE72:CM72"/>
    <mergeCell ref="CN72:CU72"/>
    <mergeCell ref="CV72:DE72"/>
    <mergeCell ref="BO70:BV70"/>
    <mergeCell ref="BW70:CD70"/>
    <mergeCell ref="CE70:CM70"/>
    <mergeCell ref="AY72:BF72"/>
    <mergeCell ref="BG72:BN72"/>
    <mergeCell ref="AQ71:AX71"/>
    <mergeCell ref="CN74:CU74"/>
    <mergeCell ref="CV74:DE74"/>
    <mergeCell ref="BW67:CD67"/>
    <mergeCell ref="A67:O67"/>
    <mergeCell ref="P67:AC67"/>
    <mergeCell ref="AD67:AF67"/>
    <mergeCell ref="AG67:AJ67"/>
    <mergeCell ref="AK67:AP67"/>
    <mergeCell ref="CN70:CU70"/>
    <mergeCell ref="CV70:DE70"/>
    <mergeCell ref="CV71:DE71"/>
    <mergeCell ref="CN71:CU71"/>
    <mergeCell ref="BO71:BV71"/>
    <mergeCell ref="BW71:CD71"/>
    <mergeCell ref="AY70:BF70"/>
    <mergeCell ref="BG70:BN70"/>
    <mergeCell ref="AQ69:AX69"/>
    <mergeCell ref="A71:O71"/>
    <mergeCell ref="P71:AC71"/>
    <mergeCell ref="AD71:AF71"/>
    <mergeCell ref="AG71:AJ71"/>
    <mergeCell ref="AK71:AP71"/>
    <mergeCell ref="AY69:BF69"/>
    <mergeCell ref="BG69:BN69"/>
    <mergeCell ref="A70:O70"/>
    <mergeCell ref="P70:AC70"/>
    <mergeCell ref="AD70:AF70"/>
    <mergeCell ref="AG70:AJ70"/>
    <mergeCell ref="AK70:AP70"/>
    <mergeCell ref="AQ70:AX70"/>
    <mergeCell ref="CE69:CM69"/>
    <mergeCell ref="AY71:BF71"/>
    <mergeCell ref="BG71:BN71"/>
    <mergeCell ref="BW65:CD65"/>
    <mergeCell ref="CE65:CM65"/>
    <mergeCell ref="BO68:BV68"/>
    <mergeCell ref="BW68:CD68"/>
    <mergeCell ref="CE68:CM68"/>
    <mergeCell ref="CN68:CU68"/>
    <mergeCell ref="CV68:DE68"/>
    <mergeCell ref="BG68:BN68"/>
    <mergeCell ref="DI65:DQ65"/>
    <mergeCell ref="A66:O66"/>
    <mergeCell ref="AD66:AF66"/>
    <mergeCell ref="AG66:AJ66"/>
    <mergeCell ref="AK66:AP66"/>
    <mergeCell ref="AQ66:AX66"/>
    <mergeCell ref="AY66:BF66"/>
    <mergeCell ref="BG66:BN66"/>
    <mergeCell ref="AY65:BF65"/>
    <mergeCell ref="CN65:CU65"/>
    <mergeCell ref="AQ67:AX67"/>
    <mergeCell ref="AY67:BF67"/>
    <mergeCell ref="BG67:BN67"/>
    <mergeCell ref="A68:O68"/>
    <mergeCell ref="P68:AC68"/>
    <mergeCell ref="AD68:AF68"/>
    <mergeCell ref="AG68:AJ68"/>
    <mergeCell ref="AK68:AP68"/>
    <mergeCell ref="AQ68:AX68"/>
    <mergeCell ref="AY68:BF68"/>
    <mergeCell ref="CE67:CM67"/>
    <mergeCell ref="CV67:DE67"/>
    <mergeCell ref="CN67:CU67"/>
    <mergeCell ref="BO67:BV67"/>
    <mergeCell ref="BW64:CD64"/>
    <mergeCell ref="CE64:CM64"/>
    <mergeCell ref="CN64:CU64"/>
    <mergeCell ref="CV64:DE64"/>
    <mergeCell ref="A65:O65"/>
    <mergeCell ref="AD65:AF65"/>
    <mergeCell ref="AG65:AJ65"/>
    <mergeCell ref="AK65:AP65"/>
    <mergeCell ref="AQ65:AX65"/>
    <mergeCell ref="BO66:BV66"/>
    <mergeCell ref="BW66:CD66"/>
    <mergeCell ref="CE66:CM66"/>
    <mergeCell ref="CN66:CU66"/>
    <mergeCell ref="CV66:DE66"/>
    <mergeCell ref="CV63:DE63"/>
    <mergeCell ref="A64:O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CV65:DE65"/>
    <mergeCell ref="BG65:BN65"/>
    <mergeCell ref="BO65:BV65"/>
    <mergeCell ref="BW62:CD62"/>
    <mergeCell ref="CE62:CM62"/>
    <mergeCell ref="CN62:CU62"/>
    <mergeCell ref="CV62:DE62"/>
    <mergeCell ref="A63:O63"/>
    <mergeCell ref="AD63:AF63"/>
    <mergeCell ref="AG63:AJ63"/>
    <mergeCell ref="AK63:AP63"/>
    <mergeCell ref="AQ63:AX63"/>
    <mergeCell ref="CV61:DE61"/>
    <mergeCell ref="A62:O62"/>
    <mergeCell ref="AD62:AF62"/>
    <mergeCell ref="AG62:AJ62"/>
    <mergeCell ref="AK62:AP62"/>
    <mergeCell ref="AQ62:AX62"/>
    <mergeCell ref="AY62:BF62"/>
    <mergeCell ref="BG62:BN62"/>
    <mergeCell ref="BO62:BV62"/>
    <mergeCell ref="AY61:BF61"/>
    <mergeCell ref="BG61:BN61"/>
    <mergeCell ref="BO61:BV61"/>
    <mergeCell ref="BW61:CD61"/>
    <mergeCell ref="CE61:CM61"/>
    <mergeCell ref="CN61:CU61"/>
    <mergeCell ref="P61:AC61"/>
    <mergeCell ref="P62:AC62"/>
    <mergeCell ref="P63:AC63"/>
    <mergeCell ref="BW60:CD60"/>
    <mergeCell ref="CE60:CM60"/>
    <mergeCell ref="CN60:CU60"/>
    <mergeCell ref="CV60:DE60"/>
    <mergeCell ref="A61:O61"/>
    <mergeCell ref="AD61:AF61"/>
    <mergeCell ref="AG61:AJ61"/>
    <mergeCell ref="AK61:AP61"/>
    <mergeCell ref="AQ61:AX61"/>
    <mergeCell ref="CV59:DE59"/>
    <mergeCell ref="A60:O60"/>
    <mergeCell ref="AD60:AF60"/>
    <mergeCell ref="AG60:AJ60"/>
    <mergeCell ref="AK60:AP60"/>
    <mergeCell ref="AQ60:AX60"/>
    <mergeCell ref="AY60:BF60"/>
    <mergeCell ref="BG60:BN60"/>
    <mergeCell ref="BO60:BV60"/>
    <mergeCell ref="AY59:BF59"/>
    <mergeCell ref="BG59:BN59"/>
    <mergeCell ref="BO59:BV59"/>
    <mergeCell ref="BW59:CD59"/>
    <mergeCell ref="CE59:CM59"/>
    <mergeCell ref="CN59:CU59"/>
    <mergeCell ref="P59:AC59"/>
    <mergeCell ref="P60:AC60"/>
    <mergeCell ref="BW58:CD58"/>
    <mergeCell ref="CE58:CM58"/>
    <mergeCell ref="CN58:CU58"/>
    <mergeCell ref="CV58:DE58"/>
    <mergeCell ref="A59:O59"/>
    <mergeCell ref="AD59:AF59"/>
    <mergeCell ref="AG59:AJ59"/>
    <mergeCell ref="AK59:AP59"/>
    <mergeCell ref="AQ59:AX59"/>
    <mergeCell ref="CV57:DE57"/>
    <mergeCell ref="A58:O58"/>
    <mergeCell ref="AD58:AF58"/>
    <mergeCell ref="AG58:AJ58"/>
    <mergeCell ref="AK58:AP58"/>
    <mergeCell ref="AQ58:AX58"/>
    <mergeCell ref="AY58:BF58"/>
    <mergeCell ref="BG58:BN58"/>
    <mergeCell ref="BO58:BV58"/>
    <mergeCell ref="AY57:BF57"/>
    <mergeCell ref="BG57:BN57"/>
    <mergeCell ref="BO57:BV57"/>
    <mergeCell ref="BW57:CD57"/>
    <mergeCell ref="CE57:CM57"/>
    <mergeCell ref="CN57:CU57"/>
    <mergeCell ref="P57:AC57"/>
    <mergeCell ref="P58:AC58"/>
    <mergeCell ref="BW56:CD56"/>
    <mergeCell ref="CE56:CM56"/>
    <mergeCell ref="CN56:CU56"/>
    <mergeCell ref="CV56:DE56"/>
    <mergeCell ref="A57:O57"/>
    <mergeCell ref="AD57:AF57"/>
    <mergeCell ref="AG57:AJ57"/>
    <mergeCell ref="AK57:AP57"/>
    <mergeCell ref="AQ57:AX57"/>
    <mergeCell ref="CV55:DE55"/>
    <mergeCell ref="A56:O56"/>
    <mergeCell ref="AD56:AF56"/>
    <mergeCell ref="AG56:AJ56"/>
    <mergeCell ref="AK56:AP56"/>
    <mergeCell ref="AQ56:AX56"/>
    <mergeCell ref="AY56:BF56"/>
    <mergeCell ref="BG56:BN56"/>
    <mergeCell ref="BO56:BV56"/>
    <mergeCell ref="AY55:BF55"/>
    <mergeCell ref="BG55:BN55"/>
    <mergeCell ref="BO55:BV55"/>
    <mergeCell ref="BW55:CD55"/>
    <mergeCell ref="CE55:CM55"/>
    <mergeCell ref="CN55:CU55"/>
    <mergeCell ref="P55:AC55"/>
    <mergeCell ref="P56:AC56"/>
    <mergeCell ref="BW54:CD54"/>
    <mergeCell ref="CE54:CM54"/>
    <mergeCell ref="CN54:CU54"/>
    <mergeCell ref="CV54:DE54"/>
    <mergeCell ref="A55:O55"/>
    <mergeCell ref="AG55:AJ55"/>
    <mergeCell ref="AK55:AP55"/>
    <mergeCell ref="AQ55:AX55"/>
    <mergeCell ref="CV53:DE53"/>
    <mergeCell ref="A54:O54"/>
    <mergeCell ref="AG54:AJ54"/>
    <mergeCell ref="AK54:AP54"/>
    <mergeCell ref="AQ54:AX54"/>
    <mergeCell ref="AY54:BF54"/>
    <mergeCell ref="BG54:BN54"/>
    <mergeCell ref="BO54:BV54"/>
    <mergeCell ref="AY53:BF53"/>
    <mergeCell ref="BG53:BN53"/>
    <mergeCell ref="BO53:BV53"/>
    <mergeCell ref="BW53:CD53"/>
    <mergeCell ref="CE53:CM53"/>
    <mergeCell ref="CN53:CU53"/>
    <mergeCell ref="P53:AC53"/>
    <mergeCell ref="P54:AC54"/>
    <mergeCell ref="BW52:CD52"/>
    <mergeCell ref="CE52:CM52"/>
    <mergeCell ref="CN52:CU52"/>
    <mergeCell ref="CV52:DE52"/>
    <mergeCell ref="A53:O53"/>
    <mergeCell ref="AG53:AJ53"/>
    <mergeCell ref="AK53:AP53"/>
    <mergeCell ref="AQ53:AX53"/>
    <mergeCell ref="CV51:DE51"/>
    <mergeCell ref="A52:O52"/>
    <mergeCell ref="AG52:AJ52"/>
    <mergeCell ref="AK52:AP52"/>
    <mergeCell ref="AQ52:AX52"/>
    <mergeCell ref="AY52:BF52"/>
    <mergeCell ref="BG52:BN52"/>
    <mergeCell ref="BO52:BV52"/>
    <mergeCell ref="AY51:BF51"/>
    <mergeCell ref="BG51:BN51"/>
    <mergeCell ref="BO51:BV51"/>
    <mergeCell ref="BW51:CD51"/>
    <mergeCell ref="CE51:CM51"/>
    <mergeCell ref="CN51:CU51"/>
    <mergeCell ref="P52:AC52"/>
    <mergeCell ref="BW50:CD50"/>
    <mergeCell ref="CE50:CM50"/>
    <mergeCell ref="CN50:CU50"/>
    <mergeCell ref="CV50:DE50"/>
    <mergeCell ref="A51:O51"/>
    <mergeCell ref="P51:AC51"/>
    <mergeCell ref="AG51:AJ51"/>
    <mergeCell ref="AK51:AP51"/>
    <mergeCell ref="AQ51:AX51"/>
    <mergeCell ref="CV49:DE49"/>
    <mergeCell ref="A50:O50"/>
    <mergeCell ref="AG50:AJ50"/>
    <mergeCell ref="AK50:AP50"/>
    <mergeCell ref="AQ50:AX50"/>
    <mergeCell ref="AY50:BF50"/>
    <mergeCell ref="BG50:BN50"/>
    <mergeCell ref="BO50:BV50"/>
    <mergeCell ref="AY49:BF49"/>
    <mergeCell ref="BG49:BN49"/>
    <mergeCell ref="BO49:BV49"/>
    <mergeCell ref="BW49:CD49"/>
    <mergeCell ref="CE49:CM49"/>
    <mergeCell ref="CN49:CU49"/>
    <mergeCell ref="P49:AC49"/>
    <mergeCell ref="P50:AC50"/>
    <mergeCell ref="BW48:CD48"/>
    <mergeCell ref="CE48:CM48"/>
    <mergeCell ref="CN48:CU48"/>
    <mergeCell ref="CV48:DE48"/>
    <mergeCell ref="A49:O49"/>
    <mergeCell ref="AG49:AJ49"/>
    <mergeCell ref="AK49:AP49"/>
    <mergeCell ref="AQ49:AX49"/>
    <mergeCell ref="CV47:DE47"/>
    <mergeCell ref="A48:O48"/>
    <mergeCell ref="AG48:AJ48"/>
    <mergeCell ref="AK48:AP48"/>
    <mergeCell ref="AQ48:AX48"/>
    <mergeCell ref="AY48:BF48"/>
    <mergeCell ref="BG48:BN48"/>
    <mergeCell ref="BO48:BV48"/>
    <mergeCell ref="AY47:BF47"/>
    <mergeCell ref="BG47:BN47"/>
    <mergeCell ref="BO47:BV47"/>
    <mergeCell ref="BW47:CD47"/>
    <mergeCell ref="CE47:CM47"/>
    <mergeCell ref="CN47:CU47"/>
    <mergeCell ref="P47:AC47"/>
    <mergeCell ref="P48:AC48"/>
    <mergeCell ref="BW46:CD46"/>
    <mergeCell ref="CE46:CM46"/>
    <mergeCell ref="CN46:CU46"/>
    <mergeCell ref="CV46:DE46"/>
    <mergeCell ref="A47:O47"/>
    <mergeCell ref="AG47:AJ47"/>
    <mergeCell ref="AK47:AP47"/>
    <mergeCell ref="AQ47:AX47"/>
    <mergeCell ref="CV45:DE45"/>
    <mergeCell ref="A46:O46"/>
    <mergeCell ref="AG46:AJ46"/>
    <mergeCell ref="AK46:AP46"/>
    <mergeCell ref="AQ46:AX46"/>
    <mergeCell ref="AY46:BF46"/>
    <mergeCell ref="BG46:BN46"/>
    <mergeCell ref="BO46:BV46"/>
    <mergeCell ref="AY45:BF45"/>
    <mergeCell ref="BG45:BN45"/>
    <mergeCell ref="BO45:BV45"/>
    <mergeCell ref="BW45:CD45"/>
    <mergeCell ref="CE45:CM45"/>
    <mergeCell ref="CN45:CU45"/>
    <mergeCell ref="P45:AC45"/>
    <mergeCell ref="P46:AC46"/>
    <mergeCell ref="BW44:CD44"/>
    <mergeCell ref="CE44:CM44"/>
    <mergeCell ref="CN44:CU44"/>
    <mergeCell ref="CV44:DE44"/>
    <mergeCell ref="A45:O45"/>
    <mergeCell ref="AG45:AJ45"/>
    <mergeCell ref="AK45:AP45"/>
    <mergeCell ref="AQ45:AX45"/>
    <mergeCell ref="CV43:DE43"/>
    <mergeCell ref="A44:O44"/>
    <mergeCell ref="AG44:AJ44"/>
    <mergeCell ref="AK44:AP44"/>
    <mergeCell ref="AQ44:AX44"/>
    <mergeCell ref="AY44:BF44"/>
    <mergeCell ref="BG44:BN44"/>
    <mergeCell ref="BO44:BV44"/>
    <mergeCell ref="AY43:BF43"/>
    <mergeCell ref="BG43:BN43"/>
    <mergeCell ref="BO43:BV43"/>
    <mergeCell ref="BW43:CD43"/>
    <mergeCell ref="CE43:CM43"/>
    <mergeCell ref="CN43:CU43"/>
    <mergeCell ref="P43:AC43"/>
    <mergeCell ref="P44:AC44"/>
    <mergeCell ref="BW42:CD42"/>
    <mergeCell ref="CE42:CM42"/>
    <mergeCell ref="CN42:CU42"/>
    <mergeCell ref="CV42:DE42"/>
    <mergeCell ref="A43:O43"/>
    <mergeCell ref="AG43:AJ43"/>
    <mergeCell ref="AK43:AP43"/>
    <mergeCell ref="AQ43:AX43"/>
    <mergeCell ref="CV41:DE41"/>
    <mergeCell ref="A42:O42"/>
    <mergeCell ref="P42:AC42"/>
    <mergeCell ref="AG42:AJ42"/>
    <mergeCell ref="AK42:AP42"/>
    <mergeCell ref="AQ42:AX42"/>
    <mergeCell ref="AY42:BF42"/>
    <mergeCell ref="BG42:BN42"/>
    <mergeCell ref="BO42:BV42"/>
    <mergeCell ref="AY41:BF41"/>
    <mergeCell ref="BG41:BN41"/>
    <mergeCell ref="BO41:BV41"/>
    <mergeCell ref="BW41:CD41"/>
    <mergeCell ref="CE41:CM41"/>
    <mergeCell ref="CN41:CU41"/>
    <mergeCell ref="P41:AC41"/>
    <mergeCell ref="BW40:CD40"/>
    <mergeCell ref="CE40:CM40"/>
    <mergeCell ref="CN40:CU40"/>
    <mergeCell ref="CV40:DE40"/>
    <mergeCell ref="A41:O41"/>
    <mergeCell ref="AG41:AJ41"/>
    <mergeCell ref="AK41:AP41"/>
    <mergeCell ref="AQ41:AX41"/>
    <mergeCell ref="CV39:DE39"/>
    <mergeCell ref="A40:O40"/>
    <mergeCell ref="AG40:AJ40"/>
    <mergeCell ref="AK40:AP40"/>
    <mergeCell ref="AQ40:AX40"/>
    <mergeCell ref="AY40:BF40"/>
    <mergeCell ref="BG40:BN40"/>
    <mergeCell ref="BO40:BV40"/>
    <mergeCell ref="AY39:BF39"/>
    <mergeCell ref="BG39:BN39"/>
    <mergeCell ref="BO39:BV39"/>
    <mergeCell ref="BW39:CD39"/>
    <mergeCell ref="CE39:CM39"/>
    <mergeCell ref="CN39:CU39"/>
    <mergeCell ref="P39:AC39"/>
    <mergeCell ref="P40:AC40"/>
    <mergeCell ref="AD39:AF39"/>
    <mergeCell ref="BW38:CD38"/>
    <mergeCell ref="CE38:CM38"/>
    <mergeCell ref="CN38:CU38"/>
    <mergeCell ref="CV38:DE38"/>
    <mergeCell ref="A39:O39"/>
    <mergeCell ref="AG39:AJ39"/>
    <mergeCell ref="AK39:AP39"/>
    <mergeCell ref="AQ39:AX39"/>
    <mergeCell ref="CV37:DE37"/>
    <mergeCell ref="A38:O38"/>
    <mergeCell ref="P38:AC38"/>
    <mergeCell ref="AG38:AJ38"/>
    <mergeCell ref="AK38:AP38"/>
    <mergeCell ref="AQ38:AX38"/>
    <mergeCell ref="AY38:BF38"/>
    <mergeCell ref="BG38:BN38"/>
    <mergeCell ref="BO38:BV38"/>
    <mergeCell ref="AY37:BF37"/>
    <mergeCell ref="BG37:BN37"/>
    <mergeCell ref="BO37:BV37"/>
    <mergeCell ref="BW37:CD37"/>
    <mergeCell ref="CE37:CM37"/>
    <mergeCell ref="CN37:CU37"/>
    <mergeCell ref="AD37:AF37"/>
    <mergeCell ref="AD38:AF38"/>
    <mergeCell ref="BW36:CD36"/>
    <mergeCell ref="CE36:CM36"/>
    <mergeCell ref="CN36:CU36"/>
    <mergeCell ref="CV36:DE36"/>
    <mergeCell ref="A37:O37"/>
    <mergeCell ref="P37:AC37"/>
    <mergeCell ref="AG37:AJ37"/>
    <mergeCell ref="AK37:AP37"/>
    <mergeCell ref="AQ37:AX37"/>
    <mergeCell ref="CV35:DE35"/>
    <mergeCell ref="A36:O36"/>
    <mergeCell ref="P36:AC36"/>
    <mergeCell ref="AG36:AJ36"/>
    <mergeCell ref="AK36:AP36"/>
    <mergeCell ref="AQ36:AX36"/>
    <mergeCell ref="AY36:BF36"/>
    <mergeCell ref="BG36:BN36"/>
    <mergeCell ref="BO36:BV36"/>
    <mergeCell ref="AY35:BF35"/>
    <mergeCell ref="BG35:BN35"/>
    <mergeCell ref="BO35:BV35"/>
    <mergeCell ref="BW35:CD35"/>
    <mergeCell ref="CE35:CM35"/>
    <mergeCell ref="CN35:CU35"/>
    <mergeCell ref="AD35:AF35"/>
    <mergeCell ref="AD36:AF36"/>
    <mergeCell ref="BW34:CD34"/>
    <mergeCell ref="CE34:CM34"/>
    <mergeCell ref="CN34:CU34"/>
    <mergeCell ref="CV34:DE34"/>
    <mergeCell ref="A35:O35"/>
    <mergeCell ref="P35:AC35"/>
    <mergeCell ref="AG35:AJ35"/>
    <mergeCell ref="AK35:AP35"/>
    <mergeCell ref="AQ35:AX35"/>
    <mergeCell ref="CV33:DE33"/>
    <mergeCell ref="A34:O34"/>
    <mergeCell ref="P34:AC34"/>
    <mergeCell ref="AD34:AF34"/>
    <mergeCell ref="AG34:AJ34"/>
    <mergeCell ref="AK34:AP34"/>
    <mergeCell ref="AQ34:AX34"/>
    <mergeCell ref="AY34:BF34"/>
    <mergeCell ref="BG34:BN34"/>
    <mergeCell ref="BO34:BV34"/>
    <mergeCell ref="AY33:BF33"/>
    <mergeCell ref="BG33:BN33"/>
    <mergeCell ref="BO33:BV33"/>
    <mergeCell ref="BW33:CD33"/>
    <mergeCell ref="CE33:CM33"/>
    <mergeCell ref="CN33:CU33"/>
    <mergeCell ref="BW32:CD32"/>
    <mergeCell ref="CE32:CM32"/>
    <mergeCell ref="CN32:CU32"/>
    <mergeCell ref="CV32:DE32"/>
    <mergeCell ref="A33:O33"/>
    <mergeCell ref="P33:AC33"/>
    <mergeCell ref="AD33:AF33"/>
    <mergeCell ref="AG33:AJ33"/>
    <mergeCell ref="AK33:AP33"/>
    <mergeCell ref="AQ33:AX33"/>
    <mergeCell ref="CV31:DE31"/>
    <mergeCell ref="A32:O32"/>
    <mergeCell ref="P32:AC32"/>
    <mergeCell ref="AD32:AF32"/>
    <mergeCell ref="AG32:AJ32"/>
    <mergeCell ref="AK32:AP32"/>
    <mergeCell ref="AQ32:AX32"/>
    <mergeCell ref="AY32:BF32"/>
    <mergeCell ref="BG32:BN32"/>
    <mergeCell ref="BO32:BV32"/>
    <mergeCell ref="AY31:BF31"/>
    <mergeCell ref="BG31:BN31"/>
    <mergeCell ref="BO31:BV31"/>
    <mergeCell ref="BW31:CD31"/>
    <mergeCell ref="CE31:CM31"/>
    <mergeCell ref="CN31:CU31"/>
    <mergeCell ref="BW30:CD30"/>
    <mergeCell ref="CE30:CM30"/>
    <mergeCell ref="CN30:CU30"/>
    <mergeCell ref="CV30:DE30"/>
    <mergeCell ref="A31:O31"/>
    <mergeCell ref="P31:AC31"/>
    <mergeCell ref="AD31:AF31"/>
    <mergeCell ref="AG31:AJ31"/>
    <mergeCell ref="AK31:AP31"/>
    <mergeCell ref="AQ31:AX31"/>
    <mergeCell ref="A30:O30"/>
    <mergeCell ref="P30:AC30"/>
    <mergeCell ref="AD30:AF30"/>
    <mergeCell ref="AG30:AJ30"/>
    <mergeCell ref="AK30:AP30"/>
    <mergeCell ref="AQ30:AX30"/>
    <mergeCell ref="AY30:BF30"/>
    <mergeCell ref="BG30:BN30"/>
    <mergeCell ref="BO30:BV30"/>
    <mergeCell ref="CV28:DE28"/>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Q142:AX142"/>
    <mergeCell ref="A143:O143"/>
    <mergeCell ref="P143:AC143"/>
    <mergeCell ref="AD143:AF143"/>
    <mergeCell ref="AG143:AJ143"/>
    <mergeCell ref="AK143:AP143"/>
    <mergeCell ref="AQ143:AX143"/>
    <mergeCell ref="BW143:CD143"/>
    <mergeCell ref="CE143:CM143"/>
    <mergeCell ref="CN143:CU143"/>
    <mergeCell ref="BW142:CD142"/>
    <mergeCell ref="CE142:CM142"/>
    <mergeCell ref="CN142:CU142"/>
    <mergeCell ref="AY144:BF144"/>
    <mergeCell ref="BG144:BN144"/>
    <mergeCell ref="BO144:BV144"/>
    <mergeCell ref="AY143:BF143"/>
    <mergeCell ref="BG143:BN143"/>
    <mergeCell ref="BO143:BV143"/>
    <mergeCell ref="AY142:BF142"/>
    <mergeCell ref="BG142:BN142"/>
    <mergeCell ref="BO142:BV142"/>
    <mergeCell ref="AK142:AP142"/>
    <mergeCell ref="AK145:AP145"/>
    <mergeCell ref="AQ145:AX145"/>
    <mergeCell ref="A144:O144"/>
    <mergeCell ref="P144:AC144"/>
    <mergeCell ref="AD144:AF144"/>
    <mergeCell ref="AG144:AJ144"/>
    <mergeCell ref="AK144:AP144"/>
    <mergeCell ref="AQ144:AX144"/>
    <mergeCell ref="BG145:BN145"/>
    <mergeCell ref="BO145:BV145"/>
    <mergeCell ref="BW145:CD145"/>
    <mergeCell ref="CE145:CM145"/>
    <mergeCell ref="CN145:CU145"/>
    <mergeCell ref="BW144:CD144"/>
    <mergeCell ref="CE144:CM144"/>
    <mergeCell ref="CN144:CU144"/>
    <mergeCell ref="A146:O146"/>
    <mergeCell ref="P146:AC146"/>
    <mergeCell ref="AD146:AF146"/>
    <mergeCell ref="AG146:AJ146"/>
    <mergeCell ref="AK146:AP146"/>
    <mergeCell ref="AY145:BF145"/>
    <mergeCell ref="A145:O145"/>
    <mergeCell ref="P145:AC145"/>
    <mergeCell ref="AD145:AF145"/>
    <mergeCell ref="AG145:AJ145"/>
    <mergeCell ref="CE146:CM146"/>
    <mergeCell ref="A141:O141"/>
    <mergeCell ref="P141:AC141"/>
    <mergeCell ref="AD141:AF141"/>
    <mergeCell ref="AG141:AJ141"/>
    <mergeCell ref="AK141:AP141"/>
    <mergeCell ref="AQ141:AX141"/>
    <mergeCell ref="BG90:BN90"/>
    <mergeCell ref="BO90:BV90"/>
    <mergeCell ref="BW90:CD90"/>
    <mergeCell ref="CN90:CU90"/>
    <mergeCell ref="CV90:DE90"/>
    <mergeCell ref="BG89:BN89"/>
    <mergeCell ref="BO89:BV89"/>
    <mergeCell ref="BW141:CD141"/>
    <mergeCell ref="BG5:BN6"/>
    <mergeCell ref="BW5:CD6"/>
    <mergeCell ref="AY90:BF90"/>
    <mergeCell ref="AY89:BF89"/>
    <mergeCell ref="BW89:CD89"/>
    <mergeCell ref="BW88:CD88"/>
    <mergeCell ref="BO9:BV9"/>
    <mergeCell ref="BG8:BN8"/>
    <mergeCell ref="BO8:BV8"/>
    <mergeCell ref="CE141:CM141"/>
    <mergeCell ref="CN141:CU141"/>
    <mergeCell ref="CV141:DE141"/>
    <mergeCell ref="BW8:CD8"/>
    <mergeCell ref="CE8:CM8"/>
    <mergeCell ref="AQ10:AX10"/>
    <mergeCell ref="CV8:DE8"/>
    <mergeCell ref="CN8:CU8"/>
    <mergeCell ref="AY8:BF8"/>
    <mergeCell ref="CV142:DE142"/>
    <mergeCell ref="CV88:DE88"/>
    <mergeCell ref="BO202:BV202"/>
    <mergeCell ref="CE89:CM89"/>
    <mergeCell ref="CN89:CU89"/>
    <mergeCell ref="CV89:DE89"/>
    <mergeCell ref="CE90:CM90"/>
    <mergeCell ref="A199:O199"/>
    <mergeCell ref="P199:AC199"/>
    <mergeCell ref="AD199:AF199"/>
    <mergeCell ref="AG199:AJ199"/>
    <mergeCell ref="AK199:AP199"/>
    <mergeCell ref="AQ199:AX199"/>
    <mergeCell ref="CV199:DE199"/>
    <mergeCell ref="AY199:BF199"/>
    <mergeCell ref="BG199:BN199"/>
    <mergeCell ref="BO199:BV199"/>
    <mergeCell ref="BW199:CD199"/>
    <mergeCell ref="CE199:CM199"/>
    <mergeCell ref="CN199:CU199"/>
    <mergeCell ref="A89:O89"/>
    <mergeCell ref="P89:AC89"/>
    <mergeCell ref="AD89:AF89"/>
    <mergeCell ref="AG89:AJ89"/>
    <mergeCell ref="AK89:AP89"/>
    <mergeCell ref="AQ89:AX89"/>
    <mergeCell ref="A90:O90"/>
    <mergeCell ref="P90:AC90"/>
    <mergeCell ref="AD90:AF90"/>
    <mergeCell ref="AG90:AJ90"/>
    <mergeCell ref="AK90:AP90"/>
    <mergeCell ref="AQ90:AX90"/>
    <mergeCell ref="BW184:CD184"/>
    <mergeCell ref="CE184:CM184"/>
    <mergeCell ref="CN184:CU184"/>
    <mergeCell ref="CV184:DE184"/>
    <mergeCell ref="A186:O186"/>
    <mergeCell ref="P186:AC186"/>
    <mergeCell ref="AD186:AF186"/>
    <mergeCell ref="AG186:AJ186"/>
    <mergeCell ref="AK186:AP186"/>
    <mergeCell ref="AQ186:AX186"/>
    <mergeCell ref="AY186:BF186"/>
    <mergeCell ref="BG186:BN186"/>
    <mergeCell ref="BO186:BV186"/>
    <mergeCell ref="BW186:CD186"/>
    <mergeCell ref="CE186:CM186"/>
    <mergeCell ref="CN186:CU186"/>
    <mergeCell ref="CV186:DE186"/>
    <mergeCell ref="A185:O185"/>
    <mergeCell ref="P185:AC185"/>
    <mergeCell ref="AD185:AF185"/>
    <mergeCell ref="AG185:AJ185"/>
    <mergeCell ref="AK185:AP185"/>
    <mergeCell ref="AQ185:AX185"/>
    <mergeCell ref="AY185:BF185"/>
    <mergeCell ref="BG185:BN185"/>
    <mergeCell ref="BO185:BV185"/>
    <mergeCell ref="BW185:CD185"/>
    <mergeCell ref="CE185:CM185"/>
    <mergeCell ref="A184:O184"/>
    <mergeCell ref="P184:AC184"/>
    <mergeCell ref="AD184:AF184"/>
    <mergeCell ref="AG184:AJ184"/>
    <mergeCell ref="A187:O187"/>
    <mergeCell ref="P187:AC187"/>
    <mergeCell ref="AD187:AF187"/>
    <mergeCell ref="AG187:AJ187"/>
    <mergeCell ref="AK187:AP187"/>
    <mergeCell ref="AQ187:AX187"/>
    <mergeCell ref="AY187:BF187"/>
    <mergeCell ref="BG187:BN187"/>
    <mergeCell ref="BO187:BV187"/>
    <mergeCell ref="BW187:CD187"/>
    <mergeCell ref="CE187:CM187"/>
    <mergeCell ref="CN187:CU187"/>
    <mergeCell ref="CV187:DE187"/>
    <mergeCell ref="A188:O188"/>
    <mergeCell ref="P188:AC188"/>
    <mergeCell ref="AD188:AF188"/>
    <mergeCell ref="AG188:AJ188"/>
    <mergeCell ref="AK188:AP188"/>
    <mergeCell ref="AQ188:AX188"/>
    <mergeCell ref="AY188:BF188"/>
    <mergeCell ref="BG188:BN188"/>
    <mergeCell ref="BO188:BV188"/>
    <mergeCell ref="BW188:CD188"/>
    <mergeCell ref="CE188:CM188"/>
    <mergeCell ref="CN188:CU188"/>
    <mergeCell ref="CV188:DE188"/>
    <mergeCell ref="A189:O189"/>
    <mergeCell ref="P189:AC189"/>
    <mergeCell ref="AD189:AF189"/>
    <mergeCell ref="AG189:AJ189"/>
    <mergeCell ref="AK189:AP189"/>
    <mergeCell ref="AQ189:AX189"/>
    <mergeCell ref="AY189:BF189"/>
    <mergeCell ref="BG189:BN189"/>
    <mergeCell ref="BO189:BV189"/>
    <mergeCell ref="BW189:CD189"/>
    <mergeCell ref="CE189:CM189"/>
    <mergeCell ref="CN189:CU189"/>
    <mergeCell ref="CV189:DE189"/>
    <mergeCell ref="A190:O190"/>
    <mergeCell ref="P190:AC190"/>
    <mergeCell ref="AD190:AF190"/>
    <mergeCell ref="AG190:AJ190"/>
    <mergeCell ref="AK190:AP190"/>
    <mergeCell ref="AQ190:AX190"/>
    <mergeCell ref="AY190:BF190"/>
    <mergeCell ref="BG190:BN190"/>
    <mergeCell ref="BO190:BV190"/>
    <mergeCell ref="BW190:CD190"/>
    <mergeCell ref="CE190:CM190"/>
    <mergeCell ref="CN190:CU190"/>
    <mergeCell ref="CV190:DE190"/>
    <mergeCell ref="A191:O191"/>
    <mergeCell ref="P191:AC191"/>
    <mergeCell ref="AD191:AF191"/>
    <mergeCell ref="AG191:AJ191"/>
    <mergeCell ref="AK191:AP191"/>
    <mergeCell ref="AQ191:AX191"/>
    <mergeCell ref="AY191:BF191"/>
    <mergeCell ref="BG191:BN191"/>
    <mergeCell ref="BO191:BV191"/>
    <mergeCell ref="BW191:CD191"/>
    <mergeCell ref="CE191:CM191"/>
    <mergeCell ref="CN191:CU191"/>
    <mergeCell ref="CV191:DE191"/>
    <mergeCell ref="A192:O192"/>
    <mergeCell ref="P192:AC192"/>
    <mergeCell ref="AD192:AF192"/>
    <mergeCell ref="AG192:AJ192"/>
    <mergeCell ref="AK192:AP192"/>
    <mergeCell ref="AQ192:AX192"/>
    <mergeCell ref="AY192:BF192"/>
    <mergeCell ref="BG192:BN192"/>
    <mergeCell ref="BO192:BV192"/>
    <mergeCell ref="BW192:CD192"/>
    <mergeCell ref="CE192:CM192"/>
    <mergeCell ref="CN192:CU192"/>
    <mergeCell ref="CV192:DE192"/>
    <mergeCell ref="A193:O193"/>
    <mergeCell ref="P193:AC193"/>
    <mergeCell ref="AD193:AF193"/>
    <mergeCell ref="AG193:AJ193"/>
    <mergeCell ref="AK193:AP193"/>
    <mergeCell ref="AQ193:AX193"/>
    <mergeCell ref="AY193:BF193"/>
    <mergeCell ref="BG193:BN193"/>
    <mergeCell ref="BO193:BV193"/>
    <mergeCell ref="BW193:CD193"/>
    <mergeCell ref="CE193:CM193"/>
    <mergeCell ref="CN193:CU193"/>
    <mergeCell ref="CV193:DE193"/>
    <mergeCell ref="A194:O194"/>
    <mergeCell ref="P194:AC194"/>
    <mergeCell ref="AD194:AF194"/>
    <mergeCell ref="AG194:AJ194"/>
    <mergeCell ref="AK194:AP194"/>
    <mergeCell ref="AQ194:AX194"/>
    <mergeCell ref="AY194:BF194"/>
    <mergeCell ref="BG194:BN194"/>
    <mergeCell ref="BO194:BV194"/>
    <mergeCell ref="BW194:CD194"/>
    <mergeCell ref="CE194:CM194"/>
    <mergeCell ref="CN194:CU194"/>
    <mergeCell ref="CV194:DE194"/>
    <mergeCell ref="CN185:CU185"/>
    <mergeCell ref="CV185:DE185"/>
    <mergeCell ref="A29:O29"/>
    <mergeCell ref="P29:AC29"/>
    <mergeCell ref="AD29:AF29"/>
    <mergeCell ref="AG29:AJ29"/>
    <mergeCell ref="AK29:AP29"/>
    <mergeCell ref="AQ29:AX29"/>
    <mergeCell ref="AY29:BF29"/>
    <mergeCell ref="BG29:BN29"/>
    <mergeCell ref="BO29:BV29"/>
    <mergeCell ref="BW29:CD29"/>
    <mergeCell ref="CE29:CM29"/>
    <mergeCell ref="CN29:CU29"/>
    <mergeCell ref="CV29:DE29"/>
    <mergeCell ref="A78:O78"/>
    <mergeCell ref="P78:AC78"/>
    <mergeCell ref="AD78:AF78"/>
    <mergeCell ref="AG78:AJ78"/>
    <mergeCell ref="AK78:AP78"/>
    <mergeCell ref="AQ78:AX78"/>
    <mergeCell ref="AY78:BF78"/>
    <mergeCell ref="BG78:BN78"/>
    <mergeCell ref="BO78:BV78"/>
    <mergeCell ref="BW78:CD78"/>
    <mergeCell ref="CE78:CM78"/>
    <mergeCell ref="CN78:CU78"/>
    <mergeCell ref="CV78:DE78"/>
    <mergeCell ref="AQ184:AX184"/>
    <mergeCell ref="AY184:BF184"/>
    <mergeCell ref="BG184:BN184"/>
    <mergeCell ref="BO184:BV184"/>
  </mergeCells>
  <printOptions horizontalCentered="1"/>
  <pageMargins left="0.98425196850393704" right="0.19685039370078741" top="0.31496062992125984" bottom="0.51181102362204722" header="0.23622047244094491" footer="0.19685039370078741"/>
  <pageSetup scale="61" fitToHeight="9" orientation="landscape" r:id="rId1"/>
  <headerFooter>
    <oddFooter>&amp;L&amp;"-,Cursiva"&amp;10     Ejercicio Fiscal 2019&amp;R&amp;"-,Cursiva"&amp;10Página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abSelected="1" topLeftCell="A49" zoomScale="110" zoomScaleNormal="110" workbookViewId="0">
      <selection activeCell="E45" sqref="E45"/>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612" t="s">
        <v>847</v>
      </c>
      <c r="B1" s="613"/>
      <c r="C1" s="613"/>
      <c r="D1" s="613"/>
      <c r="E1" s="614"/>
    </row>
    <row r="2" spans="1:5" x14ac:dyDescent="0.25">
      <c r="A2" s="151" t="s">
        <v>2</v>
      </c>
      <c r="B2" s="152" t="s">
        <v>561</v>
      </c>
      <c r="C2" s="152" t="s">
        <v>562</v>
      </c>
      <c r="D2" s="153" t="s">
        <v>27</v>
      </c>
      <c r="E2" s="154" t="s">
        <v>563</v>
      </c>
    </row>
    <row r="3" spans="1:5" ht="60" x14ac:dyDescent="0.25">
      <c r="A3" s="155">
        <v>1</v>
      </c>
      <c r="B3" s="29">
        <v>0</v>
      </c>
      <c r="C3" s="25">
        <v>0</v>
      </c>
      <c r="D3" s="27" t="s">
        <v>572</v>
      </c>
      <c r="E3" s="156" t="s">
        <v>1143</v>
      </c>
    </row>
    <row r="4" spans="1:5" ht="30" x14ac:dyDescent="0.25">
      <c r="A4" s="155">
        <v>1</v>
      </c>
      <c r="B4" s="29">
        <v>1</v>
      </c>
      <c r="C4" s="25">
        <v>0</v>
      </c>
      <c r="D4" s="26" t="s">
        <v>573</v>
      </c>
      <c r="E4" s="157" t="s">
        <v>574</v>
      </c>
    </row>
    <row r="5" spans="1:5" ht="30" x14ac:dyDescent="0.25">
      <c r="A5" s="155">
        <v>1</v>
      </c>
      <c r="B5" s="29">
        <v>1</v>
      </c>
      <c r="C5" s="25">
        <v>1</v>
      </c>
      <c r="D5" s="26" t="s">
        <v>575</v>
      </c>
      <c r="E5" s="157" t="s">
        <v>576</v>
      </c>
    </row>
    <row r="6" spans="1:5" x14ac:dyDescent="0.25">
      <c r="A6" s="155">
        <v>1</v>
      </c>
      <c r="B6" s="29">
        <v>1</v>
      </c>
      <c r="C6" s="25">
        <v>2</v>
      </c>
      <c r="D6" s="26" t="s">
        <v>577</v>
      </c>
      <c r="E6" s="157" t="s">
        <v>578</v>
      </c>
    </row>
    <row r="7" spans="1:5" ht="120" x14ac:dyDescent="0.25">
      <c r="A7" s="155">
        <v>1</v>
      </c>
      <c r="B7" s="29">
        <v>2</v>
      </c>
      <c r="C7" s="25">
        <v>0</v>
      </c>
      <c r="D7" s="26" t="s">
        <v>579</v>
      </c>
      <c r="E7" s="157" t="s">
        <v>580</v>
      </c>
    </row>
    <row r="8" spans="1:5" ht="30" x14ac:dyDescent="0.25">
      <c r="A8" s="155">
        <v>1</v>
      </c>
      <c r="B8" s="29">
        <v>2</v>
      </c>
      <c r="C8" s="25">
        <v>1</v>
      </c>
      <c r="D8" s="26" t="s">
        <v>581</v>
      </c>
      <c r="E8" s="157" t="s">
        <v>582</v>
      </c>
    </row>
    <row r="9" spans="1:5" x14ac:dyDescent="0.25">
      <c r="A9" s="155">
        <v>1</v>
      </c>
      <c r="B9" s="29">
        <v>2</v>
      </c>
      <c r="C9" s="25">
        <v>2</v>
      </c>
      <c r="D9" s="26" t="s">
        <v>583</v>
      </c>
      <c r="E9" s="157" t="s">
        <v>584</v>
      </c>
    </row>
    <row r="10" spans="1:5" ht="45" x14ac:dyDescent="0.25">
      <c r="A10" s="155">
        <v>1</v>
      </c>
      <c r="B10" s="29">
        <v>2</v>
      </c>
      <c r="C10" s="25">
        <v>3</v>
      </c>
      <c r="D10" s="26" t="s">
        <v>585</v>
      </c>
      <c r="E10" s="157" t="s">
        <v>586</v>
      </c>
    </row>
    <row r="11" spans="1:5" ht="45" x14ac:dyDescent="0.25">
      <c r="A11" s="155">
        <v>1</v>
      </c>
      <c r="B11" s="29">
        <v>2</v>
      </c>
      <c r="C11" s="25">
        <v>4</v>
      </c>
      <c r="D11" s="26" t="s">
        <v>587</v>
      </c>
      <c r="E11" s="157" t="s">
        <v>588</v>
      </c>
    </row>
    <row r="12" spans="1:5" ht="30" x14ac:dyDescent="0.25">
      <c r="A12" s="155">
        <v>1</v>
      </c>
      <c r="B12" s="29">
        <v>3</v>
      </c>
      <c r="C12" s="25">
        <v>0</v>
      </c>
      <c r="D12" s="158" t="s">
        <v>589</v>
      </c>
      <c r="E12" s="157" t="s">
        <v>590</v>
      </c>
    </row>
    <row r="13" spans="1:5" ht="30" x14ac:dyDescent="0.25">
      <c r="A13" s="155">
        <v>1</v>
      </c>
      <c r="B13" s="29">
        <v>3</v>
      </c>
      <c r="C13" s="25">
        <v>1</v>
      </c>
      <c r="D13" s="159" t="s">
        <v>591</v>
      </c>
      <c r="E13" s="157" t="s">
        <v>592</v>
      </c>
    </row>
    <row r="14" spans="1:5" ht="30" x14ac:dyDescent="0.25">
      <c r="A14" s="155">
        <v>1</v>
      </c>
      <c r="B14" s="29">
        <v>3</v>
      </c>
      <c r="C14" s="25">
        <v>2</v>
      </c>
      <c r="D14" s="159" t="s">
        <v>593</v>
      </c>
      <c r="E14" s="157" t="s">
        <v>594</v>
      </c>
    </row>
    <row r="15" spans="1:5" ht="25.5" x14ac:dyDescent="0.25">
      <c r="A15" s="155">
        <v>1</v>
      </c>
      <c r="B15" s="29">
        <v>3</v>
      </c>
      <c r="C15" s="25">
        <v>3</v>
      </c>
      <c r="D15" s="159" t="s">
        <v>595</v>
      </c>
      <c r="E15" s="157" t="s">
        <v>596</v>
      </c>
    </row>
    <row r="16" spans="1:5" x14ac:dyDescent="0.25">
      <c r="A16" s="155">
        <v>1</v>
      </c>
      <c r="B16" s="29">
        <v>3</v>
      </c>
      <c r="C16" s="25">
        <v>4</v>
      </c>
      <c r="D16" s="159" t="s">
        <v>597</v>
      </c>
      <c r="E16" s="157" t="s">
        <v>598</v>
      </c>
    </row>
    <row r="17" spans="1:5" ht="30" x14ac:dyDescent="0.25">
      <c r="A17" s="155">
        <v>1</v>
      </c>
      <c r="B17" s="29">
        <v>3</v>
      </c>
      <c r="C17" s="25">
        <v>5</v>
      </c>
      <c r="D17" s="159" t="s">
        <v>599</v>
      </c>
      <c r="E17" s="157" t="s">
        <v>600</v>
      </c>
    </row>
    <row r="18" spans="1:5" ht="30" x14ac:dyDescent="0.25">
      <c r="A18" s="155">
        <v>1</v>
      </c>
      <c r="B18" s="29">
        <v>3</v>
      </c>
      <c r="C18" s="25">
        <v>6</v>
      </c>
      <c r="D18" s="159" t="s">
        <v>601</v>
      </c>
      <c r="E18" s="157" t="s">
        <v>602</v>
      </c>
    </row>
    <row r="19" spans="1:5" x14ac:dyDescent="0.25">
      <c r="A19" s="155">
        <v>1</v>
      </c>
      <c r="B19" s="29">
        <v>3</v>
      </c>
      <c r="C19" s="25">
        <v>7</v>
      </c>
      <c r="D19" s="159" t="s">
        <v>603</v>
      </c>
      <c r="E19" s="157" t="s">
        <v>604</v>
      </c>
    </row>
    <row r="20" spans="1:5" x14ac:dyDescent="0.25">
      <c r="A20" s="155">
        <v>1</v>
      </c>
      <c r="B20" s="29">
        <v>3</v>
      </c>
      <c r="C20" s="25">
        <v>8</v>
      </c>
      <c r="D20" s="159" t="s">
        <v>605</v>
      </c>
      <c r="E20" s="157" t="s">
        <v>606</v>
      </c>
    </row>
    <row r="21" spans="1:5" ht="30" x14ac:dyDescent="0.25">
      <c r="A21" s="155">
        <v>1</v>
      </c>
      <c r="B21" s="29">
        <v>3</v>
      </c>
      <c r="C21" s="25">
        <v>9</v>
      </c>
      <c r="D21" s="159" t="s">
        <v>120</v>
      </c>
      <c r="E21" s="157" t="s">
        <v>607</v>
      </c>
    </row>
    <row r="22" spans="1:5" ht="30" x14ac:dyDescent="0.25">
      <c r="A22" s="155">
        <v>1</v>
      </c>
      <c r="B22" s="29">
        <v>4</v>
      </c>
      <c r="C22" s="25">
        <v>0</v>
      </c>
      <c r="D22" s="26" t="s">
        <v>608</v>
      </c>
      <c r="E22" s="157" t="s">
        <v>609</v>
      </c>
    </row>
    <row r="23" spans="1:5" ht="30" x14ac:dyDescent="0.25">
      <c r="A23" s="155">
        <v>1</v>
      </c>
      <c r="B23" s="29">
        <v>4</v>
      </c>
      <c r="C23" s="25">
        <v>1</v>
      </c>
      <c r="D23" s="26" t="s">
        <v>610</v>
      </c>
      <c r="E23" s="157" t="s">
        <v>611</v>
      </c>
    </row>
    <row r="24" spans="1:5" ht="30" x14ac:dyDescent="0.25">
      <c r="A24" s="155">
        <v>1</v>
      </c>
      <c r="B24" s="29">
        <v>5</v>
      </c>
      <c r="C24" s="25">
        <v>0</v>
      </c>
      <c r="D24" s="26" t="s">
        <v>612</v>
      </c>
      <c r="E24" s="157" t="s">
        <v>613</v>
      </c>
    </row>
    <row r="25" spans="1:5" ht="45" x14ac:dyDescent="0.25">
      <c r="A25" s="155">
        <v>1</v>
      </c>
      <c r="B25" s="29">
        <v>5</v>
      </c>
      <c r="C25" s="25">
        <v>1</v>
      </c>
      <c r="D25" s="26" t="s">
        <v>614</v>
      </c>
      <c r="E25" s="157" t="s">
        <v>615</v>
      </c>
    </row>
    <row r="26" spans="1:5" ht="60" x14ac:dyDescent="0.25">
      <c r="A26" s="155">
        <v>1</v>
      </c>
      <c r="B26" s="29">
        <v>5</v>
      </c>
      <c r="C26" s="25">
        <v>2</v>
      </c>
      <c r="D26" s="26" t="s">
        <v>616</v>
      </c>
      <c r="E26" s="157" t="s">
        <v>617</v>
      </c>
    </row>
    <row r="27" spans="1:5" ht="30" x14ac:dyDescent="0.25">
      <c r="A27" s="155">
        <v>1</v>
      </c>
      <c r="B27" s="29">
        <v>6</v>
      </c>
      <c r="C27" s="25">
        <v>0</v>
      </c>
      <c r="D27" s="26" t="s">
        <v>618</v>
      </c>
      <c r="E27" s="157" t="s">
        <v>619</v>
      </c>
    </row>
    <row r="28" spans="1:5" x14ac:dyDescent="0.25">
      <c r="A28" s="155">
        <v>1</v>
      </c>
      <c r="B28" s="29">
        <v>6</v>
      </c>
      <c r="C28" s="25">
        <v>1</v>
      </c>
      <c r="D28" s="26" t="s">
        <v>620</v>
      </c>
      <c r="E28" s="157" t="s">
        <v>621</v>
      </c>
    </row>
    <row r="29" spans="1:5" x14ac:dyDescent="0.25">
      <c r="A29" s="155">
        <v>1</v>
      </c>
      <c r="B29" s="29">
        <v>6</v>
      </c>
      <c r="C29" s="25">
        <v>2</v>
      </c>
      <c r="D29" s="26" t="s">
        <v>622</v>
      </c>
      <c r="E29" s="157" t="s">
        <v>623</v>
      </c>
    </row>
    <row r="30" spans="1:5" ht="38.25" x14ac:dyDescent="0.25">
      <c r="A30" s="155">
        <v>1</v>
      </c>
      <c r="B30" s="29">
        <v>6</v>
      </c>
      <c r="C30" s="25">
        <v>3</v>
      </c>
      <c r="D30" s="26" t="s">
        <v>624</v>
      </c>
      <c r="E30" s="157" t="s">
        <v>625</v>
      </c>
    </row>
    <row r="31" spans="1:5" ht="75" x14ac:dyDescent="0.25">
      <c r="A31" s="155">
        <v>1</v>
      </c>
      <c r="B31" s="29">
        <v>7</v>
      </c>
      <c r="C31" s="25">
        <v>0</v>
      </c>
      <c r="D31" s="26" t="s">
        <v>626</v>
      </c>
      <c r="E31" s="157" t="s">
        <v>627</v>
      </c>
    </row>
    <row r="32" spans="1:5" ht="30" x14ac:dyDescent="0.25">
      <c r="A32" s="155">
        <v>1</v>
      </c>
      <c r="B32" s="29">
        <v>7</v>
      </c>
      <c r="C32" s="25">
        <v>1</v>
      </c>
      <c r="D32" s="26" t="s">
        <v>628</v>
      </c>
      <c r="E32" s="157" t="s">
        <v>629</v>
      </c>
    </row>
    <row r="33" spans="1:5" ht="30" x14ac:dyDescent="0.25">
      <c r="A33" s="155">
        <v>1</v>
      </c>
      <c r="B33" s="29">
        <v>7</v>
      </c>
      <c r="C33" s="25">
        <v>2</v>
      </c>
      <c r="D33" s="26" t="s">
        <v>630</v>
      </c>
      <c r="E33" s="157" t="s">
        <v>631</v>
      </c>
    </row>
    <row r="34" spans="1:5" ht="30" x14ac:dyDescent="0.25">
      <c r="A34" s="155">
        <v>1</v>
      </c>
      <c r="B34" s="29">
        <v>7</v>
      </c>
      <c r="C34" s="25">
        <v>3</v>
      </c>
      <c r="D34" s="26" t="s">
        <v>632</v>
      </c>
      <c r="E34" s="157" t="s">
        <v>633</v>
      </c>
    </row>
    <row r="35" spans="1:5" ht="25.5" x14ac:dyDescent="0.25">
      <c r="A35" s="155">
        <v>1</v>
      </c>
      <c r="B35" s="29">
        <v>7</v>
      </c>
      <c r="C35" s="25">
        <v>4</v>
      </c>
      <c r="D35" s="26" t="s">
        <v>634</v>
      </c>
      <c r="E35" s="157" t="s">
        <v>635</v>
      </c>
    </row>
    <row r="36" spans="1:5" ht="71.25" customHeight="1" x14ac:dyDescent="0.25">
      <c r="A36" s="155">
        <v>1</v>
      </c>
      <c r="B36" s="29">
        <v>8</v>
      </c>
      <c r="C36" s="25">
        <v>0</v>
      </c>
      <c r="D36" s="26" t="s">
        <v>316</v>
      </c>
      <c r="E36" s="157" t="s">
        <v>636</v>
      </c>
    </row>
    <row r="37" spans="1:5" ht="60" x14ac:dyDescent="0.25">
      <c r="A37" s="155">
        <v>1</v>
      </c>
      <c r="B37" s="29">
        <v>8</v>
      </c>
      <c r="C37" s="25">
        <v>1</v>
      </c>
      <c r="D37" s="26" t="s">
        <v>875</v>
      </c>
      <c r="E37" s="157" t="s">
        <v>637</v>
      </c>
    </row>
    <row r="38" spans="1:5" x14ac:dyDescent="0.25">
      <c r="A38" s="155">
        <v>1</v>
      </c>
      <c r="B38" s="29">
        <v>8</v>
      </c>
      <c r="C38" s="25">
        <v>2</v>
      </c>
      <c r="D38" s="26" t="s">
        <v>638</v>
      </c>
      <c r="E38" s="157" t="s">
        <v>639</v>
      </c>
    </row>
    <row r="39" spans="1:5" ht="30" x14ac:dyDescent="0.25">
      <c r="A39" s="155">
        <v>1</v>
      </c>
      <c r="B39" s="29">
        <v>8</v>
      </c>
      <c r="C39" s="25">
        <v>3</v>
      </c>
      <c r="D39" s="26" t="s">
        <v>640</v>
      </c>
      <c r="E39" s="157" t="s">
        <v>641</v>
      </c>
    </row>
    <row r="40" spans="1:5" ht="30" x14ac:dyDescent="0.25">
      <c r="A40" s="155">
        <v>1</v>
      </c>
      <c r="B40" s="29">
        <v>8</v>
      </c>
      <c r="C40" s="25">
        <v>4</v>
      </c>
      <c r="D40" s="26" t="s">
        <v>642</v>
      </c>
      <c r="E40" s="157" t="s">
        <v>643</v>
      </c>
    </row>
    <row r="41" spans="1:5" x14ac:dyDescent="0.25">
      <c r="A41" s="155">
        <v>1</v>
      </c>
      <c r="B41" s="29">
        <v>8</v>
      </c>
      <c r="C41" s="25">
        <v>5</v>
      </c>
      <c r="D41" s="26" t="s">
        <v>120</v>
      </c>
      <c r="E41" s="157" t="s">
        <v>644</v>
      </c>
    </row>
    <row r="42" spans="1:5" ht="45" x14ac:dyDescent="0.25">
      <c r="A42" s="155">
        <v>2</v>
      </c>
      <c r="B42" s="29">
        <v>0</v>
      </c>
      <c r="C42" s="25">
        <v>0</v>
      </c>
      <c r="D42" s="27" t="s">
        <v>645</v>
      </c>
      <c r="E42" s="156" t="s">
        <v>646</v>
      </c>
    </row>
    <row r="43" spans="1:5" ht="75" x14ac:dyDescent="0.25">
      <c r="A43" s="155">
        <v>2</v>
      </c>
      <c r="B43" s="29">
        <v>2</v>
      </c>
      <c r="C43" s="25">
        <v>6</v>
      </c>
      <c r="D43" s="26" t="s">
        <v>647</v>
      </c>
      <c r="E43" s="157" t="s">
        <v>648</v>
      </c>
    </row>
    <row r="44" spans="1:5" ht="45" x14ac:dyDescent="0.25">
      <c r="A44" s="155">
        <v>2</v>
      </c>
      <c r="B44" s="29">
        <v>2</v>
      </c>
      <c r="C44" s="25">
        <v>7</v>
      </c>
      <c r="D44" s="26" t="s">
        <v>649</v>
      </c>
      <c r="E44" s="157" t="s">
        <v>650</v>
      </c>
    </row>
    <row r="45" spans="1:5" ht="75" x14ac:dyDescent="0.25">
      <c r="A45" s="155">
        <v>2</v>
      </c>
      <c r="B45" s="29">
        <v>3</v>
      </c>
      <c r="C45" s="25">
        <v>0</v>
      </c>
      <c r="D45" s="26" t="s">
        <v>651</v>
      </c>
      <c r="E45" s="157" t="s">
        <v>652</v>
      </c>
    </row>
    <row r="46" spans="1:5" ht="45" x14ac:dyDescent="0.25">
      <c r="A46" s="155">
        <v>2</v>
      </c>
      <c r="B46" s="29">
        <v>3</v>
      </c>
      <c r="C46" s="25">
        <v>1</v>
      </c>
      <c r="D46" s="26" t="s">
        <v>653</v>
      </c>
      <c r="E46" s="157" t="s">
        <v>654</v>
      </c>
    </row>
    <row r="47" spans="1:5" ht="30" x14ac:dyDescent="0.25">
      <c r="A47" s="155">
        <v>2</v>
      </c>
      <c r="B47" s="29">
        <v>3</v>
      </c>
      <c r="C47" s="25">
        <v>2</v>
      </c>
      <c r="D47" s="26" t="s">
        <v>655</v>
      </c>
      <c r="E47" s="157" t="s">
        <v>656</v>
      </c>
    </row>
    <row r="48" spans="1:5" ht="30" x14ac:dyDescent="0.25">
      <c r="A48" s="155">
        <v>2</v>
      </c>
      <c r="B48" s="29">
        <v>3</v>
      </c>
      <c r="C48" s="25">
        <v>3</v>
      </c>
      <c r="D48" s="26" t="s">
        <v>657</v>
      </c>
      <c r="E48" s="157" t="s">
        <v>658</v>
      </c>
    </row>
    <row r="49" spans="1:5" ht="60" x14ac:dyDescent="0.25">
      <c r="A49" s="155">
        <v>2</v>
      </c>
      <c r="B49" s="29">
        <v>3</v>
      </c>
      <c r="C49" s="25">
        <v>4</v>
      </c>
      <c r="D49" s="26" t="s">
        <v>659</v>
      </c>
      <c r="E49" s="157" t="s">
        <v>660</v>
      </c>
    </row>
    <row r="50" spans="1:5" ht="45" x14ac:dyDescent="0.25">
      <c r="A50" s="155">
        <v>2</v>
      </c>
      <c r="B50" s="29">
        <v>3</v>
      </c>
      <c r="C50" s="25">
        <v>5</v>
      </c>
      <c r="D50" s="26" t="s">
        <v>661</v>
      </c>
      <c r="E50" s="157" t="s">
        <v>662</v>
      </c>
    </row>
    <row r="51" spans="1:5" ht="36.75" customHeight="1" x14ac:dyDescent="0.25">
      <c r="A51" s="155">
        <v>2</v>
      </c>
      <c r="B51" s="29">
        <v>4</v>
      </c>
      <c r="C51" s="25">
        <v>0</v>
      </c>
      <c r="D51" s="26" t="s">
        <v>663</v>
      </c>
      <c r="E51" s="157" t="s">
        <v>664</v>
      </c>
    </row>
    <row r="52" spans="1:5" ht="75" x14ac:dyDescent="0.25">
      <c r="A52" s="155">
        <v>2</v>
      </c>
      <c r="B52" s="29">
        <v>4</v>
      </c>
      <c r="C52" s="25">
        <v>1</v>
      </c>
      <c r="D52" s="26" t="s">
        <v>665</v>
      </c>
      <c r="E52" s="157" t="s">
        <v>666</v>
      </c>
    </row>
    <row r="53" spans="1:5" ht="60" x14ac:dyDescent="0.25">
      <c r="A53" s="155">
        <v>2</v>
      </c>
      <c r="B53" s="29">
        <v>4</v>
      </c>
      <c r="C53" s="25">
        <v>2</v>
      </c>
      <c r="D53" s="26" t="s">
        <v>667</v>
      </c>
      <c r="E53" s="157" t="s">
        <v>668</v>
      </c>
    </row>
    <row r="54" spans="1:5" ht="30" x14ac:dyDescent="0.25">
      <c r="A54" s="155">
        <v>2</v>
      </c>
      <c r="B54" s="29">
        <v>4</v>
      </c>
      <c r="C54" s="25">
        <v>3</v>
      </c>
      <c r="D54" s="26" t="s">
        <v>669</v>
      </c>
      <c r="E54" s="157" t="s">
        <v>670</v>
      </c>
    </row>
    <row r="55" spans="1:5" ht="30" x14ac:dyDescent="0.25">
      <c r="A55" s="155">
        <v>2</v>
      </c>
      <c r="B55" s="29">
        <v>4</v>
      </c>
      <c r="C55" s="25">
        <v>4</v>
      </c>
      <c r="D55" s="26" t="s">
        <v>671</v>
      </c>
      <c r="E55" s="157" t="s">
        <v>672</v>
      </c>
    </row>
    <row r="56" spans="1:5" ht="45" x14ac:dyDescent="0.25">
      <c r="A56" s="155">
        <v>2</v>
      </c>
      <c r="B56" s="29">
        <v>5</v>
      </c>
      <c r="C56" s="25">
        <v>0</v>
      </c>
      <c r="D56" s="26" t="s">
        <v>673</v>
      </c>
      <c r="E56" s="157" t="s">
        <v>674</v>
      </c>
    </row>
    <row r="57" spans="1:5" ht="30" x14ac:dyDescent="0.25">
      <c r="A57" s="155">
        <v>2</v>
      </c>
      <c r="B57" s="29">
        <v>5</v>
      </c>
      <c r="C57" s="25">
        <v>1</v>
      </c>
      <c r="D57" s="26" t="s">
        <v>675</v>
      </c>
      <c r="E57" s="157" t="s">
        <v>676</v>
      </c>
    </row>
    <row r="58" spans="1:5" ht="30" x14ac:dyDescent="0.25">
      <c r="A58" s="155">
        <v>2</v>
      </c>
      <c r="B58" s="29">
        <v>5</v>
      </c>
      <c r="C58" s="25">
        <v>2</v>
      </c>
      <c r="D58" s="26" t="s">
        <v>677</v>
      </c>
      <c r="E58" s="157" t="s">
        <v>678</v>
      </c>
    </row>
    <row r="59" spans="1:5" ht="30" x14ac:dyDescent="0.25">
      <c r="A59" s="155">
        <v>2</v>
      </c>
      <c r="B59" s="29">
        <v>5</v>
      </c>
      <c r="C59" s="25">
        <v>3</v>
      </c>
      <c r="D59" s="26" t="s">
        <v>679</v>
      </c>
      <c r="E59" s="157" t="s">
        <v>680</v>
      </c>
    </row>
    <row r="60" spans="1:5" ht="30" x14ac:dyDescent="0.25">
      <c r="A60" s="155">
        <v>2</v>
      </c>
      <c r="B60" s="29">
        <v>5</v>
      </c>
      <c r="C60" s="25">
        <v>4</v>
      </c>
      <c r="D60" s="26" t="s">
        <v>681</v>
      </c>
      <c r="E60" s="157" t="s">
        <v>682</v>
      </c>
    </row>
    <row r="61" spans="1:5" ht="45" x14ac:dyDescent="0.25">
      <c r="A61" s="155">
        <v>2</v>
      </c>
      <c r="B61" s="29">
        <v>5</v>
      </c>
      <c r="C61" s="25">
        <v>5</v>
      </c>
      <c r="D61" s="26" t="s">
        <v>683</v>
      </c>
      <c r="E61" s="157" t="s">
        <v>684</v>
      </c>
    </row>
    <row r="62" spans="1:5" ht="90" x14ac:dyDescent="0.25">
      <c r="A62" s="155">
        <v>2</v>
      </c>
      <c r="B62" s="29">
        <v>5</v>
      </c>
      <c r="C62" s="25">
        <v>6</v>
      </c>
      <c r="D62" s="26" t="s">
        <v>685</v>
      </c>
      <c r="E62" s="157" t="s">
        <v>686</v>
      </c>
    </row>
    <row r="63" spans="1:5" ht="75" x14ac:dyDescent="0.25">
      <c r="A63" s="155">
        <v>2</v>
      </c>
      <c r="B63" s="29">
        <v>6</v>
      </c>
      <c r="C63" s="25">
        <v>0</v>
      </c>
      <c r="D63" s="26" t="s">
        <v>687</v>
      </c>
      <c r="E63" s="157" t="s">
        <v>688</v>
      </c>
    </row>
    <row r="64" spans="1:5" ht="30" x14ac:dyDescent="0.25">
      <c r="A64" s="155">
        <v>2</v>
      </c>
      <c r="B64" s="29">
        <v>6</v>
      </c>
      <c r="C64" s="25">
        <v>1</v>
      </c>
      <c r="D64" s="26" t="s">
        <v>689</v>
      </c>
      <c r="E64" s="157" t="s">
        <v>690</v>
      </c>
    </row>
    <row r="65" spans="1:5" ht="30" x14ac:dyDescent="0.25">
      <c r="A65" s="155">
        <v>2</v>
      </c>
      <c r="B65" s="29">
        <v>6</v>
      </c>
      <c r="C65" s="25">
        <v>2</v>
      </c>
      <c r="D65" s="26" t="s">
        <v>691</v>
      </c>
      <c r="E65" s="157" t="s">
        <v>692</v>
      </c>
    </row>
    <row r="66" spans="1:5" ht="75" x14ac:dyDescent="0.25">
      <c r="A66" s="155">
        <v>2</v>
      </c>
      <c r="B66" s="29">
        <v>6</v>
      </c>
      <c r="C66" s="25">
        <v>3</v>
      </c>
      <c r="D66" s="26" t="s">
        <v>693</v>
      </c>
      <c r="E66" s="157" t="s">
        <v>694</v>
      </c>
    </row>
    <row r="67" spans="1:5" ht="45" x14ac:dyDescent="0.25">
      <c r="A67" s="155">
        <v>2</v>
      </c>
      <c r="B67" s="29">
        <v>6</v>
      </c>
      <c r="C67" s="25">
        <v>4</v>
      </c>
      <c r="D67" s="26" t="s">
        <v>695</v>
      </c>
      <c r="E67" s="157" t="s">
        <v>696</v>
      </c>
    </row>
    <row r="68" spans="1:5" ht="30" x14ac:dyDescent="0.25">
      <c r="A68" s="155">
        <v>2</v>
      </c>
      <c r="B68" s="29">
        <v>6</v>
      </c>
      <c r="C68" s="25">
        <v>5</v>
      </c>
      <c r="D68" s="26" t="s">
        <v>697</v>
      </c>
      <c r="E68" s="157" t="s">
        <v>698</v>
      </c>
    </row>
    <row r="69" spans="1:5" ht="75" x14ac:dyDescent="0.25">
      <c r="A69" s="155">
        <v>2</v>
      </c>
      <c r="B69" s="29">
        <v>6</v>
      </c>
      <c r="C69" s="25">
        <v>6</v>
      </c>
      <c r="D69" s="26" t="s">
        <v>699</v>
      </c>
      <c r="E69" s="157" t="s">
        <v>700</v>
      </c>
    </row>
    <row r="70" spans="1:5" x14ac:dyDescent="0.25">
      <c r="A70" s="155">
        <v>2</v>
      </c>
      <c r="B70" s="29">
        <v>6</v>
      </c>
      <c r="C70" s="25">
        <v>7</v>
      </c>
      <c r="D70" s="26" t="s">
        <v>701</v>
      </c>
      <c r="E70" s="157" t="s">
        <v>702</v>
      </c>
    </row>
    <row r="71" spans="1:5" ht="45" x14ac:dyDescent="0.25">
      <c r="A71" s="155">
        <v>2</v>
      </c>
      <c r="B71" s="29">
        <v>6</v>
      </c>
      <c r="C71" s="25">
        <v>8</v>
      </c>
      <c r="D71" s="26" t="s">
        <v>703</v>
      </c>
      <c r="E71" s="157" t="s">
        <v>704</v>
      </c>
    </row>
    <row r="72" spans="1:5" ht="75" x14ac:dyDescent="0.25">
      <c r="A72" s="155">
        <v>2</v>
      </c>
      <c r="B72" s="29">
        <v>6</v>
      </c>
      <c r="C72" s="25">
        <v>9</v>
      </c>
      <c r="D72" s="26" t="s">
        <v>705</v>
      </c>
      <c r="E72" s="157" t="s">
        <v>706</v>
      </c>
    </row>
    <row r="73" spans="1:5" x14ac:dyDescent="0.25">
      <c r="A73" s="155">
        <v>2</v>
      </c>
      <c r="B73" s="29">
        <v>7</v>
      </c>
      <c r="C73" s="25">
        <v>0</v>
      </c>
      <c r="D73" s="26" t="s">
        <v>707</v>
      </c>
      <c r="E73" s="157" t="s">
        <v>708</v>
      </c>
    </row>
    <row r="74" spans="1:5" x14ac:dyDescent="0.25">
      <c r="A74" s="160">
        <v>2</v>
      </c>
      <c r="B74" s="161">
        <v>7</v>
      </c>
      <c r="C74" s="162">
        <v>1</v>
      </c>
      <c r="D74" s="163" t="s">
        <v>709</v>
      </c>
      <c r="E74" s="164" t="s">
        <v>710</v>
      </c>
    </row>
    <row r="75" spans="1:5" ht="45" x14ac:dyDescent="0.25">
      <c r="A75" s="32">
        <v>3</v>
      </c>
      <c r="B75" s="32">
        <v>0</v>
      </c>
      <c r="C75" s="33">
        <v>0</v>
      </c>
      <c r="D75" s="35" t="s">
        <v>711</v>
      </c>
      <c r="E75" s="30" t="s">
        <v>712</v>
      </c>
    </row>
    <row r="76" spans="1:5" ht="105" x14ac:dyDescent="0.25">
      <c r="A76" s="32">
        <v>3</v>
      </c>
      <c r="B76" s="32">
        <v>1</v>
      </c>
      <c r="C76" s="33">
        <v>0</v>
      </c>
      <c r="D76" s="34" t="s">
        <v>713</v>
      </c>
      <c r="E76" s="31" t="s">
        <v>714</v>
      </c>
    </row>
    <row r="77" spans="1:5" ht="75" x14ac:dyDescent="0.25">
      <c r="A77" s="32">
        <v>3</v>
      </c>
      <c r="B77" s="32">
        <v>1</v>
      </c>
      <c r="C77" s="33">
        <v>1</v>
      </c>
      <c r="D77" s="34" t="s">
        <v>715</v>
      </c>
      <c r="E77" s="31" t="s">
        <v>716</v>
      </c>
    </row>
    <row r="78" spans="1:5" ht="90" x14ac:dyDescent="0.25">
      <c r="A78" s="32">
        <v>3</v>
      </c>
      <c r="B78" s="32">
        <v>1</v>
      </c>
      <c r="C78" s="33">
        <v>2</v>
      </c>
      <c r="D78" s="34" t="s">
        <v>717</v>
      </c>
      <c r="E78" s="31" t="s">
        <v>718</v>
      </c>
    </row>
    <row r="79" spans="1:5" ht="30" x14ac:dyDescent="0.25">
      <c r="A79" s="32">
        <v>3</v>
      </c>
      <c r="B79" s="32">
        <v>2</v>
      </c>
      <c r="C79" s="33">
        <v>0</v>
      </c>
      <c r="D79" s="34" t="s">
        <v>719</v>
      </c>
      <c r="E79" s="31" t="s">
        <v>720</v>
      </c>
    </row>
    <row r="80" spans="1:5" ht="45" x14ac:dyDescent="0.25">
      <c r="A80" s="32">
        <v>3</v>
      </c>
      <c r="B80" s="32">
        <v>2</v>
      </c>
      <c r="C80" s="33">
        <v>1</v>
      </c>
      <c r="D80" s="34" t="s">
        <v>721</v>
      </c>
      <c r="E80" s="31" t="s">
        <v>722</v>
      </c>
    </row>
    <row r="81" spans="1:5" ht="60" x14ac:dyDescent="0.25">
      <c r="A81" s="32">
        <v>3</v>
      </c>
      <c r="B81" s="32">
        <v>2</v>
      </c>
      <c r="C81" s="33">
        <v>2</v>
      </c>
      <c r="D81" s="34" t="s">
        <v>723</v>
      </c>
      <c r="E81" s="31" t="s">
        <v>724</v>
      </c>
    </row>
    <row r="82" spans="1:5" ht="75" x14ac:dyDescent="0.25">
      <c r="A82" s="32">
        <v>3</v>
      </c>
      <c r="B82" s="32">
        <v>2</v>
      </c>
      <c r="C82" s="33">
        <v>3</v>
      </c>
      <c r="D82" s="34" t="s">
        <v>725</v>
      </c>
      <c r="E82" s="31" t="s">
        <v>726</v>
      </c>
    </row>
    <row r="83" spans="1:5" ht="30" x14ac:dyDescent="0.25">
      <c r="A83" s="32">
        <v>3</v>
      </c>
      <c r="B83" s="32">
        <v>2</v>
      </c>
      <c r="C83" s="33">
        <v>4</v>
      </c>
      <c r="D83" s="34" t="s">
        <v>727</v>
      </c>
      <c r="E83" s="31" t="s">
        <v>728</v>
      </c>
    </row>
    <row r="84" spans="1:5" x14ac:dyDescent="0.25">
      <c r="A84" s="32">
        <v>3</v>
      </c>
      <c r="B84" s="32">
        <v>2</v>
      </c>
      <c r="C84" s="33">
        <v>5</v>
      </c>
      <c r="D84" s="34" t="s">
        <v>729</v>
      </c>
      <c r="E84" s="31" t="s">
        <v>730</v>
      </c>
    </row>
    <row r="85" spans="1:5" ht="25.5" x14ac:dyDescent="0.25">
      <c r="A85" s="32">
        <v>3</v>
      </c>
      <c r="B85" s="32">
        <v>2</v>
      </c>
      <c r="C85" s="33">
        <v>6</v>
      </c>
      <c r="D85" s="34" t="s">
        <v>731</v>
      </c>
      <c r="E85" s="31" t="s">
        <v>732</v>
      </c>
    </row>
    <row r="86" spans="1:5" ht="45" x14ac:dyDescent="0.25">
      <c r="A86" s="32">
        <v>3</v>
      </c>
      <c r="B86" s="32">
        <v>3</v>
      </c>
      <c r="C86" s="33">
        <v>0</v>
      </c>
      <c r="D86" s="34" t="s">
        <v>733</v>
      </c>
      <c r="E86" s="31" t="s">
        <v>734</v>
      </c>
    </row>
    <row r="87" spans="1:5" ht="90" x14ac:dyDescent="0.25">
      <c r="A87" s="32">
        <v>3</v>
      </c>
      <c r="B87" s="32">
        <v>3</v>
      </c>
      <c r="C87" s="33">
        <v>1</v>
      </c>
      <c r="D87" s="34" t="s">
        <v>735</v>
      </c>
      <c r="E87" s="31" t="s">
        <v>736</v>
      </c>
    </row>
    <row r="88" spans="1:5" ht="60" x14ac:dyDescent="0.25">
      <c r="A88" s="32">
        <v>3</v>
      </c>
      <c r="B88" s="32">
        <v>3</v>
      </c>
      <c r="C88" s="33">
        <v>2</v>
      </c>
      <c r="D88" s="34" t="s">
        <v>737</v>
      </c>
      <c r="E88" s="31" t="s">
        <v>738</v>
      </c>
    </row>
    <row r="89" spans="1:5" ht="75" x14ac:dyDescent="0.25">
      <c r="A89" s="32">
        <v>3</v>
      </c>
      <c r="B89" s="32">
        <v>3</v>
      </c>
      <c r="C89" s="33">
        <v>3</v>
      </c>
      <c r="D89" s="34" t="s">
        <v>739</v>
      </c>
      <c r="E89" s="31" t="s">
        <v>740</v>
      </c>
    </row>
    <row r="90" spans="1:5" ht="45" x14ac:dyDescent="0.25">
      <c r="A90" s="32">
        <v>3</v>
      </c>
      <c r="B90" s="32">
        <v>3</v>
      </c>
      <c r="C90" s="33">
        <v>4</v>
      </c>
      <c r="D90" s="34" t="s">
        <v>741</v>
      </c>
      <c r="E90" s="31" t="s">
        <v>742</v>
      </c>
    </row>
    <row r="91" spans="1:5" ht="45" x14ac:dyDescent="0.25">
      <c r="A91" s="32">
        <v>3</v>
      </c>
      <c r="B91" s="32">
        <v>3</v>
      </c>
      <c r="C91" s="33">
        <v>5</v>
      </c>
      <c r="D91" s="34" t="s">
        <v>743</v>
      </c>
      <c r="E91" s="31" t="s">
        <v>744</v>
      </c>
    </row>
    <row r="92" spans="1:5" ht="60" x14ac:dyDescent="0.25">
      <c r="A92" s="32">
        <v>3</v>
      </c>
      <c r="B92" s="32">
        <v>3</v>
      </c>
      <c r="C92" s="33">
        <v>6</v>
      </c>
      <c r="D92" s="34" t="s">
        <v>745</v>
      </c>
      <c r="E92" s="31" t="s">
        <v>746</v>
      </c>
    </row>
    <row r="93" spans="1:5" ht="60" x14ac:dyDescent="0.25">
      <c r="A93" s="32">
        <v>3</v>
      </c>
      <c r="B93" s="32">
        <v>4</v>
      </c>
      <c r="C93" s="33">
        <v>0</v>
      </c>
      <c r="D93" s="34" t="s">
        <v>747</v>
      </c>
      <c r="E93" s="31" t="s">
        <v>748</v>
      </c>
    </row>
    <row r="94" spans="1:5" ht="60" x14ac:dyDescent="0.25">
      <c r="A94" s="32">
        <v>3</v>
      </c>
      <c r="B94" s="32">
        <v>4</v>
      </c>
      <c r="C94" s="33">
        <v>1</v>
      </c>
      <c r="D94" s="34" t="s">
        <v>749</v>
      </c>
      <c r="E94" s="31" t="s">
        <v>750</v>
      </c>
    </row>
    <row r="95" spans="1:5" ht="45" x14ac:dyDescent="0.25">
      <c r="A95" s="32">
        <v>3</v>
      </c>
      <c r="B95" s="32">
        <v>4</v>
      </c>
      <c r="C95" s="33">
        <v>2</v>
      </c>
      <c r="D95" s="34" t="s">
        <v>751</v>
      </c>
      <c r="E95" s="31" t="s">
        <v>752</v>
      </c>
    </row>
    <row r="96" spans="1:5" ht="30" x14ac:dyDescent="0.25">
      <c r="A96" s="32">
        <v>3</v>
      </c>
      <c r="B96" s="32">
        <v>4</v>
      </c>
      <c r="C96" s="33">
        <v>3</v>
      </c>
      <c r="D96" s="34" t="s">
        <v>753</v>
      </c>
      <c r="E96" s="31" t="s">
        <v>754</v>
      </c>
    </row>
    <row r="97" spans="1:5" ht="45" x14ac:dyDescent="0.25">
      <c r="A97" s="32">
        <v>3</v>
      </c>
      <c r="B97" s="32">
        <v>5</v>
      </c>
      <c r="C97" s="33">
        <v>0</v>
      </c>
      <c r="D97" s="34" t="s">
        <v>755</v>
      </c>
      <c r="E97" s="31" t="s">
        <v>756</v>
      </c>
    </row>
    <row r="98" spans="1:5" ht="75" x14ac:dyDescent="0.25">
      <c r="A98" s="32">
        <v>3</v>
      </c>
      <c r="B98" s="32">
        <v>5</v>
      </c>
      <c r="C98" s="33">
        <v>1</v>
      </c>
      <c r="D98" s="34" t="s">
        <v>757</v>
      </c>
      <c r="E98" s="31" t="s">
        <v>758</v>
      </c>
    </row>
    <row r="99" spans="1:5" ht="60" x14ac:dyDescent="0.25">
      <c r="A99" s="32">
        <v>3</v>
      </c>
      <c r="B99" s="32">
        <v>5</v>
      </c>
      <c r="C99" s="33">
        <v>2</v>
      </c>
      <c r="D99" s="34" t="s">
        <v>759</v>
      </c>
      <c r="E99" s="31" t="s">
        <v>760</v>
      </c>
    </row>
    <row r="100" spans="1:5" ht="60" x14ac:dyDescent="0.25">
      <c r="A100" s="32">
        <v>3</v>
      </c>
      <c r="B100" s="32">
        <v>5</v>
      </c>
      <c r="C100" s="33">
        <v>3</v>
      </c>
      <c r="D100" s="34" t="s">
        <v>761</v>
      </c>
      <c r="E100" s="31" t="s">
        <v>762</v>
      </c>
    </row>
    <row r="101" spans="1:5" ht="60" x14ac:dyDescent="0.25">
      <c r="A101" s="32">
        <v>3</v>
      </c>
      <c r="B101" s="32">
        <v>5</v>
      </c>
      <c r="C101" s="33">
        <v>4</v>
      </c>
      <c r="D101" s="34" t="s">
        <v>763</v>
      </c>
      <c r="E101" s="31" t="s">
        <v>764</v>
      </c>
    </row>
    <row r="102" spans="1:5" ht="60" x14ac:dyDescent="0.25">
      <c r="A102" s="32">
        <v>3</v>
      </c>
      <c r="B102" s="32">
        <v>5</v>
      </c>
      <c r="C102" s="33">
        <v>5</v>
      </c>
      <c r="D102" s="34" t="s">
        <v>765</v>
      </c>
      <c r="E102" s="31" t="s">
        <v>766</v>
      </c>
    </row>
    <row r="103" spans="1:5" ht="25.5" x14ac:dyDescent="0.25">
      <c r="A103" s="32">
        <v>3</v>
      </c>
      <c r="B103" s="32">
        <v>5</v>
      </c>
      <c r="C103" s="33">
        <v>6</v>
      </c>
      <c r="D103" s="34" t="s">
        <v>767</v>
      </c>
      <c r="E103" s="31" t="s">
        <v>768</v>
      </c>
    </row>
    <row r="104" spans="1:5" ht="45" x14ac:dyDescent="0.25">
      <c r="A104" s="32">
        <v>3</v>
      </c>
      <c r="B104" s="32">
        <v>6</v>
      </c>
      <c r="C104" s="33">
        <v>0</v>
      </c>
      <c r="D104" s="34" t="s">
        <v>769</v>
      </c>
      <c r="E104" s="31" t="s">
        <v>770</v>
      </c>
    </row>
    <row r="105" spans="1:5" ht="45" x14ac:dyDescent="0.25">
      <c r="A105" s="32">
        <v>3</v>
      </c>
      <c r="B105" s="32">
        <v>6</v>
      </c>
      <c r="C105" s="33">
        <v>1</v>
      </c>
      <c r="D105" s="34" t="s">
        <v>771</v>
      </c>
      <c r="E105" s="31" t="s">
        <v>772</v>
      </c>
    </row>
    <row r="106" spans="1:5" ht="45" x14ac:dyDescent="0.25">
      <c r="A106" s="32">
        <v>3</v>
      </c>
      <c r="B106" s="32">
        <v>7</v>
      </c>
      <c r="C106" s="33">
        <v>0</v>
      </c>
      <c r="D106" s="34" t="s">
        <v>773</v>
      </c>
      <c r="E106" s="31" t="s">
        <v>774</v>
      </c>
    </row>
    <row r="107" spans="1:5" ht="30" x14ac:dyDescent="0.25">
      <c r="A107" s="32">
        <v>3</v>
      </c>
      <c r="B107" s="32">
        <v>7</v>
      </c>
      <c r="C107" s="33">
        <v>1</v>
      </c>
      <c r="D107" s="34" t="s">
        <v>775</v>
      </c>
      <c r="E107" s="31" t="s">
        <v>776</v>
      </c>
    </row>
    <row r="108" spans="1:5" ht="45" x14ac:dyDescent="0.25">
      <c r="A108" s="32">
        <v>3</v>
      </c>
      <c r="B108" s="32">
        <v>7</v>
      </c>
      <c r="C108" s="33">
        <v>2</v>
      </c>
      <c r="D108" s="34" t="s">
        <v>777</v>
      </c>
      <c r="E108" s="31" t="s">
        <v>778</v>
      </c>
    </row>
    <row r="109" spans="1:5" ht="30" x14ac:dyDescent="0.25">
      <c r="A109" s="32">
        <v>3</v>
      </c>
      <c r="B109" s="32">
        <v>8</v>
      </c>
      <c r="C109" s="33">
        <v>0</v>
      </c>
      <c r="D109" s="34" t="s">
        <v>779</v>
      </c>
      <c r="E109" s="31" t="s">
        <v>780</v>
      </c>
    </row>
    <row r="110" spans="1:5" ht="60" x14ac:dyDescent="0.25">
      <c r="A110" s="32">
        <v>3</v>
      </c>
      <c r="B110" s="32">
        <v>8</v>
      </c>
      <c r="C110" s="33">
        <v>1</v>
      </c>
      <c r="D110" s="34" t="s">
        <v>781</v>
      </c>
      <c r="E110" s="31" t="s">
        <v>782</v>
      </c>
    </row>
    <row r="111" spans="1:5" ht="75" x14ac:dyDescent="0.25">
      <c r="A111" s="32">
        <v>3</v>
      </c>
      <c r="B111" s="32">
        <v>8</v>
      </c>
      <c r="C111" s="33">
        <v>2</v>
      </c>
      <c r="D111" s="34" t="s">
        <v>783</v>
      </c>
      <c r="E111" s="31" t="s">
        <v>784</v>
      </c>
    </row>
    <row r="112" spans="1:5" ht="45" x14ac:dyDescent="0.25">
      <c r="A112" s="32">
        <v>3</v>
      </c>
      <c r="B112" s="32">
        <v>8</v>
      </c>
      <c r="C112" s="33">
        <v>3</v>
      </c>
      <c r="D112" s="34" t="s">
        <v>785</v>
      </c>
      <c r="E112" s="31" t="s">
        <v>786</v>
      </c>
    </row>
    <row r="113" spans="1:5" ht="45" x14ac:dyDescent="0.25">
      <c r="A113" s="32">
        <v>3</v>
      </c>
      <c r="B113" s="32">
        <v>8</v>
      </c>
      <c r="C113" s="33">
        <v>4</v>
      </c>
      <c r="D113" s="34" t="s">
        <v>787</v>
      </c>
      <c r="E113" s="31" t="s">
        <v>788</v>
      </c>
    </row>
    <row r="114" spans="1:5" ht="30" x14ac:dyDescent="0.25">
      <c r="A114" s="32">
        <v>3</v>
      </c>
      <c r="B114" s="32">
        <v>9</v>
      </c>
      <c r="C114" s="33">
        <v>0</v>
      </c>
      <c r="D114" s="34" t="s">
        <v>789</v>
      </c>
      <c r="E114" s="31" t="s">
        <v>790</v>
      </c>
    </row>
    <row r="115" spans="1:5" ht="105" x14ac:dyDescent="0.25">
      <c r="A115" s="32">
        <v>3</v>
      </c>
      <c r="B115" s="32">
        <v>9</v>
      </c>
      <c r="C115" s="33">
        <v>1</v>
      </c>
      <c r="D115" s="34" t="s">
        <v>791</v>
      </c>
      <c r="E115" s="31" t="s">
        <v>792</v>
      </c>
    </row>
    <row r="116" spans="1:5" x14ac:dyDescent="0.25">
      <c r="A116" s="32">
        <v>3</v>
      </c>
      <c r="B116" s="32">
        <v>9</v>
      </c>
      <c r="C116" s="33">
        <v>2</v>
      </c>
      <c r="D116" s="34" t="s">
        <v>793</v>
      </c>
      <c r="E116" s="31" t="s">
        <v>794</v>
      </c>
    </row>
    <row r="117" spans="1:5" x14ac:dyDescent="0.25">
      <c r="A117" s="32">
        <v>3</v>
      </c>
      <c r="B117" s="32">
        <v>9</v>
      </c>
      <c r="C117" s="33">
        <v>3</v>
      </c>
      <c r="D117" s="34" t="s">
        <v>795</v>
      </c>
      <c r="E117" s="31" t="s">
        <v>796</v>
      </c>
    </row>
    <row r="118" spans="1:5" ht="45" x14ac:dyDescent="0.25">
      <c r="A118" s="32">
        <v>4</v>
      </c>
      <c r="B118" s="32">
        <v>0</v>
      </c>
      <c r="C118" s="33">
        <v>0</v>
      </c>
      <c r="D118" s="35" t="s">
        <v>797</v>
      </c>
      <c r="E118" s="30" t="s">
        <v>798</v>
      </c>
    </row>
    <row r="119" spans="1:5" ht="45" x14ac:dyDescent="0.25">
      <c r="A119" s="32">
        <v>4</v>
      </c>
      <c r="B119" s="32">
        <v>1</v>
      </c>
      <c r="C119" s="33">
        <v>0</v>
      </c>
      <c r="D119" s="34" t="s">
        <v>799</v>
      </c>
      <c r="E119" s="31" t="s">
        <v>800</v>
      </c>
    </row>
    <row r="120" spans="1:5" ht="30" x14ac:dyDescent="0.25">
      <c r="A120" s="32">
        <v>4</v>
      </c>
      <c r="B120" s="32">
        <v>1</v>
      </c>
      <c r="C120" s="33">
        <v>1</v>
      </c>
      <c r="D120" s="34" t="s">
        <v>801</v>
      </c>
      <c r="E120" s="31" t="s">
        <v>802</v>
      </c>
    </row>
    <row r="121" spans="1:5" x14ac:dyDescent="0.25">
      <c r="A121" s="32">
        <v>4</v>
      </c>
      <c r="B121" s="32">
        <v>1</v>
      </c>
      <c r="C121" s="33">
        <v>2</v>
      </c>
      <c r="D121" s="34" t="s">
        <v>803</v>
      </c>
      <c r="E121" s="31" t="s">
        <v>804</v>
      </c>
    </row>
    <row r="122" spans="1:5" ht="63.75" x14ac:dyDescent="0.25">
      <c r="A122" s="32">
        <v>4</v>
      </c>
      <c r="B122" s="32">
        <v>2</v>
      </c>
      <c r="C122" s="33">
        <v>0</v>
      </c>
      <c r="D122" s="34" t="s">
        <v>805</v>
      </c>
      <c r="E122" s="31" t="s">
        <v>806</v>
      </c>
    </row>
    <row r="123" spans="1:5" ht="25.5" x14ac:dyDescent="0.25">
      <c r="A123" s="32">
        <v>4</v>
      </c>
      <c r="B123" s="32">
        <v>2</v>
      </c>
      <c r="C123" s="33">
        <v>1</v>
      </c>
      <c r="D123" s="34" t="s">
        <v>807</v>
      </c>
      <c r="E123" s="31" t="s">
        <v>808</v>
      </c>
    </row>
    <row r="124" spans="1:5" ht="38.25" x14ac:dyDescent="0.25">
      <c r="A124" s="32">
        <v>4</v>
      </c>
      <c r="B124" s="32">
        <v>2</v>
      </c>
      <c r="C124" s="33">
        <v>2</v>
      </c>
      <c r="D124" s="34" t="s">
        <v>809</v>
      </c>
      <c r="E124" s="31" t="s">
        <v>810</v>
      </c>
    </row>
    <row r="125" spans="1:5" ht="45" x14ac:dyDescent="0.25">
      <c r="A125" s="32">
        <v>4</v>
      </c>
      <c r="B125" s="32">
        <v>2</v>
      </c>
      <c r="C125" s="33">
        <v>3</v>
      </c>
      <c r="D125" s="34" t="s">
        <v>811</v>
      </c>
      <c r="E125" s="31" t="s">
        <v>812</v>
      </c>
    </row>
    <row r="126" spans="1:5" ht="30" x14ac:dyDescent="0.25">
      <c r="A126" s="32">
        <v>4</v>
      </c>
      <c r="B126" s="32">
        <v>3</v>
      </c>
      <c r="C126" s="33">
        <v>0</v>
      </c>
      <c r="D126" s="34" t="s">
        <v>813</v>
      </c>
      <c r="E126" s="31" t="s">
        <v>814</v>
      </c>
    </row>
    <row r="127" spans="1:5" ht="30" x14ac:dyDescent="0.25">
      <c r="A127" s="32">
        <v>4</v>
      </c>
      <c r="B127" s="32">
        <v>3</v>
      </c>
      <c r="C127" s="33">
        <v>1</v>
      </c>
      <c r="D127" s="34" t="s">
        <v>815</v>
      </c>
      <c r="E127" s="31" t="s">
        <v>816</v>
      </c>
    </row>
    <row r="128" spans="1:5" x14ac:dyDescent="0.25">
      <c r="A128" s="32">
        <v>4</v>
      </c>
      <c r="B128" s="32">
        <v>3</v>
      </c>
      <c r="C128" s="33">
        <v>2</v>
      </c>
      <c r="D128" s="34" t="s">
        <v>817</v>
      </c>
      <c r="E128" s="31" t="s">
        <v>818</v>
      </c>
    </row>
    <row r="129" spans="1:5" x14ac:dyDescent="0.25">
      <c r="A129" s="32">
        <v>4</v>
      </c>
      <c r="B129" s="32">
        <v>3</v>
      </c>
      <c r="C129" s="33">
        <v>3</v>
      </c>
      <c r="D129" s="34" t="s">
        <v>819</v>
      </c>
      <c r="E129" s="31" t="s">
        <v>820</v>
      </c>
    </row>
    <row r="130" spans="1:5" ht="38.25" x14ac:dyDescent="0.25">
      <c r="A130" s="32">
        <v>4</v>
      </c>
      <c r="B130" s="32">
        <v>3</v>
      </c>
      <c r="C130" s="33">
        <v>4</v>
      </c>
      <c r="D130" s="34" t="s">
        <v>821</v>
      </c>
      <c r="E130" s="31" t="s">
        <v>822</v>
      </c>
    </row>
    <row r="131" spans="1:5" ht="25.5" x14ac:dyDescent="0.25">
      <c r="A131" s="32">
        <v>4</v>
      </c>
      <c r="B131" s="32">
        <v>4</v>
      </c>
      <c r="C131" s="33">
        <v>0</v>
      </c>
      <c r="D131" s="34" t="s">
        <v>823</v>
      </c>
      <c r="E131" s="31" t="s">
        <v>824</v>
      </c>
    </row>
    <row r="132" spans="1:5" ht="25.5" x14ac:dyDescent="0.25">
      <c r="A132" s="32">
        <v>4</v>
      </c>
      <c r="B132" s="32">
        <v>4</v>
      </c>
      <c r="C132" s="33">
        <v>1</v>
      </c>
      <c r="D132" s="34" t="s">
        <v>825</v>
      </c>
      <c r="E132" s="31"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j</cp:lastModifiedBy>
  <cp:lastPrinted>2018-12-27T19:55:33Z</cp:lastPrinted>
  <dcterms:created xsi:type="dcterms:W3CDTF">2013-09-24T17:23:29Z</dcterms:created>
  <dcterms:modified xsi:type="dcterms:W3CDTF">2018-12-27T20:19:18Z</dcterms:modified>
</cp:coreProperties>
</file>