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dri\Downloads\"/>
    </mc:Choice>
  </mc:AlternateContent>
  <bookViews>
    <workbookView xWindow="-120" yWindow="-120" windowWidth="29040" windowHeight="15840"/>
  </bookViews>
  <sheets>
    <sheet name="DIETAS" sheetId="21" r:id="rId1"/>
    <sheet name="PRESIDENCIA" sheetId="1" r:id="rId2"/>
    <sheet name="CONTRALORIA" sheetId="36" r:id="rId3"/>
    <sheet name="SECRETARIA GENERAL" sheetId="22" r:id="rId4"/>
    <sheet name="SINDICATURA" sheetId="25" r:id="rId5"/>
    <sheet name="COORDINACION DE GABINETE" sheetId="24" r:id="rId6"/>
    <sheet name="H.MPAL" sheetId="8" r:id="rId7"/>
    <sheet name="COORDINACION SERVICIOS PUBLICOS" sheetId="28" r:id="rId8"/>
    <sheet name="C. D ECONOMICO" sheetId="34" r:id="rId9"/>
    <sheet name="C. GESTION INTEGRAL op" sheetId="7" r:id="rId10"/>
    <sheet name="C. GRAL CONSTRUC." sheetId="9" r:id="rId11"/>
    <sheet name="UNIDAD DE GESTION DE PROYECTOS" sheetId="37" r:id="rId12"/>
    <sheet name="SEG.CIUDADANA." sheetId="10" r:id="rId13"/>
    <sheet name="jubilados" sheetId="20" r:id="rId14"/>
    <sheet name="Hoja1" sheetId="33" r:id="rId15"/>
  </sheets>
  <definedNames>
    <definedName name="_xlnm._FilterDatabase" localSheetId="9" hidden="1">'C. GESTION INTEGRAL op'!$A$1:$N$70</definedName>
    <definedName name="_xlnm._FilterDatabase" localSheetId="10" hidden="1">'C. GRAL CONSTRUC.'!$B$1:$K$53</definedName>
    <definedName name="_xlnm._FilterDatabase" localSheetId="7" hidden="1">'COORDINACION SERVICIOS PUBLICOS'!$B$4:$N$70</definedName>
    <definedName name="_xlnm._FilterDatabase" localSheetId="12" hidden="1">SEG.CIUDADANA.!$B$1:$O$58</definedName>
    <definedName name="_xlnm.Print_Area" localSheetId="8">'C. D ECONOMICO'!$B$1:$N$26</definedName>
    <definedName name="_xlnm.Print_Area" localSheetId="9">'C. GESTION INTEGRAL op'!$B$1:$M$42</definedName>
    <definedName name="_xlnm.Print_Area" localSheetId="10">'C. GRAL CONSTRUC.'!$B$1:$N$51</definedName>
    <definedName name="_xlnm.Print_Area" localSheetId="2">CONTRALORIA!$B$1:$M$9</definedName>
    <definedName name="_xlnm.Print_Area" localSheetId="5">'COORDINACION DE GABINETE'!$B$1:$N$12</definedName>
    <definedName name="_xlnm.Print_Area" localSheetId="7">'COORDINACION SERVICIOS PUBLICOS'!$B$1:$N$72</definedName>
    <definedName name="_xlnm.Print_Area" localSheetId="0">DIETAS!$B$1:$M$17</definedName>
    <definedName name="_xlnm.Print_Area" localSheetId="6">H.MPAL!$B$1:$N$21</definedName>
    <definedName name="_xlnm.Print_Area" localSheetId="14">Hoja1!$A$1:$G$37</definedName>
    <definedName name="_xlnm.Print_Area" localSheetId="13">jubilados!$B$1:$J$43</definedName>
    <definedName name="_xlnm.Print_Area" localSheetId="1">PRESIDENCIA!$B$1:$N$20</definedName>
    <definedName name="_xlnm.Print_Area" localSheetId="3">'SECRETARIA GENERAL'!$B$1:$N$27</definedName>
    <definedName name="_xlnm.Print_Area" localSheetId="12">SEG.CIUDADANA.!$B$1:$N$56</definedName>
    <definedName name="_xlnm.Print_Area" localSheetId="4">SINDICATURA!$B$1:$N$16</definedName>
    <definedName name="_xlnm.Print_Area" localSheetId="11">'UNIDAD DE GESTION DE PROYECTOS'!$B$1:$N$19</definedName>
    <definedName name="_xlnm.Print_Titles" localSheetId="9">'C. GESTION INTEGRAL op'!$1:$5</definedName>
    <definedName name="_xlnm.Print_Titles" localSheetId="10">'C. GRAL CONSTRUC.'!$1:$5</definedName>
    <definedName name="_xlnm.Print_Titles" localSheetId="7">'COORDINACION SERVICIOS PUBLICOS'!$1:$4</definedName>
    <definedName name="_xlnm.Print_Titles" localSheetId="13">jubilados!$1:$4</definedName>
    <definedName name="_xlnm.Print_Titles" localSheetId="3">'SECRETARIA GENERAL'!$1:$5</definedName>
    <definedName name="_xlnm.Print_Titles" localSheetId="12">SEG.CIUDADANA.!$1:$5</definedName>
    <definedName name="_xlnm.Print_Titles" localSheetId="11">'UNIDAD DE GESTION DE PROYECTOS'!$1:$5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10" l="1"/>
  <c r="I49" i="10"/>
  <c r="H49" i="10"/>
  <c r="H18" i="7"/>
  <c r="G18" i="7"/>
  <c r="J18" i="7" s="1"/>
  <c r="J11" i="37"/>
  <c r="I11" i="37"/>
  <c r="H11" i="37"/>
  <c r="K11" i="37" s="1"/>
  <c r="I55" i="10"/>
  <c r="H55" i="10"/>
  <c r="I54" i="10"/>
  <c r="H54" i="10"/>
  <c r="I53" i="10"/>
  <c r="H53" i="10"/>
  <c r="I52" i="10"/>
  <c r="H52" i="10"/>
  <c r="I51" i="10"/>
  <c r="H51" i="10"/>
  <c r="I50" i="10"/>
  <c r="H50" i="10"/>
  <c r="I48" i="10"/>
  <c r="H48" i="10"/>
  <c r="I47" i="10"/>
  <c r="H47" i="10"/>
  <c r="I46" i="10"/>
  <c r="H46" i="10"/>
  <c r="I45" i="10"/>
  <c r="H45" i="10"/>
  <c r="I44" i="10"/>
  <c r="H44" i="10"/>
  <c r="I43" i="10"/>
  <c r="H43" i="10"/>
  <c r="I42" i="10"/>
  <c r="H42" i="10"/>
  <c r="I41" i="10"/>
  <c r="H41" i="10"/>
  <c r="I40" i="10"/>
  <c r="H40" i="10"/>
  <c r="I39" i="10"/>
  <c r="H39" i="10"/>
  <c r="I38" i="10"/>
  <c r="H38" i="10"/>
  <c r="I37" i="10"/>
  <c r="H37" i="10"/>
  <c r="I36" i="10"/>
  <c r="H36" i="10"/>
  <c r="I35" i="10"/>
  <c r="H35" i="10"/>
  <c r="I34" i="10"/>
  <c r="H34" i="10"/>
  <c r="I33" i="10"/>
  <c r="H33" i="10"/>
  <c r="I32" i="10"/>
  <c r="H32" i="10"/>
  <c r="I31" i="10"/>
  <c r="H31" i="10"/>
  <c r="I30" i="10"/>
  <c r="H30" i="10"/>
  <c r="I29" i="10"/>
  <c r="H29" i="10"/>
  <c r="I28" i="10"/>
  <c r="H28" i="10"/>
  <c r="I27" i="10"/>
  <c r="H27" i="10"/>
  <c r="I26" i="10"/>
  <c r="H26" i="10"/>
  <c r="I25" i="10"/>
  <c r="H25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I14" i="10"/>
  <c r="H14" i="10"/>
  <c r="I13" i="10"/>
  <c r="H13" i="10"/>
  <c r="I12" i="10"/>
  <c r="H12" i="10"/>
  <c r="I11" i="10"/>
  <c r="H11" i="10"/>
  <c r="I10" i="10"/>
  <c r="H10" i="10"/>
  <c r="I9" i="10"/>
  <c r="H9" i="10"/>
  <c r="I8" i="10"/>
  <c r="H8" i="10"/>
  <c r="L51" i="9"/>
  <c r="J50" i="9"/>
  <c r="I50" i="9"/>
  <c r="H50" i="9"/>
  <c r="K50" i="9" s="1"/>
  <c r="J49" i="9"/>
  <c r="I49" i="9"/>
  <c r="H49" i="9"/>
  <c r="K49" i="9" s="1"/>
  <c r="J43" i="9"/>
  <c r="I43" i="9"/>
  <c r="H43" i="9"/>
  <c r="J44" i="9"/>
  <c r="I44" i="9"/>
  <c r="H44" i="9"/>
  <c r="K44" i="9" s="1"/>
  <c r="I19" i="9"/>
  <c r="H19" i="9"/>
  <c r="K19" i="9" s="1"/>
  <c r="J31" i="10"/>
  <c r="K49" i="10" l="1"/>
  <c r="M49" i="10" s="1"/>
  <c r="L18" i="7"/>
  <c r="M11" i="37"/>
  <c r="M49" i="9"/>
  <c r="M50" i="9"/>
  <c r="K43" i="9"/>
  <c r="M43" i="9" s="1"/>
  <c r="M19" i="9"/>
  <c r="M44" i="9"/>
  <c r="K31" i="10"/>
  <c r="M31" i="10" s="1"/>
  <c r="H19" i="7" l="1"/>
  <c r="G19" i="7"/>
  <c r="J17" i="9"/>
  <c r="I17" i="9"/>
  <c r="H17" i="9"/>
  <c r="I12" i="9"/>
  <c r="H12" i="9"/>
  <c r="H27" i="7"/>
  <c r="G27" i="7"/>
  <c r="I46" i="28"/>
  <c r="H46" i="28"/>
  <c r="J31" i="28"/>
  <c r="I31" i="28"/>
  <c r="H31" i="28"/>
  <c r="K31" i="28" s="1"/>
  <c r="J19" i="7" l="1"/>
  <c r="K46" i="28"/>
  <c r="J46" i="28"/>
  <c r="L19" i="7" l="1"/>
  <c r="M46" i="28"/>
  <c r="J42" i="10"/>
  <c r="K41" i="10"/>
  <c r="J41" i="10"/>
  <c r="H35" i="28"/>
  <c r="K35" i="28" s="1"/>
  <c r="I35" i="28"/>
  <c r="J35" i="28"/>
  <c r="M41" i="10" l="1"/>
  <c r="M35" i="28"/>
  <c r="K42" i="10"/>
  <c r="M42" i="10" s="1"/>
  <c r="J34" i="10" l="1"/>
  <c r="K34" i="10"/>
  <c r="J41" i="9"/>
  <c r="I41" i="9"/>
  <c r="H41" i="9"/>
  <c r="K41" i="9" s="1"/>
  <c r="J16" i="9"/>
  <c r="I16" i="9"/>
  <c r="H16" i="9"/>
  <c r="K12" i="9"/>
  <c r="J12" i="9"/>
  <c r="J17" i="34"/>
  <c r="I17" i="34"/>
  <c r="H17" i="34"/>
  <c r="J14" i="9"/>
  <c r="I14" i="9"/>
  <c r="H14" i="9"/>
  <c r="K14" i="9" s="1"/>
  <c r="H40" i="7"/>
  <c r="G40" i="7"/>
  <c r="J29" i="10"/>
  <c r="K29" i="10"/>
  <c r="J33" i="10"/>
  <c r="K33" i="10"/>
  <c r="J54" i="10"/>
  <c r="K54" i="10"/>
  <c r="H41" i="7"/>
  <c r="G41" i="7"/>
  <c r="H39" i="7"/>
  <c r="G39" i="7"/>
  <c r="H38" i="7"/>
  <c r="G38" i="7"/>
  <c r="H37" i="7"/>
  <c r="G37" i="7"/>
  <c r="H36" i="7"/>
  <c r="G36" i="7"/>
  <c r="H35" i="7"/>
  <c r="G35" i="7"/>
  <c r="H34" i="7"/>
  <c r="G34" i="7"/>
  <c r="H33" i="7"/>
  <c r="G33" i="7"/>
  <c r="H32" i="7"/>
  <c r="G32" i="7"/>
  <c r="H31" i="7"/>
  <c r="G31" i="7"/>
  <c r="H30" i="7"/>
  <c r="G30" i="7"/>
  <c r="H29" i="7"/>
  <c r="G29" i="7"/>
  <c r="H28" i="7"/>
  <c r="G28" i="7"/>
  <c r="H26" i="7"/>
  <c r="G26" i="7"/>
  <c r="H25" i="7"/>
  <c r="G25" i="7"/>
  <c r="H24" i="7"/>
  <c r="G24" i="7"/>
  <c r="H23" i="7"/>
  <c r="G23" i="7"/>
  <c r="H22" i="7"/>
  <c r="G22" i="7"/>
  <c r="H21" i="7"/>
  <c r="G21" i="7"/>
  <c r="H20" i="7"/>
  <c r="G20" i="7"/>
  <c r="H17" i="7"/>
  <c r="G17" i="7"/>
  <c r="H16" i="7"/>
  <c r="G16" i="7"/>
  <c r="H15" i="7"/>
  <c r="G15" i="7"/>
  <c r="H14" i="7"/>
  <c r="G14" i="7"/>
  <c r="H13" i="7"/>
  <c r="G13" i="7"/>
  <c r="H12" i="7"/>
  <c r="G12" i="7"/>
  <c r="H11" i="7"/>
  <c r="G11" i="7"/>
  <c r="H10" i="7"/>
  <c r="G10" i="7"/>
  <c r="H9" i="7"/>
  <c r="G9" i="7"/>
  <c r="H8" i="7"/>
  <c r="G8" i="7"/>
  <c r="J71" i="28"/>
  <c r="I71" i="28"/>
  <c r="H71" i="28"/>
  <c r="J70" i="28"/>
  <c r="I70" i="28"/>
  <c r="H70" i="28"/>
  <c r="J69" i="28"/>
  <c r="I69" i="28"/>
  <c r="H69" i="28"/>
  <c r="J68" i="28"/>
  <c r="I68" i="28"/>
  <c r="H68" i="28"/>
  <c r="J67" i="28"/>
  <c r="I67" i="28"/>
  <c r="H67" i="28"/>
  <c r="J66" i="28"/>
  <c r="I66" i="28"/>
  <c r="H66" i="28"/>
  <c r="J65" i="28"/>
  <c r="I65" i="28"/>
  <c r="H65" i="28"/>
  <c r="J64" i="28"/>
  <c r="I64" i="28"/>
  <c r="H64" i="28"/>
  <c r="J63" i="28"/>
  <c r="I63" i="28"/>
  <c r="H63" i="28"/>
  <c r="J62" i="28"/>
  <c r="I62" i="28"/>
  <c r="H62" i="28"/>
  <c r="J61" i="28"/>
  <c r="I61" i="28"/>
  <c r="H61" i="28"/>
  <c r="J60" i="28"/>
  <c r="I60" i="28"/>
  <c r="H60" i="28"/>
  <c r="J59" i="28"/>
  <c r="I59" i="28"/>
  <c r="H59" i="28"/>
  <c r="J58" i="28"/>
  <c r="I58" i="28"/>
  <c r="H58" i="28"/>
  <c r="J57" i="28"/>
  <c r="I57" i="28"/>
  <c r="H57" i="28"/>
  <c r="J56" i="28"/>
  <c r="I56" i="28"/>
  <c r="H56" i="28"/>
  <c r="J55" i="28"/>
  <c r="I55" i="28"/>
  <c r="H55" i="28"/>
  <c r="J54" i="28"/>
  <c r="I54" i="28"/>
  <c r="H54" i="28"/>
  <c r="J53" i="28"/>
  <c r="I53" i="28"/>
  <c r="H53" i="28"/>
  <c r="J52" i="28"/>
  <c r="I52" i="28"/>
  <c r="H52" i="28"/>
  <c r="J51" i="28"/>
  <c r="I51" i="28"/>
  <c r="H51" i="28"/>
  <c r="J50" i="28"/>
  <c r="I50" i="28"/>
  <c r="H50" i="28"/>
  <c r="J49" i="28"/>
  <c r="I49" i="28"/>
  <c r="H49" i="28"/>
  <c r="J48" i="28"/>
  <c r="I48" i="28"/>
  <c r="H48" i="28"/>
  <c r="J47" i="28"/>
  <c r="I47" i="28"/>
  <c r="H47" i="28"/>
  <c r="J45" i="28"/>
  <c r="I45" i="28"/>
  <c r="H45" i="28"/>
  <c r="J44" i="28"/>
  <c r="I44" i="28"/>
  <c r="H44" i="28"/>
  <c r="J43" i="28"/>
  <c r="I43" i="28"/>
  <c r="H43" i="28"/>
  <c r="J42" i="28"/>
  <c r="I42" i="28"/>
  <c r="H42" i="28"/>
  <c r="J41" i="28"/>
  <c r="I41" i="28"/>
  <c r="H41" i="28"/>
  <c r="J40" i="28"/>
  <c r="I40" i="28"/>
  <c r="H40" i="28"/>
  <c r="K17" i="34" l="1"/>
  <c r="M17" i="34" s="1"/>
  <c r="M41" i="9"/>
  <c r="M34" i="10"/>
  <c r="M29" i="10"/>
  <c r="K16" i="9"/>
  <c r="M16" i="9" s="1"/>
  <c r="M12" i="9"/>
  <c r="J40" i="7"/>
  <c r="L40" i="7" s="1"/>
  <c r="M14" i="9"/>
  <c r="M54" i="10"/>
  <c r="M33" i="10"/>
  <c r="F17" i="33"/>
  <c r="I48" i="9"/>
  <c r="H48" i="9"/>
  <c r="K48" i="9" s="1"/>
  <c r="M48" i="9" l="1"/>
  <c r="J12" i="37"/>
  <c r="I12" i="37"/>
  <c r="H12" i="37"/>
  <c r="K12" i="37" s="1"/>
  <c r="L72" i="28"/>
  <c r="F16" i="33" s="1"/>
  <c r="K71" i="28"/>
  <c r="K67" i="28"/>
  <c r="K58" i="28"/>
  <c r="J12" i="28"/>
  <c r="I12" i="28"/>
  <c r="H12" i="28"/>
  <c r="K12" i="28" s="1"/>
  <c r="K40" i="28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30" i="10"/>
  <c r="J32" i="10"/>
  <c r="J35" i="10"/>
  <c r="J36" i="10"/>
  <c r="J37" i="10"/>
  <c r="J38" i="10"/>
  <c r="J39" i="10"/>
  <c r="J40" i="10"/>
  <c r="J43" i="10"/>
  <c r="J44" i="10"/>
  <c r="J45" i="10"/>
  <c r="J46" i="10"/>
  <c r="J47" i="10"/>
  <c r="J48" i="10"/>
  <c r="J50" i="10"/>
  <c r="J51" i="10"/>
  <c r="J52" i="10"/>
  <c r="J53" i="10"/>
  <c r="J55" i="10"/>
  <c r="J7" i="10"/>
  <c r="H8" i="37"/>
  <c r="I8" i="37"/>
  <c r="J8" i="37"/>
  <c r="H9" i="37"/>
  <c r="I9" i="37"/>
  <c r="J9" i="37"/>
  <c r="H10" i="37"/>
  <c r="I10" i="37"/>
  <c r="J10" i="37"/>
  <c r="H13" i="37"/>
  <c r="I13" i="37"/>
  <c r="J13" i="37"/>
  <c r="H14" i="37"/>
  <c r="I14" i="37"/>
  <c r="J14" i="37"/>
  <c r="H15" i="37"/>
  <c r="I15" i="37"/>
  <c r="J15" i="37"/>
  <c r="H16" i="37"/>
  <c r="I16" i="37"/>
  <c r="J16" i="37"/>
  <c r="H17" i="37"/>
  <c r="I17" i="37"/>
  <c r="J17" i="37"/>
  <c r="H18" i="37"/>
  <c r="I18" i="37"/>
  <c r="J18" i="37"/>
  <c r="H8" i="9"/>
  <c r="I8" i="9"/>
  <c r="J8" i="9"/>
  <c r="H9" i="9"/>
  <c r="I9" i="9"/>
  <c r="J9" i="9"/>
  <c r="H10" i="9"/>
  <c r="I10" i="9"/>
  <c r="J10" i="9"/>
  <c r="H11" i="9"/>
  <c r="I11" i="9"/>
  <c r="J11" i="9"/>
  <c r="H13" i="9"/>
  <c r="I13" i="9"/>
  <c r="J13" i="9"/>
  <c r="H15" i="9"/>
  <c r="I15" i="9"/>
  <c r="J15" i="9"/>
  <c r="H18" i="9"/>
  <c r="I18" i="9"/>
  <c r="J18" i="9"/>
  <c r="H20" i="9"/>
  <c r="I20" i="9"/>
  <c r="J20" i="9"/>
  <c r="H21" i="9"/>
  <c r="I21" i="9"/>
  <c r="J21" i="9"/>
  <c r="H22" i="9"/>
  <c r="I22" i="9"/>
  <c r="J22" i="9"/>
  <c r="H23" i="9"/>
  <c r="I23" i="9"/>
  <c r="J23" i="9"/>
  <c r="H24" i="9"/>
  <c r="I24" i="9"/>
  <c r="J24" i="9"/>
  <c r="H25" i="9"/>
  <c r="I25" i="9"/>
  <c r="J25" i="9"/>
  <c r="H26" i="9"/>
  <c r="I26" i="9"/>
  <c r="J26" i="9"/>
  <c r="H27" i="9"/>
  <c r="I27" i="9"/>
  <c r="J27" i="9"/>
  <c r="H28" i="9"/>
  <c r="I28" i="9"/>
  <c r="J28" i="9"/>
  <c r="H29" i="9"/>
  <c r="I29" i="9"/>
  <c r="J29" i="9"/>
  <c r="H30" i="9"/>
  <c r="I30" i="9"/>
  <c r="J30" i="9"/>
  <c r="H31" i="9"/>
  <c r="I31" i="9"/>
  <c r="J31" i="9"/>
  <c r="H32" i="9"/>
  <c r="I32" i="9"/>
  <c r="J32" i="9"/>
  <c r="H33" i="9"/>
  <c r="I33" i="9"/>
  <c r="J33" i="9"/>
  <c r="H34" i="9"/>
  <c r="I34" i="9"/>
  <c r="J34" i="9"/>
  <c r="H35" i="9"/>
  <c r="I35" i="9"/>
  <c r="J35" i="9"/>
  <c r="H36" i="9"/>
  <c r="I36" i="9"/>
  <c r="J36" i="9"/>
  <c r="H37" i="9"/>
  <c r="I37" i="9"/>
  <c r="J37" i="9"/>
  <c r="H38" i="9"/>
  <c r="I38" i="9"/>
  <c r="J38" i="9"/>
  <c r="H39" i="9"/>
  <c r="I39" i="9"/>
  <c r="J39" i="9"/>
  <c r="H40" i="9"/>
  <c r="I40" i="9"/>
  <c r="J40" i="9"/>
  <c r="H42" i="9"/>
  <c r="I42" i="9"/>
  <c r="J42" i="9"/>
  <c r="H45" i="9"/>
  <c r="I45" i="9"/>
  <c r="J45" i="9"/>
  <c r="H46" i="9"/>
  <c r="I46" i="9"/>
  <c r="J46" i="9"/>
  <c r="H47" i="9"/>
  <c r="I47" i="9"/>
  <c r="J47" i="9"/>
  <c r="H8" i="34"/>
  <c r="I8" i="34"/>
  <c r="J8" i="34"/>
  <c r="H9" i="34"/>
  <c r="I9" i="34"/>
  <c r="J9" i="34"/>
  <c r="H10" i="34"/>
  <c r="I10" i="34"/>
  <c r="J10" i="34"/>
  <c r="H11" i="34"/>
  <c r="I11" i="34"/>
  <c r="J11" i="34"/>
  <c r="H12" i="34"/>
  <c r="I12" i="34"/>
  <c r="J12" i="34"/>
  <c r="H13" i="34"/>
  <c r="I13" i="34"/>
  <c r="J13" i="34"/>
  <c r="H14" i="34"/>
  <c r="I14" i="34"/>
  <c r="J14" i="34"/>
  <c r="H15" i="34"/>
  <c r="I15" i="34"/>
  <c r="J15" i="34"/>
  <c r="H16" i="34"/>
  <c r="I16" i="34"/>
  <c r="J16" i="34"/>
  <c r="H18" i="34"/>
  <c r="I18" i="34"/>
  <c r="J18" i="34"/>
  <c r="H19" i="34"/>
  <c r="I19" i="34"/>
  <c r="J19" i="34"/>
  <c r="H20" i="34"/>
  <c r="I20" i="34"/>
  <c r="J20" i="34"/>
  <c r="H21" i="34"/>
  <c r="I21" i="34"/>
  <c r="J21" i="34"/>
  <c r="H22" i="34"/>
  <c r="I22" i="34"/>
  <c r="J22" i="34"/>
  <c r="H23" i="34"/>
  <c r="I23" i="34"/>
  <c r="J23" i="34"/>
  <c r="H24" i="34"/>
  <c r="I24" i="34"/>
  <c r="J24" i="34"/>
  <c r="H25" i="34"/>
  <c r="I25" i="34"/>
  <c r="J25" i="34"/>
  <c r="H6" i="28"/>
  <c r="I6" i="28"/>
  <c r="J6" i="28"/>
  <c r="H7" i="28"/>
  <c r="I7" i="28"/>
  <c r="J7" i="28"/>
  <c r="H8" i="28"/>
  <c r="I8" i="28"/>
  <c r="J8" i="28"/>
  <c r="H9" i="28"/>
  <c r="I9" i="28"/>
  <c r="J9" i="28"/>
  <c r="H10" i="28"/>
  <c r="I10" i="28"/>
  <c r="J10" i="28"/>
  <c r="H11" i="28"/>
  <c r="I11" i="28"/>
  <c r="J11" i="28"/>
  <c r="H13" i="28"/>
  <c r="I13" i="28"/>
  <c r="J13" i="28"/>
  <c r="H14" i="28"/>
  <c r="I14" i="28"/>
  <c r="J14" i="28"/>
  <c r="H15" i="28"/>
  <c r="I15" i="28"/>
  <c r="J15" i="28"/>
  <c r="H16" i="28"/>
  <c r="I16" i="28"/>
  <c r="J16" i="28"/>
  <c r="H17" i="28"/>
  <c r="I17" i="28"/>
  <c r="J17" i="28"/>
  <c r="H18" i="28"/>
  <c r="I18" i="28"/>
  <c r="J18" i="28"/>
  <c r="H19" i="28"/>
  <c r="I19" i="28"/>
  <c r="J19" i="28"/>
  <c r="H20" i="28"/>
  <c r="I20" i="28"/>
  <c r="J20" i="28"/>
  <c r="H21" i="28"/>
  <c r="I21" i="28"/>
  <c r="J21" i="28"/>
  <c r="H22" i="28"/>
  <c r="I22" i="28"/>
  <c r="J22" i="28"/>
  <c r="H23" i="28"/>
  <c r="I23" i="28"/>
  <c r="J23" i="28"/>
  <c r="H24" i="28"/>
  <c r="I24" i="28"/>
  <c r="J24" i="28"/>
  <c r="H25" i="28"/>
  <c r="I25" i="28"/>
  <c r="J25" i="28"/>
  <c r="H26" i="28"/>
  <c r="I26" i="28"/>
  <c r="J26" i="28"/>
  <c r="H27" i="28"/>
  <c r="I27" i="28"/>
  <c r="J27" i="28"/>
  <c r="H28" i="28"/>
  <c r="I28" i="28"/>
  <c r="J28" i="28"/>
  <c r="H29" i="28"/>
  <c r="I29" i="28"/>
  <c r="J29" i="28"/>
  <c r="H30" i="28"/>
  <c r="I30" i="28"/>
  <c r="J30" i="28"/>
  <c r="H32" i="28"/>
  <c r="I32" i="28"/>
  <c r="J32" i="28"/>
  <c r="H33" i="28"/>
  <c r="I33" i="28"/>
  <c r="J33" i="28"/>
  <c r="H34" i="28"/>
  <c r="I34" i="28"/>
  <c r="J34" i="28"/>
  <c r="H36" i="28"/>
  <c r="I36" i="28"/>
  <c r="J36" i="28"/>
  <c r="H37" i="28"/>
  <c r="I37" i="28"/>
  <c r="J37" i="28"/>
  <c r="H38" i="28"/>
  <c r="I38" i="28"/>
  <c r="J38" i="28"/>
  <c r="H39" i="28"/>
  <c r="I39" i="28"/>
  <c r="J39" i="28"/>
  <c r="H7" i="8"/>
  <c r="I7" i="8"/>
  <c r="J7" i="8"/>
  <c r="H8" i="8"/>
  <c r="I8" i="8"/>
  <c r="J8" i="8"/>
  <c r="H9" i="8"/>
  <c r="I9" i="8"/>
  <c r="J9" i="8"/>
  <c r="H10" i="8"/>
  <c r="I10" i="8"/>
  <c r="J10" i="8"/>
  <c r="H11" i="8"/>
  <c r="I11" i="8"/>
  <c r="J11" i="8"/>
  <c r="H12" i="8"/>
  <c r="I12" i="8"/>
  <c r="J12" i="8"/>
  <c r="H13" i="8"/>
  <c r="I13" i="8"/>
  <c r="J13" i="8"/>
  <c r="H14" i="8"/>
  <c r="I14" i="8"/>
  <c r="J14" i="8"/>
  <c r="H15" i="8"/>
  <c r="I15" i="8"/>
  <c r="J15" i="8"/>
  <c r="H16" i="8"/>
  <c r="I16" i="8"/>
  <c r="J16" i="8"/>
  <c r="H17" i="8"/>
  <c r="I17" i="8"/>
  <c r="J17" i="8"/>
  <c r="H18" i="8"/>
  <c r="I18" i="8"/>
  <c r="J18" i="8"/>
  <c r="H19" i="8"/>
  <c r="I19" i="8"/>
  <c r="J19" i="8"/>
  <c r="H20" i="8"/>
  <c r="I20" i="8"/>
  <c r="J20" i="8"/>
  <c r="H7" i="25"/>
  <c r="I7" i="25"/>
  <c r="J7" i="25"/>
  <c r="H8" i="25"/>
  <c r="I8" i="25"/>
  <c r="J8" i="25"/>
  <c r="H9" i="25"/>
  <c r="I9" i="25"/>
  <c r="J9" i="25"/>
  <c r="H10" i="25"/>
  <c r="I10" i="25"/>
  <c r="J10" i="25"/>
  <c r="H11" i="25"/>
  <c r="I11" i="25"/>
  <c r="J11" i="25"/>
  <c r="H12" i="25"/>
  <c r="I12" i="25"/>
  <c r="J12" i="25"/>
  <c r="H13" i="25"/>
  <c r="I13" i="25"/>
  <c r="J13" i="25"/>
  <c r="H14" i="25"/>
  <c r="I14" i="25"/>
  <c r="J14" i="25"/>
  <c r="H15" i="25"/>
  <c r="I15" i="25"/>
  <c r="J15" i="25"/>
  <c r="H7" i="22"/>
  <c r="I7" i="22"/>
  <c r="J7" i="22"/>
  <c r="H8" i="22"/>
  <c r="I8" i="22"/>
  <c r="J8" i="22"/>
  <c r="H9" i="22"/>
  <c r="I9" i="22"/>
  <c r="J9" i="22"/>
  <c r="H10" i="22"/>
  <c r="I10" i="22"/>
  <c r="J10" i="22"/>
  <c r="H11" i="22"/>
  <c r="I11" i="22"/>
  <c r="J11" i="22"/>
  <c r="H12" i="22"/>
  <c r="I12" i="22"/>
  <c r="J12" i="22"/>
  <c r="H13" i="22"/>
  <c r="I13" i="22"/>
  <c r="J13" i="22"/>
  <c r="H14" i="22"/>
  <c r="I14" i="22"/>
  <c r="J14" i="22"/>
  <c r="H15" i="22"/>
  <c r="I15" i="22"/>
  <c r="J15" i="22"/>
  <c r="H16" i="22"/>
  <c r="I16" i="22"/>
  <c r="J16" i="22"/>
  <c r="H17" i="22"/>
  <c r="I17" i="22"/>
  <c r="J17" i="22"/>
  <c r="H18" i="22"/>
  <c r="I18" i="22"/>
  <c r="J18" i="22"/>
  <c r="H19" i="22"/>
  <c r="I19" i="22"/>
  <c r="J19" i="22"/>
  <c r="H20" i="22"/>
  <c r="I20" i="22"/>
  <c r="J20" i="22"/>
  <c r="H21" i="22"/>
  <c r="I21" i="22"/>
  <c r="J21" i="22"/>
  <c r="H22" i="22"/>
  <c r="I22" i="22"/>
  <c r="J22" i="22"/>
  <c r="H23" i="22"/>
  <c r="I23" i="22"/>
  <c r="J23" i="22"/>
  <c r="H24" i="22"/>
  <c r="I24" i="22"/>
  <c r="J24" i="22"/>
  <c r="H25" i="22"/>
  <c r="I25" i="22"/>
  <c r="J25" i="22"/>
  <c r="H26" i="22"/>
  <c r="I26" i="22"/>
  <c r="J26" i="22"/>
  <c r="H8" i="1"/>
  <c r="I8" i="1"/>
  <c r="J8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M13" i="1" s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M17" i="1" s="1"/>
  <c r="H18" i="1"/>
  <c r="I18" i="1"/>
  <c r="J18" i="1"/>
  <c r="H19" i="1"/>
  <c r="I19" i="1"/>
  <c r="J19" i="1"/>
  <c r="J7" i="1"/>
  <c r="L19" i="37"/>
  <c r="F20" i="33" s="1"/>
  <c r="F19" i="33"/>
  <c r="K42" i="7"/>
  <c r="F18" i="33" s="1"/>
  <c r="L41" i="7"/>
  <c r="L21" i="8"/>
  <c r="F15" i="33" s="1"/>
  <c r="L12" i="24"/>
  <c r="F14" i="33" s="1"/>
  <c r="K12" i="24"/>
  <c r="L16" i="25"/>
  <c r="F13" i="33" s="1"/>
  <c r="L27" i="22"/>
  <c r="F12" i="33" s="1"/>
  <c r="K9" i="36"/>
  <c r="F11" i="33" s="1"/>
  <c r="L20" i="1"/>
  <c r="F10" i="33" s="1"/>
  <c r="K17" i="21"/>
  <c r="F9" i="33" s="1"/>
  <c r="M19" i="1" l="1"/>
  <c r="M18" i="1"/>
  <c r="M14" i="8"/>
  <c r="M22" i="22"/>
  <c r="M20" i="22"/>
  <c r="M8" i="37"/>
  <c r="M15" i="37"/>
  <c r="M13" i="37"/>
  <c r="F21" i="33"/>
  <c r="F27" i="33" s="1"/>
  <c r="L56" i="10"/>
  <c r="F23" i="33" s="1"/>
  <c r="F24" i="33" s="1"/>
  <c r="M27" i="9"/>
  <c r="M10" i="37"/>
  <c r="M12" i="37"/>
  <c r="M8" i="10"/>
  <c r="M71" i="28"/>
  <c r="K51" i="28"/>
  <c r="M51" i="28" s="1"/>
  <c r="M25" i="34"/>
  <c r="M31" i="28"/>
  <c r="M9" i="34"/>
  <c r="K66" i="28"/>
  <c r="M66" i="28" s="1"/>
  <c r="M67" i="28"/>
  <c r="M12" i="28"/>
  <c r="M58" i="28"/>
  <c r="M11" i="28"/>
  <c r="M50" i="28"/>
  <c r="M40" i="28"/>
  <c r="M70" i="28"/>
  <c r="M23" i="28"/>
  <c r="K25" i="9"/>
  <c r="M25" i="9" s="1"/>
  <c r="K17" i="10"/>
  <c r="M17" i="10" s="1"/>
  <c r="K35" i="9"/>
  <c r="M35" i="9" s="1"/>
  <c r="F30" i="33" l="1"/>
  <c r="G34" i="33" s="1"/>
  <c r="K9" i="37"/>
  <c r="M9" i="37" s="1"/>
  <c r="K12" i="8"/>
  <c r="M12" i="8" s="1"/>
  <c r="K53" i="28" l="1"/>
  <c r="M53" i="28" s="1"/>
  <c r="K15" i="34"/>
  <c r="M15" i="34" s="1"/>
  <c r="K22" i="34"/>
  <c r="M22" i="34" s="1"/>
  <c r="K18" i="34"/>
  <c r="M18" i="34" s="1"/>
  <c r="K13" i="34"/>
  <c r="M13" i="34" s="1"/>
  <c r="K12" i="34"/>
  <c r="M12" i="34" s="1"/>
  <c r="K24" i="34" l="1"/>
  <c r="M24" i="34" s="1"/>
  <c r="H7" i="7" l="1"/>
  <c r="K23" i="34" l="1"/>
  <c r="M23" i="34" s="1"/>
  <c r="J27" i="7"/>
  <c r="L27" i="7" s="1"/>
  <c r="K16" i="1" l="1"/>
  <c r="M16" i="1" s="1"/>
  <c r="K13" i="25"/>
  <c r="M13" i="25" s="1"/>
  <c r="K15" i="1"/>
  <c r="M15" i="1" s="1"/>
  <c r="K21" i="10" l="1"/>
  <c r="M21" i="10" s="1"/>
  <c r="K63" i="28"/>
  <c r="M63" i="28" s="1"/>
  <c r="K10" i="22" l="1"/>
  <c r="M10" i="22" s="1"/>
  <c r="K10" i="1"/>
  <c r="M10" i="1" s="1"/>
  <c r="K17" i="9" l="1"/>
  <c r="M17" i="9" s="1"/>
  <c r="K13" i="9"/>
  <c r="M13" i="9" s="1"/>
  <c r="K55" i="10" l="1"/>
  <c r="M55" i="10" s="1"/>
  <c r="K53" i="10"/>
  <c r="M53" i="10" s="1"/>
  <c r="K52" i="10"/>
  <c r="M52" i="10" s="1"/>
  <c r="K51" i="10"/>
  <c r="M51" i="10" s="1"/>
  <c r="K50" i="10"/>
  <c r="M50" i="10" s="1"/>
  <c r="K48" i="10"/>
  <c r="M48" i="10" s="1"/>
  <c r="K47" i="10"/>
  <c r="M47" i="10" s="1"/>
  <c r="K46" i="10"/>
  <c r="M46" i="10" s="1"/>
  <c r="K45" i="10"/>
  <c r="M45" i="10" s="1"/>
  <c r="K44" i="10"/>
  <c r="M44" i="10" s="1"/>
  <c r="K43" i="10"/>
  <c r="M43" i="10" s="1"/>
  <c r="K40" i="10"/>
  <c r="M40" i="10" s="1"/>
  <c r="K39" i="10"/>
  <c r="M39" i="10" s="1"/>
  <c r="K38" i="10"/>
  <c r="M38" i="10" s="1"/>
  <c r="K37" i="10"/>
  <c r="M37" i="10" s="1"/>
  <c r="K36" i="10"/>
  <c r="M36" i="10" s="1"/>
  <c r="K35" i="10"/>
  <c r="M35" i="10" s="1"/>
  <c r="K32" i="10"/>
  <c r="M32" i="10" s="1"/>
  <c r="K30" i="10"/>
  <c r="M30" i="10" s="1"/>
  <c r="K28" i="10"/>
  <c r="M28" i="10" s="1"/>
  <c r="K27" i="10"/>
  <c r="M27" i="10" s="1"/>
  <c r="K26" i="10"/>
  <c r="M26" i="10" s="1"/>
  <c r="K25" i="10"/>
  <c r="M25" i="10" s="1"/>
  <c r="K24" i="10"/>
  <c r="M24" i="10" s="1"/>
  <c r="K23" i="10"/>
  <c r="M23" i="10" s="1"/>
  <c r="K22" i="10"/>
  <c r="M22" i="10" s="1"/>
  <c r="K20" i="10"/>
  <c r="M20" i="10" s="1"/>
  <c r="K19" i="10"/>
  <c r="M19" i="10" s="1"/>
  <c r="K18" i="10"/>
  <c r="M18" i="10" s="1"/>
  <c r="K16" i="10"/>
  <c r="M16" i="10" s="1"/>
  <c r="K15" i="10"/>
  <c r="M15" i="10" s="1"/>
  <c r="K14" i="10"/>
  <c r="M14" i="10" s="1"/>
  <c r="K13" i="10"/>
  <c r="M13" i="10" s="1"/>
  <c r="K12" i="10"/>
  <c r="M12" i="10" s="1"/>
  <c r="K11" i="10"/>
  <c r="M11" i="10" s="1"/>
  <c r="K10" i="10"/>
  <c r="M10" i="10" s="1"/>
  <c r="K9" i="10"/>
  <c r="M9" i="10" s="1"/>
  <c r="K18" i="37"/>
  <c r="M18" i="37" s="1"/>
  <c r="K17" i="37"/>
  <c r="M17" i="37" s="1"/>
  <c r="K16" i="37"/>
  <c r="M16" i="37" s="1"/>
  <c r="K14" i="37"/>
  <c r="M14" i="37" s="1"/>
  <c r="J7" i="37"/>
  <c r="K47" i="9"/>
  <c r="M47" i="9" s="1"/>
  <c r="K46" i="9"/>
  <c r="M46" i="9" s="1"/>
  <c r="K45" i="9"/>
  <c r="M45" i="9" s="1"/>
  <c r="K42" i="9"/>
  <c r="M42" i="9" s="1"/>
  <c r="K40" i="9"/>
  <c r="M40" i="9" s="1"/>
  <c r="K39" i="9"/>
  <c r="M39" i="9" s="1"/>
  <c r="K38" i="9"/>
  <c r="M38" i="9" s="1"/>
  <c r="K37" i="9"/>
  <c r="M37" i="9" s="1"/>
  <c r="K36" i="9"/>
  <c r="M36" i="9" s="1"/>
  <c r="K34" i="9"/>
  <c r="M34" i="9" s="1"/>
  <c r="K33" i="9"/>
  <c r="M33" i="9" s="1"/>
  <c r="K32" i="9"/>
  <c r="M32" i="9" s="1"/>
  <c r="K31" i="9"/>
  <c r="M31" i="9" s="1"/>
  <c r="K30" i="9"/>
  <c r="M30" i="9" s="1"/>
  <c r="K29" i="9"/>
  <c r="M29" i="9" s="1"/>
  <c r="K28" i="9"/>
  <c r="M28" i="9" s="1"/>
  <c r="K26" i="9"/>
  <c r="M26" i="9" s="1"/>
  <c r="K24" i="9"/>
  <c r="M24" i="9" s="1"/>
  <c r="K23" i="9"/>
  <c r="M23" i="9" s="1"/>
  <c r="K22" i="9"/>
  <c r="M22" i="9" s="1"/>
  <c r="K21" i="9"/>
  <c r="M21" i="9" s="1"/>
  <c r="K20" i="9"/>
  <c r="M20" i="9" s="1"/>
  <c r="K18" i="9"/>
  <c r="M18" i="9" s="1"/>
  <c r="K15" i="9"/>
  <c r="M15" i="9" s="1"/>
  <c r="K11" i="9"/>
  <c r="M11" i="9" s="1"/>
  <c r="K10" i="9"/>
  <c r="M10" i="9" s="1"/>
  <c r="K9" i="9"/>
  <c r="M9" i="9" s="1"/>
  <c r="K8" i="9"/>
  <c r="M8" i="9" s="1"/>
  <c r="K69" i="28"/>
  <c r="M69" i="28" s="1"/>
  <c r="K68" i="28"/>
  <c r="M68" i="28" s="1"/>
  <c r="K65" i="28"/>
  <c r="M65" i="28" s="1"/>
  <c r="K64" i="28"/>
  <c r="M64" i="28" s="1"/>
  <c r="K62" i="28"/>
  <c r="M62" i="28" s="1"/>
  <c r="K61" i="28"/>
  <c r="M61" i="28" s="1"/>
  <c r="K60" i="28"/>
  <c r="M60" i="28" s="1"/>
  <c r="K59" i="28"/>
  <c r="M59" i="28" s="1"/>
  <c r="K57" i="28"/>
  <c r="M57" i="28" s="1"/>
  <c r="K56" i="28"/>
  <c r="M56" i="28" s="1"/>
  <c r="K55" i="28"/>
  <c r="M55" i="28" s="1"/>
  <c r="K54" i="28"/>
  <c r="M54" i="28" s="1"/>
  <c r="K52" i="28"/>
  <c r="M52" i="28" s="1"/>
  <c r="K49" i="28"/>
  <c r="M49" i="28" s="1"/>
  <c r="K48" i="28"/>
  <c r="M48" i="28" s="1"/>
  <c r="K47" i="28"/>
  <c r="M47" i="28" s="1"/>
  <c r="K45" i="28"/>
  <c r="M45" i="28" s="1"/>
  <c r="K44" i="28"/>
  <c r="M44" i="28" s="1"/>
  <c r="K43" i="28"/>
  <c r="M43" i="28" s="1"/>
  <c r="K42" i="28"/>
  <c r="M42" i="28" s="1"/>
  <c r="K41" i="28"/>
  <c r="M41" i="28" s="1"/>
  <c r="K39" i="28"/>
  <c r="M39" i="28" s="1"/>
  <c r="K38" i="28"/>
  <c r="M38" i="28" s="1"/>
  <c r="K37" i="28"/>
  <c r="M37" i="28" s="1"/>
  <c r="K36" i="28"/>
  <c r="M36" i="28" s="1"/>
  <c r="K34" i="28"/>
  <c r="M34" i="28" s="1"/>
  <c r="K33" i="28"/>
  <c r="M33" i="28" s="1"/>
  <c r="K32" i="28"/>
  <c r="M32" i="28" s="1"/>
  <c r="K30" i="28"/>
  <c r="M30" i="28" s="1"/>
  <c r="M29" i="28"/>
  <c r="K28" i="28"/>
  <c r="M28" i="28" s="1"/>
  <c r="K27" i="28"/>
  <c r="M27" i="28" s="1"/>
  <c r="K26" i="28"/>
  <c r="M26" i="28" s="1"/>
  <c r="K25" i="28"/>
  <c r="M25" i="28" s="1"/>
  <c r="K24" i="28"/>
  <c r="M24" i="28" s="1"/>
  <c r="K22" i="28"/>
  <c r="M22" i="28" s="1"/>
  <c r="K21" i="28"/>
  <c r="M21" i="28" s="1"/>
  <c r="K20" i="28"/>
  <c r="M20" i="28" s="1"/>
  <c r="K19" i="28"/>
  <c r="M19" i="28" s="1"/>
  <c r="K18" i="28"/>
  <c r="M18" i="28" s="1"/>
  <c r="K17" i="28"/>
  <c r="M17" i="28" s="1"/>
  <c r="K16" i="28"/>
  <c r="M16" i="28" s="1"/>
  <c r="K15" i="28"/>
  <c r="M15" i="28" s="1"/>
  <c r="K14" i="28"/>
  <c r="M14" i="28" s="1"/>
  <c r="K13" i="28"/>
  <c r="M13" i="28" s="1"/>
  <c r="K10" i="28"/>
  <c r="M10" i="28" s="1"/>
  <c r="K9" i="28"/>
  <c r="M9" i="28" s="1"/>
  <c r="K8" i="28"/>
  <c r="M8" i="28" s="1"/>
  <c r="K7" i="28"/>
  <c r="M7" i="28" s="1"/>
  <c r="K6" i="28"/>
  <c r="M6" i="28" s="1"/>
  <c r="J37" i="7" l="1"/>
  <c r="L37" i="7" s="1"/>
  <c r="K16" i="8" l="1"/>
  <c r="M16" i="8" s="1"/>
  <c r="H7" i="36" l="1"/>
  <c r="G7" i="36"/>
  <c r="K14" i="34" l="1"/>
  <c r="M14" i="34" s="1"/>
  <c r="J35" i="7" l="1"/>
  <c r="L35" i="7" s="1"/>
  <c r="J13" i="7" l="1"/>
  <c r="L13" i="7" s="1"/>
  <c r="J34" i="7" l="1"/>
  <c r="L34" i="7" s="1"/>
  <c r="K24" i="22" l="1"/>
  <c r="M24" i="22" s="1"/>
  <c r="K12" i="1" l="1"/>
  <c r="M12" i="1" s="1"/>
  <c r="K17" i="22"/>
  <c r="M17" i="22" s="1"/>
  <c r="J14" i="7" l="1"/>
  <c r="L14" i="7" s="1"/>
  <c r="K19" i="22"/>
  <c r="M19" i="22" s="1"/>
  <c r="J26" i="7" l="1"/>
  <c r="L26" i="7" s="1"/>
  <c r="J21" i="7"/>
  <c r="L21" i="7" s="1"/>
  <c r="K25" i="22"/>
  <c r="M25" i="22" s="1"/>
  <c r="K23" i="22" l="1"/>
  <c r="M23" i="22" s="1"/>
  <c r="K8" i="22"/>
  <c r="M8" i="22" s="1"/>
  <c r="K9" i="22"/>
  <c r="M9" i="22" s="1"/>
  <c r="K11" i="34" l="1"/>
  <c r="M11" i="34" l="1"/>
  <c r="J22" i="7" l="1"/>
  <c r="L22" i="7" s="1"/>
  <c r="K20" i="8" l="1"/>
  <c r="M20" i="8" s="1"/>
  <c r="E11" i="20" l="1"/>
  <c r="I11" i="20" l="1"/>
  <c r="K11" i="1" l="1"/>
  <c r="M11" i="1" s="1"/>
  <c r="J8" i="7" l="1"/>
  <c r="L8" i="7" s="1"/>
  <c r="J9" i="7"/>
  <c r="L9" i="7" s="1"/>
  <c r="J10" i="7"/>
  <c r="L10" i="7" s="1"/>
  <c r="J11" i="7"/>
  <c r="L11" i="7" s="1"/>
  <c r="J12" i="7"/>
  <c r="L12" i="7" s="1"/>
  <c r="J15" i="7"/>
  <c r="L15" i="7" s="1"/>
  <c r="J16" i="7"/>
  <c r="L16" i="7" s="1"/>
  <c r="J17" i="7"/>
  <c r="L17" i="7" s="1"/>
  <c r="J20" i="7"/>
  <c r="L20" i="7" s="1"/>
  <c r="J23" i="7"/>
  <c r="L23" i="7" s="1"/>
  <c r="J24" i="7"/>
  <c r="L24" i="7" s="1"/>
  <c r="J25" i="7"/>
  <c r="L25" i="7" s="1"/>
  <c r="J28" i="7"/>
  <c r="L28" i="7" s="1"/>
  <c r="J29" i="7"/>
  <c r="L29" i="7" s="1"/>
  <c r="J30" i="7"/>
  <c r="L30" i="7" s="1"/>
  <c r="J31" i="7"/>
  <c r="L31" i="7" s="1"/>
  <c r="J32" i="7"/>
  <c r="L32" i="7" s="1"/>
  <c r="J33" i="7"/>
  <c r="L33" i="7" s="1"/>
  <c r="J36" i="7"/>
  <c r="L36" i="7" s="1"/>
  <c r="J38" i="7"/>
  <c r="L38" i="7" s="1"/>
  <c r="J39" i="7"/>
  <c r="L39" i="7" s="1"/>
  <c r="K8" i="34"/>
  <c r="M8" i="34" s="1"/>
  <c r="K7" i="8"/>
  <c r="M7" i="8" s="1"/>
  <c r="K8" i="8"/>
  <c r="M8" i="8" s="1"/>
  <c r="K9" i="8"/>
  <c r="M9" i="8" s="1"/>
  <c r="K10" i="8"/>
  <c r="M10" i="8" s="1"/>
  <c r="K11" i="8"/>
  <c r="M11" i="8" s="1"/>
  <c r="K13" i="8"/>
  <c r="M13" i="8" s="1"/>
  <c r="K15" i="8"/>
  <c r="M15" i="8" s="1"/>
  <c r="K17" i="8"/>
  <c r="M17" i="8" s="1"/>
  <c r="K18" i="8"/>
  <c r="M18" i="8" s="1"/>
  <c r="K19" i="8"/>
  <c r="M19" i="8" s="1"/>
  <c r="H8" i="24"/>
  <c r="I8" i="24"/>
  <c r="J8" i="24"/>
  <c r="H9" i="24"/>
  <c r="I9" i="24"/>
  <c r="J9" i="24"/>
  <c r="K7" i="25"/>
  <c r="M7" i="25" s="1"/>
  <c r="K8" i="25"/>
  <c r="M8" i="25" s="1"/>
  <c r="K9" i="25"/>
  <c r="M9" i="25" s="1"/>
  <c r="K10" i="25"/>
  <c r="M10" i="25" s="1"/>
  <c r="K11" i="25"/>
  <c r="M11" i="25" s="1"/>
  <c r="K12" i="25"/>
  <c r="M12" i="25" s="1"/>
  <c r="K14" i="25"/>
  <c r="M14" i="25" s="1"/>
  <c r="K15" i="25"/>
  <c r="M15" i="25" s="1"/>
  <c r="K7" i="22"/>
  <c r="M7" i="22" s="1"/>
  <c r="K11" i="22"/>
  <c r="M11" i="22" s="1"/>
  <c r="K12" i="22"/>
  <c r="M12" i="22" s="1"/>
  <c r="K13" i="22"/>
  <c r="M13" i="22" s="1"/>
  <c r="K14" i="22"/>
  <c r="M14" i="22" s="1"/>
  <c r="K15" i="22"/>
  <c r="M15" i="22" s="1"/>
  <c r="K16" i="22"/>
  <c r="M16" i="22" s="1"/>
  <c r="K18" i="22"/>
  <c r="M18" i="22" s="1"/>
  <c r="K21" i="22"/>
  <c r="M21" i="22" s="1"/>
  <c r="K26" i="22"/>
  <c r="M26" i="22" s="1"/>
  <c r="K8" i="1"/>
  <c r="M8" i="1" s="1"/>
  <c r="K9" i="1"/>
  <c r="M9" i="1" s="1"/>
  <c r="K14" i="1"/>
  <c r="M14" i="1" s="1"/>
  <c r="G8" i="21"/>
  <c r="H8" i="21"/>
  <c r="G9" i="21"/>
  <c r="H9" i="21"/>
  <c r="J9" i="21"/>
  <c r="G10" i="21"/>
  <c r="L10" i="21" s="1"/>
  <c r="H10" i="21"/>
  <c r="G11" i="21"/>
  <c r="H11" i="21"/>
  <c r="J11" i="21"/>
  <c r="G12" i="21"/>
  <c r="H12" i="21"/>
  <c r="J12" i="21"/>
  <c r="G13" i="21"/>
  <c r="H13" i="21"/>
  <c r="G14" i="21"/>
  <c r="H14" i="21"/>
  <c r="G15" i="21"/>
  <c r="H15" i="21"/>
  <c r="J15" i="21" l="1"/>
  <c r="L15" i="21"/>
  <c r="J14" i="21"/>
  <c r="L14" i="21"/>
  <c r="J13" i="21"/>
  <c r="L13" i="21"/>
  <c r="L11" i="21"/>
  <c r="L12" i="21"/>
  <c r="L9" i="21"/>
  <c r="J8" i="21"/>
  <c r="L8" i="21" s="1"/>
  <c r="M9" i="24"/>
  <c r="M8" i="24"/>
  <c r="K20" i="34"/>
  <c r="M20" i="34" s="1"/>
  <c r="K21" i="34"/>
  <c r="M21" i="34" s="1"/>
  <c r="K19" i="34"/>
  <c r="M19" i="34" s="1"/>
  <c r="K16" i="34"/>
  <c r="M16" i="34" s="1"/>
  <c r="K10" i="34"/>
  <c r="M10" i="34" s="1"/>
  <c r="E38" i="20" l="1"/>
  <c r="E35" i="20" l="1"/>
  <c r="E9" i="20"/>
  <c r="E39" i="20"/>
  <c r="E40" i="20"/>
  <c r="I40" i="20" s="1"/>
  <c r="I39" i="20" l="1"/>
  <c r="I9" i="20"/>
  <c r="I35" i="20"/>
  <c r="F43" i="20" l="1"/>
  <c r="G43" i="20"/>
  <c r="E5" i="20" l="1"/>
  <c r="I5" i="20" s="1"/>
  <c r="G56" i="10" l="1"/>
  <c r="F56" i="10"/>
  <c r="E56" i="10"/>
  <c r="J56" i="10"/>
  <c r="E51" i="9"/>
  <c r="F51" i="9"/>
  <c r="G51" i="9"/>
  <c r="F26" i="34" l="1"/>
  <c r="G26" i="34"/>
  <c r="E26" i="34"/>
  <c r="F72" i="28"/>
  <c r="G72" i="28"/>
  <c r="E72" i="28"/>
  <c r="J7" i="36"/>
  <c r="L7" i="36" s="1"/>
  <c r="F20" i="1"/>
  <c r="G20" i="1"/>
  <c r="J20" i="1"/>
  <c r="E20" i="1"/>
  <c r="I7" i="10" l="1"/>
  <c r="H7" i="10"/>
  <c r="H7" i="9"/>
  <c r="H51" i="9" s="1"/>
  <c r="I7" i="9"/>
  <c r="I51" i="9" s="1"/>
  <c r="J7" i="9"/>
  <c r="J51" i="9" s="1"/>
  <c r="G7" i="7"/>
  <c r="I7" i="34"/>
  <c r="J7" i="34"/>
  <c r="J26" i="34" s="1"/>
  <c r="H7" i="34"/>
  <c r="H5" i="28"/>
  <c r="H72" i="28" s="1"/>
  <c r="I5" i="28"/>
  <c r="I72" i="28" s="1"/>
  <c r="J5" i="28"/>
  <c r="J72" i="28" s="1"/>
  <c r="J6" i="8"/>
  <c r="I6" i="8"/>
  <c r="H6" i="8"/>
  <c r="D10" i="25"/>
  <c r="I6" i="22"/>
  <c r="I27" i="22" s="1"/>
  <c r="H6" i="22"/>
  <c r="K6" i="8" l="1"/>
  <c r="K21" i="8" s="1"/>
  <c r="K7" i="9"/>
  <c r="K51" i="9" s="1"/>
  <c r="K7" i="10"/>
  <c r="K56" i="10" s="1"/>
  <c r="J7" i="7"/>
  <c r="L7" i="7" s="1"/>
  <c r="H26" i="34"/>
  <c r="K7" i="34"/>
  <c r="K26" i="34" s="1"/>
  <c r="K5" i="28"/>
  <c r="K72" i="28" s="1"/>
  <c r="H27" i="22"/>
  <c r="K6" i="22"/>
  <c r="I21" i="8"/>
  <c r="J21" i="8"/>
  <c r="H21" i="8"/>
  <c r="I26" i="34"/>
  <c r="I56" i="10"/>
  <c r="H56" i="10"/>
  <c r="M6" i="8" l="1"/>
  <c r="M7" i="9"/>
  <c r="M51" i="9" s="1"/>
  <c r="M7" i="10"/>
  <c r="M7" i="34"/>
  <c r="M26" i="34" s="1"/>
  <c r="M5" i="28"/>
  <c r="M72" i="28" s="1"/>
  <c r="M21" i="8"/>
  <c r="E17" i="21" l="1"/>
  <c r="F17" i="21"/>
  <c r="E27" i="20" l="1"/>
  <c r="I27" i="20" s="1"/>
  <c r="E10" i="20"/>
  <c r="E8" i="20"/>
  <c r="I10" i="20"/>
  <c r="I8" i="20" l="1"/>
  <c r="E34" i="20"/>
  <c r="I34" i="20" l="1"/>
  <c r="H7" i="1"/>
  <c r="I7" i="1"/>
  <c r="I20" i="1" s="1"/>
  <c r="G7" i="21"/>
  <c r="H7" i="21"/>
  <c r="J7" i="21" l="1"/>
  <c r="L7" i="21" s="1"/>
  <c r="H20" i="1"/>
  <c r="K7" i="1"/>
  <c r="K20" i="1" s="1"/>
  <c r="E23" i="20"/>
  <c r="I23" i="20" s="1"/>
  <c r="E17" i="20"/>
  <c r="H17" i="20"/>
  <c r="H43" i="20" s="1"/>
  <c r="M7" i="1" l="1"/>
  <c r="M20" i="1" s="1"/>
  <c r="I17" i="20"/>
  <c r="F42" i="7" l="1"/>
  <c r="E42" i="7"/>
  <c r="E32" i="20" l="1"/>
  <c r="I32" i="20" s="1"/>
  <c r="E26" i="20" l="1"/>
  <c r="I26" i="20" s="1"/>
  <c r="I16" i="20"/>
  <c r="E15" i="20"/>
  <c r="I15" i="20" s="1"/>
  <c r="E37" i="20"/>
  <c r="I37" i="20" s="1"/>
  <c r="I42" i="7" l="1"/>
  <c r="J42" i="7"/>
  <c r="I7" i="37"/>
  <c r="H7" i="37"/>
  <c r="K7" i="37" l="1"/>
  <c r="M7" i="37" s="1"/>
  <c r="G19" i="37"/>
  <c r="F19" i="37"/>
  <c r="E19" i="37"/>
  <c r="I19" i="37"/>
  <c r="C20" i="33" s="1"/>
  <c r="E3" i="37"/>
  <c r="N2" i="37"/>
  <c r="K19" i="37" l="1"/>
  <c r="E20" i="33" s="1"/>
  <c r="H19" i="37"/>
  <c r="B20" i="33" s="1"/>
  <c r="M19" i="37"/>
  <c r="G20" i="33" s="1"/>
  <c r="J19" i="37"/>
  <c r="D20" i="33" s="1"/>
  <c r="I28" i="20" l="1"/>
  <c r="I20" i="20" l="1"/>
  <c r="I21" i="20"/>
  <c r="I14" i="20" l="1"/>
  <c r="I36" i="20" l="1"/>
  <c r="I12" i="20" l="1"/>
  <c r="I6" i="20"/>
  <c r="I38" i="20" l="1"/>
  <c r="I18" i="20" l="1"/>
  <c r="I42" i="20"/>
  <c r="I7" i="20"/>
  <c r="E29" i="20" l="1"/>
  <c r="I33" i="20"/>
  <c r="I29" i="20"/>
  <c r="E13" i="20" l="1"/>
  <c r="E43" i="20" s="1"/>
  <c r="I13" i="20" l="1"/>
  <c r="I25" i="20" l="1"/>
  <c r="G9" i="36" l="1"/>
  <c r="I19" i="20" l="1"/>
  <c r="E15" i="33" l="1"/>
  <c r="B11" i="33"/>
  <c r="I30" i="20" l="1"/>
  <c r="I22" i="20"/>
  <c r="I31" i="20" l="1"/>
  <c r="B26" i="33"/>
  <c r="E23" i="33" l="1"/>
  <c r="E19" i="33"/>
  <c r="E18" i="33"/>
  <c r="D18" i="33"/>
  <c r="H42" i="7"/>
  <c r="G42" i="7"/>
  <c r="B23" i="33" l="1"/>
  <c r="C23" i="33"/>
  <c r="E24" i="33"/>
  <c r="D19" i="33"/>
  <c r="B19" i="33"/>
  <c r="C19" i="33"/>
  <c r="D15" i="33"/>
  <c r="J7" i="24"/>
  <c r="J12" i="24" s="1"/>
  <c r="I7" i="24"/>
  <c r="H7" i="24"/>
  <c r="K16" i="25"/>
  <c r="E13" i="33" s="1"/>
  <c r="J6" i="25"/>
  <c r="J16" i="25" s="1"/>
  <c r="D13" i="33" s="1"/>
  <c r="I6" i="25"/>
  <c r="H6" i="25"/>
  <c r="J6" i="22"/>
  <c r="M6" i="22" s="1"/>
  <c r="H16" i="25" l="1"/>
  <c r="B13" i="33" s="1"/>
  <c r="M6" i="25"/>
  <c r="H12" i="24"/>
  <c r="B14" i="33" s="1"/>
  <c r="M7" i="24"/>
  <c r="I16" i="25"/>
  <c r="C13" i="33" s="1"/>
  <c r="C15" i="33"/>
  <c r="B15" i="33"/>
  <c r="J27" i="22"/>
  <c r="D12" i="33" s="1"/>
  <c r="B24" i="33"/>
  <c r="C24" i="33"/>
  <c r="H9" i="36" l="1"/>
  <c r="C11" i="33" s="1"/>
  <c r="J9" i="36"/>
  <c r="E11" i="33" s="1"/>
  <c r="I9" i="36"/>
  <c r="D11" i="33" s="1"/>
  <c r="F9" i="36"/>
  <c r="E9" i="36"/>
  <c r="E3" i="36"/>
  <c r="M2" i="36"/>
  <c r="G17" i="21"/>
  <c r="B9" i="33" s="1"/>
  <c r="C12" i="33" l="1"/>
  <c r="B12" i="33"/>
  <c r="L9" i="36"/>
  <c r="G11" i="33" s="1"/>
  <c r="C18" i="33" l="1"/>
  <c r="B18" i="33" l="1"/>
  <c r="B16" i="33" l="1"/>
  <c r="E17" i="33" l="1"/>
  <c r="D17" i="33"/>
  <c r="C17" i="33"/>
  <c r="B17" i="33"/>
  <c r="G17" i="33" l="1"/>
  <c r="A4" i="33"/>
  <c r="A2" i="33"/>
  <c r="B10" i="33" l="1"/>
  <c r="B21" i="33" s="1"/>
  <c r="B33" i="33" s="1"/>
  <c r="B27" i="33" l="1"/>
  <c r="B30" i="33" s="1"/>
  <c r="E16" i="33" l="1"/>
  <c r="D16" i="33" l="1"/>
  <c r="C10" i="33" l="1"/>
  <c r="C16" i="33"/>
  <c r="M2" i="21" l="1"/>
  <c r="E3" i="21"/>
  <c r="E3" i="28" l="1"/>
  <c r="G16" i="25"/>
  <c r="F16" i="25"/>
  <c r="E16" i="25"/>
  <c r="E3" i="25"/>
  <c r="N2" i="25"/>
  <c r="E14" i="33"/>
  <c r="D14" i="33"/>
  <c r="F12" i="24"/>
  <c r="E12" i="24"/>
  <c r="I12" i="24"/>
  <c r="C14" i="33" s="1"/>
  <c r="E3" i="24"/>
  <c r="N2" i="24"/>
  <c r="K27" i="22"/>
  <c r="E12" i="33" s="1"/>
  <c r="F27" i="22"/>
  <c r="E27" i="22"/>
  <c r="E3" i="22"/>
  <c r="N2" i="22"/>
  <c r="H17" i="21"/>
  <c r="C9" i="33" s="1"/>
  <c r="C21" i="33" s="1"/>
  <c r="J17" i="21"/>
  <c r="E9" i="33" s="1"/>
  <c r="I17" i="21"/>
  <c r="D9" i="33" s="1"/>
  <c r="L17" i="21" l="1"/>
  <c r="G9" i="33" s="1"/>
  <c r="G16" i="33"/>
  <c r="M12" i="24"/>
  <c r="G14" i="33" s="1"/>
  <c r="M27" i="22"/>
  <c r="G12" i="33" l="1"/>
  <c r="M16" i="25"/>
  <c r="G13" i="33" s="1"/>
  <c r="M56" i="10" l="1"/>
  <c r="L42" i="7"/>
  <c r="G18" i="33" l="1"/>
  <c r="D10" i="33"/>
  <c r="D21" i="33" s="1"/>
  <c r="E10" i="33"/>
  <c r="E21" i="33" s="1"/>
  <c r="G15" i="33" l="1"/>
  <c r="G19" i="33"/>
  <c r="G10" i="33"/>
  <c r="I24" i="20"/>
  <c r="E26" i="33"/>
  <c r="E27" i="33" s="1"/>
  <c r="D26" i="33"/>
  <c r="D27" i="33" s="1"/>
  <c r="C26" i="33"/>
  <c r="C27" i="33" s="1"/>
  <c r="C30" i="33" s="1"/>
  <c r="I41" i="20"/>
  <c r="E3" i="20"/>
  <c r="J2" i="20"/>
  <c r="F21" i="8"/>
  <c r="E21" i="8"/>
  <c r="D23" i="33"/>
  <c r="D24" i="33" l="1"/>
  <c r="D30" i="33" s="1"/>
  <c r="G23" i="33"/>
  <c r="G24" i="33" s="1"/>
  <c r="E30" i="33"/>
  <c r="C33" i="33" s="1"/>
  <c r="D33" i="33" s="1"/>
  <c r="E33" i="33" s="1"/>
  <c r="I43" i="20"/>
  <c r="G21" i="33"/>
  <c r="G26" i="33"/>
  <c r="N2" i="10"/>
  <c r="E3" i="10"/>
  <c r="M2" i="7"/>
  <c r="N2" i="34" s="1"/>
  <c r="E3" i="7"/>
  <c r="E3" i="34" s="1"/>
  <c r="N2" i="8"/>
  <c r="N2" i="28" s="1"/>
  <c r="E3" i="8"/>
  <c r="N2" i="9"/>
  <c r="E3" i="9"/>
  <c r="G27" i="33" l="1"/>
  <c r="G30" i="33" s="1"/>
</calcChain>
</file>

<file path=xl/sharedStrings.xml><?xml version="1.0" encoding="utf-8"?>
<sst xmlns="http://schemas.openxmlformats.org/spreadsheetml/2006/main" count="942" uniqueCount="539">
  <si>
    <t>MUNICIPIO IXTLAHUACAN DEL RIO, JALISCO.</t>
  </si>
  <si>
    <t xml:space="preserve">FECHA </t>
  </si>
  <si>
    <t>NOMBRE</t>
  </si>
  <si>
    <t>SUELDO</t>
  </si>
  <si>
    <t>NETO</t>
  </si>
  <si>
    <t>FIRMA</t>
  </si>
  <si>
    <t>SUMAS</t>
  </si>
  <si>
    <t>NOMINA DE SUELDOS DEPTO. HACIENDA MUNICIPAL</t>
  </si>
  <si>
    <t>NOMBRAMIENTO</t>
  </si>
  <si>
    <t>SINDICO</t>
  </si>
  <si>
    <t>CHOFER</t>
  </si>
  <si>
    <t>SECRETARIO GRAL.</t>
  </si>
  <si>
    <t>JARDINERA</t>
  </si>
  <si>
    <t>ENC. BIBLIOTECA</t>
  </si>
  <si>
    <t>MTRA. BIBLIOTECA</t>
  </si>
  <si>
    <t>FONTANERO</t>
  </si>
  <si>
    <t>AUX. ASEO PUB.</t>
  </si>
  <si>
    <t>PODADOR</t>
  </si>
  <si>
    <t>MANTO. U. DEPTIVA</t>
  </si>
  <si>
    <t>ENC. SANITARIOS</t>
  </si>
  <si>
    <t xml:space="preserve">FONTANERO </t>
  </si>
  <si>
    <t>EMPEDRADOR</t>
  </si>
  <si>
    <t>POLICIA DE LINEA</t>
  </si>
  <si>
    <t>IMSS</t>
  </si>
  <si>
    <t xml:space="preserve"> </t>
  </si>
  <si>
    <t xml:space="preserve">    </t>
  </si>
  <si>
    <t xml:space="preserve">  </t>
  </si>
  <si>
    <t>ISR</t>
  </si>
  <si>
    <t>AUX. ASEO PUBLICO</t>
  </si>
  <si>
    <t>_________________________</t>
  </si>
  <si>
    <t>JUEZ MUNICIPAL</t>
  </si>
  <si>
    <t>SUBSIDIO</t>
  </si>
  <si>
    <t>PARAMEDICO</t>
  </si>
  <si>
    <t>NOMINA DE SUELDOS A JUBILADOS</t>
  </si>
  <si>
    <t>NOMINA DE SUELDOS PRESIDENCIA</t>
  </si>
  <si>
    <t>NOMINA DE SUELDOS SECRETARIA GENERAL</t>
  </si>
  <si>
    <t>PRESIDENCIA</t>
  </si>
  <si>
    <t>SECRETARIA GENERAL</t>
  </si>
  <si>
    <t>HACIENDA</t>
  </si>
  <si>
    <t>TOTAL TESO</t>
  </si>
  <si>
    <t>TOTAL FORTA</t>
  </si>
  <si>
    <t>DEPARTAMENTO</t>
  </si>
  <si>
    <t>TOTAL QUINCENAL</t>
  </si>
  <si>
    <t>BASE TESO</t>
  </si>
  <si>
    <t>JUBILADOS</t>
  </si>
  <si>
    <t>PRESIDENTE MPAL</t>
  </si>
  <si>
    <t>NOMINA DE SUELDOS DEPTO. DE CONTRALORIA</t>
  </si>
  <si>
    <t>CONTRALOR</t>
  </si>
  <si>
    <t>SECRETARIA A REGISTRO CIVIL</t>
  </si>
  <si>
    <t>UNIDAD DE CEMENTERIOS</t>
  </si>
  <si>
    <t>AUX DE CEMENTERIOS</t>
  </si>
  <si>
    <t>UNIDAD JURIDICO LABORAL</t>
  </si>
  <si>
    <t>AUXILIAR DEL JUEZ MUNICIPAL</t>
  </si>
  <si>
    <t>NOMINA DE SUELDOS SINDICATURA</t>
  </si>
  <si>
    <t>NOMINA DE SUELDOS COORDINACION DE GABINETE</t>
  </si>
  <si>
    <t>COORDINACION DE GABINETE</t>
  </si>
  <si>
    <t>ENCARGADO DE CATASTRO</t>
  </si>
  <si>
    <t>UNIDAD DE APREMIOS</t>
  </si>
  <si>
    <t>NOMINA DE SUELDOS COORDINACION GENERAL DE SERVICIOS MUNICIPALES</t>
  </si>
  <si>
    <t xml:space="preserve"> JEFE DE DEPARTAMENTO DE PROVEDURIA</t>
  </si>
  <si>
    <t xml:space="preserve">ASISTENTE DE DEPARTAMENTO   </t>
  </si>
  <si>
    <t xml:space="preserve">AUXILIAR ADMINISTRATIVO A   (ALUMBRADO PUBLICO) </t>
  </si>
  <si>
    <t>CUADRILLA AGUA POTABLE Y ALCAN</t>
  </si>
  <si>
    <t xml:space="preserve">AGUA POTABLE </t>
  </si>
  <si>
    <t>AUXILIAR DE INTENDENCIA B</t>
  </si>
  <si>
    <t>AUXILIAR DE INTENDENCIA A</t>
  </si>
  <si>
    <t>CHOFER DE CAMION ESCOLAR</t>
  </si>
  <si>
    <t>CHOFER DE CAMION DE BASURA</t>
  </si>
  <si>
    <t xml:space="preserve">CHOFER  DE CAMION DE BASURA </t>
  </si>
  <si>
    <t>CHOFER ACARREADOR RASTRO</t>
  </si>
  <si>
    <t>NOMINA DE SUELDOS COORDINACION DE DESARROLLO ECONOMICO</t>
  </si>
  <si>
    <t>UNIDAD MULTIFUNCIONAL DE VERIFICACIÓN</t>
  </si>
  <si>
    <t>NOMINA DE SUELDOS COORDINADOR GENERAL DE GESTION INTEGRAL</t>
  </si>
  <si>
    <t>JEFE DE DEPARTAMENTO DE OBRAS PUBLICAS</t>
  </si>
  <si>
    <t>INGENIERO AUX A</t>
  </si>
  <si>
    <t>AUX TECNICO</t>
  </si>
  <si>
    <t xml:space="preserve">JEFE DE DEPARTAMENTO DE PROYECTOS </t>
  </si>
  <si>
    <t>AUX DE OBRA</t>
  </si>
  <si>
    <t>AYUDANTE DE OBRA</t>
  </si>
  <si>
    <t>OPERADOR RETROEXCAVADORA 416</t>
  </si>
  <si>
    <t>OPERADOR PAYLODER</t>
  </si>
  <si>
    <t>OPERADOR EXCAVADORA 320</t>
  </si>
  <si>
    <t>OPERADOR MOTOCONFORMADORA 12H</t>
  </si>
  <si>
    <t>OPERADOR RETROEXCAVADORA JCV</t>
  </si>
  <si>
    <t>CHOFER VOLTEO VOLVO ROJO 14M3</t>
  </si>
  <si>
    <t>CHOFER TRACTO CAMION KEENGORTH</t>
  </si>
  <si>
    <t>MECANICO A</t>
  </si>
  <si>
    <t>AUX DE MECANICO</t>
  </si>
  <si>
    <t>SOLDADOR</t>
  </si>
  <si>
    <t>TOTAL</t>
  </si>
  <si>
    <t>NOMINA DE SUELDOS COORDINACION GENERAL DE CONSTRUCCION DE LA COMUNIDAD</t>
  </si>
  <si>
    <t>ASISTENTE DE DEPARTAMENTO</t>
  </si>
  <si>
    <t>SECRETARIA B</t>
  </si>
  <si>
    <t>NOMINA DE SUELDOS DEPTO. SEGURIDAD CIUDADANA</t>
  </si>
  <si>
    <t>COMANDANTE</t>
  </si>
  <si>
    <t>AUXILIAR DE PROTECCION CIVIL B</t>
  </si>
  <si>
    <t>NOMINA DE AYUNTAMIENTO</t>
  </si>
  <si>
    <t>AUX. AGUA POTABLE</t>
  </si>
  <si>
    <t>DIETAS</t>
  </si>
  <si>
    <t>CONTRALORIA</t>
  </si>
  <si>
    <t>SINDICATURA</t>
  </si>
  <si>
    <t>COORDINACION DE SERVICIOS PUBLICOS</t>
  </si>
  <si>
    <t>COORDINACION DE DESARROLLO ECONOMICO</t>
  </si>
  <si>
    <t>COORDINACION DE GESTION INTEGRAL</t>
  </si>
  <si>
    <t>COORDINACION CONSTRUCCION DE LA COMUNIDAD</t>
  </si>
  <si>
    <t>SEGURIDAD CIUDADANA</t>
  </si>
  <si>
    <t>AUXILIAR</t>
  </si>
  <si>
    <t>AUXILIAR DE BIBLIOTECA</t>
  </si>
  <si>
    <t>TECNICO A</t>
  </si>
  <si>
    <t>JARA YAÑEZ MOISES</t>
  </si>
  <si>
    <t xml:space="preserve">GUTIERREZ ESPARZA JUAN MANUEL </t>
  </si>
  <si>
    <t xml:space="preserve">DE LA MORA ALMARAZ MARIA DEL CARMEN </t>
  </si>
  <si>
    <t xml:space="preserve">NUÑEZ CARRANZA JOSE LUIS </t>
  </si>
  <si>
    <t xml:space="preserve">JAUREGI MARTINEZ STEPHANIA </t>
  </si>
  <si>
    <t xml:space="preserve">RENTERIA CAMACHO ALEJANDRA  </t>
  </si>
  <si>
    <t xml:space="preserve">SANCHEZ ESQUEDA MA. REFUGIO </t>
  </si>
  <si>
    <t xml:space="preserve">JIMENEZ MARTINEZ ALMA LETICIA </t>
  </si>
  <si>
    <t xml:space="preserve">CASILLAS CRUZ SALVADOR </t>
  </si>
  <si>
    <t xml:space="preserve">REYES CAMACHO RAUL FERNANDO </t>
  </si>
  <si>
    <t xml:space="preserve">CARRILLO OROZCO GERARDO </t>
  </si>
  <si>
    <t xml:space="preserve">BENITEZ ROMERO LUIS FERNANDO </t>
  </si>
  <si>
    <t xml:space="preserve">PAREDES VENEGAS VANESSA  MICHELLE </t>
  </si>
  <si>
    <t xml:space="preserve">MUÑOZ RODRIGUEZ CHRISTIAN EDUARDO </t>
  </si>
  <si>
    <t xml:space="preserve">BUGARIN VELIZ JESUS EMANUEL </t>
  </si>
  <si>
    <t xml:space="preserve">ESPARZA GONZALEZ SANDRA GUADALUPE </t>
  </si>
  <si>
    <t xml:space="preserve">GUTIERREZ MARTINEZ GLORIA </t>
  </si>
  <si>
    <t xml:space="preserve">PLASCENCIA CAMACHO JOSE SALVADOR </t>
  </si>
  <si>
    <t xml:space="preserve">SANCHEZ ALVARADO FRANCISCO </t>
  </si>
  <si>
    <t xml:space="preserve">SANCHEZ VELIZ MAURO </t>
  </si>
  <si>
    <t xml:space="preserve">FLORES GONZALEZ EDUARDO </t>
  </si>
  <si>
    <t xml:space="preserve">ABUNDIS SANCHEZ FRANCISCO </t>
  </si>
  <si>
    <t xml:space="preserve">GONZALEZ MARTINEZ SAUL FERNANDO </t>
  </si>
  <si>
    <t xml:space="preserve">RODRIGUEZ CARLOS HERIBERTO </t>
  </si>
  <si>
    <t xml:space="preserve">GARCIA SANCHEZ SALVADOR </t>
  </si>
  <si>
    <t xml:space="preserve">RAMIREZ SANCHEZ JUAN MANUEL </t>
  </si>
  <si>
    <t xml:space="preserve">GUTIERREZ CALVILLO PABLO </t>
  </si>
  <si>
    <t xml:space="preserve">YAÑEZ JIMENEZ JOSE MANUEL </t>
  </si>
  <si>
    <t xml:space="preserve">JIMENEZ DE LA CRUZ ROGELIO </t>
  </si>
  <si>
    <t xml:space="preserve">CARBAJAL HERNANDEZ ROBERTO </t>
  </si>
  <si>
    <t xml:space="preserve">ESTEVEZ PLASCENCIA NICANOR </t>
  </si>
  <si>
    <t xml:space="preserve">LOPEZ LOZA JOSE JAVIER </t>
  </si>
  <si>
    <t xml:space="preserve">SANCHEZ HERNANDEZ MELITON </t>
  </si>
  <si>
    <t xml:space="preserve">OLMOS GALLEGOS MEREGILDO </t>
  </si>
  <si>
    <t xml:space="preserve">RODRIGUEZ GOMEZ MA GUADALUPE </t>
  </si>
  <si>
    <t xml:space="preserve">YAÑEZ HERRERA JUAN MANUEL </t>
  </si>
  <si>
    <t xml:space="preserve">DURAN IBARRA CRISTINA </t>
  </si>
  <si>
    <t xml:space="preserve">GARCIA LIMON MARIA ASUNCION </t>
  </si>
  <si>
    <t xml:space="preserve">GONZALEZ LIMON JOSE CARLOS </t>
  </si>
  <si>
    <t xml:space="preserve">ALVAREZ DEL CASTILLO SANCHEZ JORGE ENRIQUE </t>
  </si>
  <si>
    <t xml:space="preserve">CORONA OLVERA SALVADOR </t>
  </si>
  <si>
    <t xml:space="preserve">MARTINEZ GONZALEZ HECTOR MIGUEL </t>
  </si>
  <si>
    <t xml:space="preserve">CARBAJAL MERCADO GENARO </t>
  </si>
  <si>
    <t xml:space="preserve">GONZALEZ VAZQUEZ SALVADOR </t>
  </si>
  <si>
    <t xml:space="preserve">VAZQUEZ FLORES FERNANDO </t>
  </si>
  <si>
    <t xml:space="preserve">GONZALEZ VAZQUEZ JORGE ARMANDO </t>
  </si>
  <si>
    <t xml:space="preserve">BARCENAS AVILA ENRIQUE </t>
  </si>
  <si>
    <t xml:space="preserve">CARRILLO VILLALOBOS ISA </t>
  </si>
  <si>
    <t xml:space="preserve">DIAZ SALDAÑA TOBIAS </t>
  </si>
  <si>
    <t xml:space="preserve">BARCENAS AVILA PASCUAL </t>
  </si>
  <si>
    <t xml:space="preserve">LEDEZMA GONZALEZ AMADOR </t>
  </si>
  <si>
    <t xml:space="preserve">MARQUEZ ROMERO GABRIEL </t>
  </si>
  <si>
    <t xml:space="preserve">MORA GARCIA ADAN </t>
  </si>
  <si>
    <t>ALMARAZ MARTINEZ MARTIN</t>
  </si>
  <si>
    <t xml:space="preserve">BARAJAS RAMIREZ ANTONIO </t>
  </si>
  <si>
    <t xml:space="preserve">ALATORRE GOMEZ FRANCISCO JAVIER </t>
  </si>
  <si>
    <t xml:space="preserve">CASTRO DELGADO MANUEL </t>
  </si>
  <si>
    <t xml:space="preserve">GOMEZ LOZA SANTIAGO </t>
  </si>
  <si>
    <t xml:space="preserve">CAMACHO SANCHEZ MARGARITA </t>
  </si>
  <si>
    <t xml:space="preserve">MORA ESTEVEZ CARMEN </t>
  </si>
  <si>
    <t xml:space="preserve">CAMACHO MARTINEZ J. JESUS </t>
  </si>
  <si>
    <t>CAMACHO GOMEZ JUAN MANUEL</t>
  </si>
  <si>
    <t xml:space="preserve">SANCHEZ MARTINEZ ALEJANDRO SANTOS </t>
  </si>
  <si>
    <t xml:space="preserve">ALCARAZ REYNOSO ANTONIO </t>
  </si>
  <si>
    <t xml:space="preserve">MEJIA LOPEZ ARNULFO </t>
  </si>
  <si>
    <t xml:space="preserve">NUÑEZ ALVAREZ MARTIN </t>
  </si>
  <si>
    <t xml:space="preserve">ESPINOZA SANCHEZ ALBERTO </t>
  </si>
  <si>
    <t xml:space="preserve">CALVILLO OLIVA LUIS ARMANDO </t>
  </si>
  <si>
    <t xml:space="preserve">RAMIREZ MEDINA SAMUEL </t>
  </si>
  <si>
    <t xml:space="preserve">SANCHEZ RAMIREZ RAUL </t>
  </si>
  <si>
    <t xml:space="preserve">BECERRA PEREZ MARIA ISABEL </t>
  </si>
  <si>
    <t xml:space="preserve">HERNANDEZ SUAREZ LUZ BELEN </t>
  </si>
  <si>
    <t xml:space="preserve">GUTIERREZ JIMENEZ JOEL </t>
  </si>
  <si>
    <t xml:space="preserve">GARCIA ALONSO MARIA INES </t>
  </si>
  <si>
    <t xml:space="preserve">CONTRERAS GARCIA SANDRA </t>
  </si>
  <si>
    <t xml:space="preserve">CRUZ GONZALEZ ALEJANDRO </t>
  </si>
  <si>
    <t xml:space="preserve">MORA NUÑEZ LUIS </t>
  </si>
  <si>
    <t xml:space="preserve">CRUZ ULLOA RAFAEL </t>
  </si>
  <si>
    <t xml:space="preserve">GUTIERREZ PLASCENCIA ROBERTO </t>
  </si>
  <si>
    <t xml:space="preserve">MERCADO GOMEZ RICARDO </t>
  </si>
  <si>
    <t xml:space="preserve">ALVAREZ PLASCENCIA OSCAR ALBERTO </t>
  </si>
  <si>
    <t xml:space="preserve">CAMACHO ALCARAZ JAIME </t>
  </si>
  <si>
    <t xml:space="preserve">CAMACHO LOPEZ NOE </t>
  </si>
  <si>
    <t xml:space="preserve">ALVAREZ LOPEZ MANUEL </t>
  </si>
  <si>
    <t xml:space="preserve">NUÑEZ URIBE ARNULFO </t>
  </si>
  <si>
    <t xml:space="preserve">ANGULO CAMACHO FAUSTINO </t>
  </si>
  <si>
    <t xml:space="preserve">GARCIA DE ANDA SERGIO </t>
  </si>
  <si>
    <t xml:space="preserve">RODRIGUEZ GONZALEZ GUSTAVO </t>
  </si>
  <si>
    <t xml:space="preserve">ESPINOZA GARZON HEREDERIO </t>
  </si>
  <si>
    <t xml:space="preserve">SALDAÑA MERCADO RAUL </t>
  </si>
  <si>
    <t xml:space="preserve">MERCADO SANCHEZ JAVIER </t>
  </si>
  <si>
    <t xml:space="preserve">ALVAREZ OROZCO CESAR ISMAEL </t>
  </si>
  <si>
    <t xml:space="preserve">GONZALEZ ROCHA MANUEL </t>
  </si>
  <si>
    <t xml:space="preserve">SUAREZ ALVARADO ARTURO </t>
  </si>
  <si>
    <t xml:space="preserve">MORA VELIZ MARIA LETICIA </t>
  </si>
  <si>
    <t xml:space="preserve">MUÑOZ QUEZADA JAIME </t>
  </si>
  <si>
    <t>TORRES VAZQUEZ OSCAR</t>
  </si>
  <si>
    <t xml:space="preserve">VARELA IBARRA MARIA GUADALUPE </t>
  </si>
  <si>
    <t xml:space="preserve">OROZCO SANCHEZ JAVIER </t>
  </si>
  <si>
    <t xml:space="preserve">SANCHEZ SANDOVAL SILVIA </t>
  </si>
  <si>
    <t xml:space="preserve">SANCHEZ MORA MA. DE LOS ANGELES </t>
  </si>
  <si>
    <t xml:space="preserve">SANCHEZ SANCHEZ NORMA LETICIA </t>
  </si>
  <si>
    <t xml:space="preserve">RIVAS ORTIZ MA. DEL REFUGIO </t>
  </si>
  <si>
    <t xml:space="preserve">SANCHEZ MARTIN MA. DE JESUS </t>
  </si>
  <si>
    <t xml:space="preserve">ABUNDIS NUÑEZ CARLOS </t>
  </si>
  <si>
    <t xml:space="preserve">DELGADO SANCHEZ GUADALUPE LILIANA </t>
  </si>
  <si>
    <t xml:space="preserve">PORTILLO PAREDES JOSE DAVID </t>
  </si>
  <si>
    <t xml:space="preserve">FLORES RUVALCABA ROBERTO ALEJANDRO </t>
  </si>
  <si>
    <t xml:space="preserve">CAMACHO FLORES MARIO </t>
  </si>
  <si>
    <t xml:space="preserve">SANCHEZ DIAZ LORENZO </t>
  </si>
  <si>
    <t>IBARRA GUTIERREZ CESAR</t>
  </si>
  <si>
    <t xml:space="preserve">FLORES BAÑUELOS ADRIANA ELIZABETH </t>
  </si>
  <si>
    <t xml:space="preserve">MARIA GONZALEZ MARTIN </t>
  </si>
  <si>
    <t>JAUREGUI MARTINEZ CUAHUTEMOC</t>
  </si>
  <si>
    <t xml:space="preserve">VAZQUEZ CAMACHO CRISTIAN VIDAL </t>
  </si>
  <si>
    <t xml:space="preserve">SOUZA SANCHEZ JOSE ANTONIO </t>
  </si>
  <si>
    <t xml:space="preserve">VAZQUEZ MACIAS FRANCISCO </t>
  </si>
  <si>
    <t xml:space="preserve">MARTINEZ ALVAREZ RIGOBERTO </t>
  </si>
  <si>
    <t xml:space="preserve">LIMON MARTINEZ SALVADOR </t>
  </si>
  <si>
    <t xml:space="preserve">PINTO MARTINEZ MONICO </t>
  </si>
  <si>
    <t xml:space="preserve">GONZALEZ REYNOSO JOSE LUIS </t>
  </si>
  <si>
    <t xml:space="preserve">RAMIREZ RUELAS ARTURO </t>
  </si>
  <si>
    <t xml:space="preserve">MARTINEZ PULIDO MARIA TRINIDAD </t>
  </si>
  <si>
    <t>GUTIERREZ MARTINEZ ANA MARIA</t>
  </si>
  <si>
    <t xml:space="preserve">GONZALEZ RODRIGUEZ ELISA </t>
  </si>
  <si>
    <t>RENTERIA GARCIA JUAN</t>
  </si>
  <si>
    <t xml:space="preserve">MOYA  GLORIA ISABEL </t>
  </si>
  <si>
    <t xml:space="preserve">GARCIA GONZALEZ JOSE ALONSO </t>
  </si>
  <si>
    <t xml:space="preserve">LORIA LUQUIN EDGAR ALEJANDRO </t>
  </si>
  <si>
    <t xml:space="preserve">ROMERO WRROZ  JOSE ANTONIO </t>
  </si>
  <si>
    <t>CAMPOS MOLINA JORGE</t>
  </si>
  <si>
    <t>GOMEZ LARA LETICIA</t>
  </si>
  <si>
    <t>MORALES HERNANDEZ  JULIO CESAR</t>
  </si>
  <si>
    <t>RODRIGUEZ GONZALEZ LUISA AURORA</t>
  </si>
  <si>
    <t>VILLAGOMEZ BUENO JUAN CARLOS</t>
  </si>
  <si>
    <t xml:space="preserve">CARRANZA ABILA MODESTA </t>
  </si>
  <si>
    <t>OPERADOR DE MAQUINARIA</t>
  </si>
  <si>
    <t>FONTANERO A</t>
  </si>
  <si>
    <t>RECAUDADOR</t>
  </si>
  <si>
    <t>SANDOVAL PINTO JORGE</t>
  </si>
  <si>
    <t>MERCADO MENDOZA YVETTE JOCELYN</t>
  </si>
  <si>
    <t>S.E.</t>
  </si>
  <si>
    <t>AUXILIAR DE ASEO</t>
  </si>
  <si>
    <t>CORDINADOR GENERAL DE DESARROLLO ECONOMICO Y COMBATE A LA DESIGUALDAD</t>
  </si>
  <si>
    <t>OPERADOR DE PIPA</t>
  </si>
  <si>
    <t xml:space="preserve">PINTO GONNZALEZ MARIA DE LA LUZ  </t>
  </si>
  <si>
    <t>AUXILIAR ADMINISTRATIVO B</t>
  </si>
  <si>
    <t>AUXILIAR ADMINISTRATIVO A</t>
  </si>
  <si>
    <t>SECRETARIA A</t>
  </si>
  <si>
    <t>ALVAREZ BARCENAS CRISTIAN YOVANI</t>
  </si>
  <si>
    <t>CHOFER DE CAMION E</t>
  </si>
  <si>
    <t xml:space="preserve">ABUNDIS MUÑOZ JOSE ALFREDO </t>
  </si>
  <si>
    <t>AYUDANTE DE OBRAS</t>
  </si>
  <si>
    <t>PEON DE ALBAÑIL</t>
  </si>
  <si>
    <t>ASISTENTE DE HACIENDA MUNICIPAL</t>
  </si>
  <si>
    <t>ASISTENTE DE UNIDAD A</t>
  </si>
  <si>
    <t>AUXILIAR ADMINISTRATIA</t>
  </si>
  <si>
    <t>SANCHEZ CELIS MA. TERESA</t>
  </si>
  <si>
    <t xml:space="preserve">HARO OCAMPO LIC. PEDRO </t>
  </si>
  <si>
    <t>AUXILIAR ADMINISTRATIVO D</t>
  </si>
  <si>
    <t>JEFE DEL DEPARTAMENTO DE TURISMO</t>
  </si>
  <si>
    <t>CHOFER DE CAMION F</t>
  </si>
  <si>
    <t xml:space="preserve">REYNA REYES J  JESUS </t>
  </si>
  <si>
    <t xml:space="preserve">REGIDOR </t>
  </si>
  <si>
    <t>TEJEDA VAZQUEZ MA CONCEPCION</t>
  </si>
  <si>
    <t>GONZALEZ SANCHEZ CLAUDIA MARGARITA</t>
  </si>
  <si>
    <t>SANCHEZ CEJA ARMANDO</t>
  </si>
  <si>
    <t>ABUNDIS SANCHEZ ANTONIO</t>
  </si>
  <si>
    <t>SUAREZ CERVANTES ALBERTO</t>
  </si>
  <si>
    <t>GARCIA ALMARAZ ALMA DELIA</t>
  </si>
  <si>
    <t>GUZMAN GONZALEZ LEONCIO</t>
  </si>
  <si>
    <t>BUGARIN RENTERIA MARTHA ROSARIO</t>
  </si>
  <si>
    <t>ANGULO PADILLA JOSE RAMON</t>
  </si>
  <si>
    <t>LARA RODRIGUEZ EMANUEL</t>
  </si>
  <si>
    <t>ALVAREZ BARCENAS LUIS ISRAEL</t>
  </si>
  <si>
    <t>UNIDAD DEL MODULO DE MAQUINARIA</t>
  </si>
  <si>
    <t>SANCHEZ GONZALEZ ANA CRISTINA</t>
  </si>
  <si>
    <t>UNIDAD DE TRANSPARENCIA</t>
  </si>
  <si>
    <t>SALAS LUNA MARTHA PATRICIA</t>
  </si>
  <si>
    <t>DURAN SANDOVAL LIZBETH</t>
  </si>
  <si>
    <t>AUXILIAR ADMINISTRATIVO E</t>
  </si>
  <si>
    <t>DIRECCION JURIDICA</t>
  </si>
  <si>
    <t>ASISTENTE DE JURIDICO LABORAL</t>
  </si>
  <si>
    <t xml:space="preserve">ASISTENTE DE UNIDAD B </t>
  </si>
  <si>
    <t>AZANO HERNANDEZ ENRIQUE</t>
  </si>
  <si>
    <t>JEFATURA DE GABINETE</t>
  </si>
  <si>
    <t>AZANO RAYAS JAIME KISABURO</t>
  </si>
  <si>
    <t>AZANO HERNANDEZ HECTOR ERNESTO</t>
  </si>
  <si>
    <t>ENCARGADA DE HACIENDA MUNICIPAL</t>
  </si>
  <si>
    <t>ENCARGADA DE UNIDAD INGRESOS</t>
  </si>
  <si>
    <t>SANCHEZ PLASCENCIA MARIA DE LA LUZ</t>
  </si>
  <si>
    <t>VAZQUEZ TEJEDA FATIMA</t>
  </si>
  <si>
    <t>RENTERIA SANCHEZ DANIELA</t>
  </si>
  <si>
    <t>CAJERO</t>
  </si>
  <si>
    <t>AGUIRRE MARTINEZ JEANNETTE</t>
  </si>
  <si>
    <t>JARDINERO B</t>
  </si>
  <si>
    <t xml:space="preserve">ASISTENTE DE UNIDAD B  </t>
  </si>
  <si>
    <t xml:space="preserve">JEFE DE DEPARTAMENTO RASTRO </t>
  </si>
  <si>
    <t>AUXILIAR DE INTENDENCIA C</t>
  </si>
  <si>
    <t>CERVANTES MEDINA VICTOR</t>
  </si>
  <si>
    <t xml:space="preserve">CHOFER DE CAMION F </t>
  </si>
  <si>
    <t>COORDINADOR DE SERVICIOS MUNICIPALES</t>
  </si>
  <si>
    <t>TORRES FRIAS ANGELICA</t>
  </si>
  <si>
    <t>ALATORRE OLIVA JOSE ANTONIO</t>
  </si>
  <si>
    <t>ROMERO FRANCO FERNANDO</t>
  </si>
  <si>
    <t>AUXILIAR ADMINISTRATIVO C</t>
  </si>
  <si>
    <t>REYES PEREZ RAFAEL</t>
  </si>
  <si>
    <t>HERNANDEZ CASTELLANOS MARIA ISABEL</t>
  </si>
  <si>
    <t>VELADOR DEL VERTEDERO</t>
  </si>
  <si>
    <t>MARQUEZ ROMERO PABLO</t>
  </si>
  <si>
    <t>MARIN MOJARRO BONIFACIO</t>
  </si>
  <si>
    <t>CHOFER C</t>
  </si>
  <si>
    <t>ASISTENTE DE COORDINACION</t>
  </si>
  <si>
    <t>ALVARADO CRUZ HECTOR MIGUEL</t>
  </si>
  <si>
    <t>GARCIA CORTES MARICELA</t>
  </si>
  <si>
    <t>LLAMAS CUETO ANDRES ENRIQUE</t>
  </si>
  <si>
    <t>SANCHEZ GONZALEZ MELITON ANDRES</t>
  </si>
  <si>
    <t>VASQUEZ VASQUEZ J JESUS</t>
  </si>
  <si>
    <t>PALAFOX BECERRA ENEDINA</t>
  </si>
  <si>
    <t>JARDINERO A</t>
  </si>
  <si>
    <t>CARDENAS ROJAS MARCOS ANDRES</t>
  </si>
  <si>
    <t>UNIDAD DE EVENTOS</t>
  </si>
  <si>
    <t>MARTINEZ SANCHEZ LUIS ANTONIO</t>
  </si>
  <si>
    <t>INSPECTOR FISCAL</t>
  </si>
  <si>
    <t>PLASCENCIA REYNA JUAN ANTONIO</t>
  </si>
  <si>
    <t>MARTINEZ RAMIREZ ROGELIO</t>
  </si>
  <si>
    <t xml:space="preserve">CARRILLO BENAVIDES ISAC </t>
  </si>
  <si>
    <t>CHOFER A</t>
  </si>
  <si>
    <t>RAMIREZ RAMIREZ GERARDO</t>
  </si>
  <si>
    <t>RIVERA DIAZ VILMA ELIZABETH</t>
  </si>
  <si>
    <t xml:space="preserve">SECRETARIA A </t>
  </si>
  <si>
    <t>ALVAREZ CARRANZA MAX ALEJANDRO</t>
  </si>
  <si>
    <t>OPERADOR DE MAQUINARIA D</t>
  </si>
  <si>
    <t>AUXILIAR DE OBRA PUBLICA C</t>
  </si>
  <si>
    <t>JIMENEZ ACEVEZ SANTIAGO</t>
  </si>
  <si>
    <t>TITULAR DE UNIDAD DE SUMINISTROS</t>
  </si>
  <si>
    <t>RAMIREZ RAMIREZ LUIS FERNANDO</t>
  </si>
  <si>
    <t>COORDINACION DE GESTION DEL MUNICIPIO</t>
  </si>
  <si>
    <t>ROMERO DELGADILLO OSCAR</t>
  </si>
  <si>
    <t>ENFERMERO   A</t>
  </si>
  <si>
    <t>MEDICO A</t>
  </si>
  <si>
    <t>GONZALEZ VAZQUEZ DAISY CECILIA</t>
  </si>
  <si>
    <t>BAUTISTA SANCHEZ YOCONDA MARIBEL</t>
  </si>
  <si>
    <t>MEDINA HERNANDEZ ELISA</t>
  </si>
  <si>
    <t>ARIAS PENA BRENDA MARIA</t>
  </si>
  <si>
    <t>RODRIGUEZ RAMIREZ MARIA ELENA</t>
  </si>
  <si>
    <t>BARAJAS FERNANDEZ LORENA</t>
  </si>
  <si>
    <t>MERCADO ARREDONDO JAVIER</t>
  </si>
  <si>
    <t>COORDINADORA DE CONSTRUCCION DE LA COMUNIDAD</t>
  </si>
  <si>
    <t>NOMINA DE SUELDOS COORDINACION UNIDAD DE GESTION DE PROYECTOS</t>
  </si>
  <si>
    <t>UNIDAD DE GESTION DE PROYECTOS DE ASISTENCIA SOCIAL</t>
  </si>
  <si>
    <t>VALENZUELA CAMACHO ABNER EVERARDO</t>
  </si>
  <si>
    <t>UNIDAD DE COMUNICACIÓN Y VINCULACION CIUDADANA</t>
  </si>
  <si>
    <t>RAMOS RAMIREZ RAUL</t>
  </si>
  <si>
    <t>JEFE DEL DEPARTAMENTO PROYECTOS</t>
  </si>
  <si>
    <t>ASESOR</t>
  </si>
  <si>
    <t>COMANDANTE DE POLICIA</t>
  </si>
  <si>
    <t>SILVA RODRIGUEZ JULIO CESAR</t>
  </si>
  <si>
    <t>JACOBO CALLEROS CLEMENTE</t>
  </si>
  <si>
    <t>AUXILIAR DE VIALIDAD A</t>
  </si>
  <si>
    <t>GARCIA ABUNDIS ANGELICA</t>
  </si>
  <si>
    <t>TORRES VAZQUEZ HONORIO</t>
  </si>
  <si>
    <t>JEFE DEL DEPARTAMENTO DE PROTECCION CIVIL</t>
  </si>
  <si>
    <t>UNIDAD DE GESTION DE PROYECTOS</t>
  </si>
  <si>
    <t>ARCHIVO MUNICIPAL</t>
  </si>
  <si>
    <t>PEREZ SANCHEZ JESUS</t>
  </si>
  <si>
    <t>OFICIAL DE REGISTRO CIVIL B</t>
  </si>
  <si>
    <t>LOERA FLORES OMAR ALEJANDRO</t>
  </si>
  <si>
    <t>VELIZ RAMIREZ LAURA ALEJANDRA</t>
  </si>
  <si>
    <t>LLAMAS GONZALEZ GABRIEL</t>
  </si>
  <si>
    <t>BENITEZ IBARRA HERMINIO</t>
  </si>
  <si>
    <t>CHOFER DE CAMION D</t>
  </si>
  <si>
    <t>BUGARIN RENTERIA LAURA</t>
  </si>
  <si>
    <t>CASTANEDA MERCADO RAMON</t>
  </si>
  <si>
    <t>NUNEZ ALVARADO MARTIN</t>
  </si>
  <si>
    <t>MIRAMONTES RODARTE ABELINO</t>
  </si>
  <si>
    <t>ENC, DE BIBLIOTECA</t>
  </si>
  <si>
    <t>SECRETRARIA A</t>
  </si>
  <si>
    <t>VELAZQUEZ MORA OLGA LIDIA</t>
  </si>
  <si>
    <t>MECANICO B</t>
  </si>
  <si>
    <t>CERVANTES NUNEZ CANDIDA</t>
  </si>
  <si>
    <t>MURO CERVANTES CELIA</t>
  </si>
  <si>
    <t>OPERADOR DE MAQUINARIA B</t>
  </si>
  <si>
    <t>SANDOVAL MORA JAVIER</t>
  </si>
  <si>
    <t>DELEGADO DE SAN ANTONIO</t>
  </si>
  <si>
    <t>FECHA DE INGRESO</t>
  </si>
  <si>
    <t>AUXILIAR DE INTENDENCIA D</t>
  </si>
  <si>
    <t>GAETA ARELLANO ALAN</t>
  </si>
  <si>
    <t>ASISTENTE DE UNIDAD B</t>
  </si>
  <si>
    <t>ALCANTAR ESPARZA ELVIRA</t>
  </si>
  <si>
    <t>PLASCENCIA MORA NAYELI JAZMIN</t>
  </si>
  <si>
    <t>FLORES MORA EDUARDO</t>
  </si>
  <si>
    <t>COORDINADOR GENERAL DE SEGURIDAD CIUDADANA</t>
  </si>
  <si>
    <t>MARTINEZ DE ALBA CARLOS DANIEL</t>
  </si>
  <si>
    <t>QUEZADA RIVERA MARIA DEL ROSARIO</t>
  </si>
  <si>
    <t>MEDINA ORTIZ BRENDA LIZBETH</t>
  </si>
  <si>
    <t>SANCHEZ GONZALEZ JOSE</t>
  </si>
  <si>
    <t>AUXILIAR DE AGUA POTABLE</t>
  </si>
  <si>
    <t>FLORES ABUNDIS VICENTE</t>
  </si>
  <si>
    <t>BECERRA PEREZ VICTOR ALFONSO</t>
  </si>
  <si>
    <t>ALCARAZ MERCADO ELIAS</t>
  </si>
  <si>
    <t>HERNANDEZ SUAREZ JOSE ANTONIO</t>
  </si>
  <si>
    <t>DELEGADO DE PALOS ALTOS</t>
  </si>
  <si>
    <t>ALCANTAR ESPARZA BRENDA GRACIELA</t>
  </si>
  <si>
    <t>AGENTE DE MASCUALA</t>
  </si>
  <si>
    <t>ESPARZA RIVERA ERIBERTO</t>
  </si>
  <si>
    <t>DELEGADO DE TREJOS</t>
  </si>
  <si>
    <t>NUNEZ CHAM ROBERTO</t>
  </si>
  <si>
    <t>JEFE DEL DEPARTAMENTO DE GESTION DE PROYECTOS</t>
  </si>
  <si>
    <t>SANCHEZ MARTINEZ JORGE ALBERTO</t>
  </si>
  <si>
    <t>FONTANERO B</t>
  </si>
  <si>
    <t>VERA MUNOZ LUIS GUSTAVO</t>
  </si>
  <si>
    <t>GARCIA ALDRETE ENRIQUE</t>
  </si>
  <si>
    <t>ALFREDO URIBE LOZANO</t>
  </si>
  <si>
    <t>OPERADOR</t>
  </si>
  <si>
    <t>OPERADOR DE CAMION VOLTEO</t>
  </si>
  <si>
    <t>LIMON AGUAYO ALFONSO</t>
  </si>
  <si>
    <t>OPERADOR DE MAQUINARIA A</t>
  </si>
  <si>
    <t>CARRANZA MENDEZ GABRIEL</t>
  </si>
  <si>
    <t>DIAZ DE LA TORRE PEDRO</t>
  </si>
  <si>
    <t>JEFE DEL DEPARTAMENTO DE AGUA POTABLE</t>
  </si>
  <si>
    <t>GONZALEZ ABUNDIS HECTOR MANUEL</t>
  </si>
  <si>
    <t>ROMERO FRANCO LILIANA</t>
  </si>
  <si>
    <t>CONTRERAS HERNANDEZ JOSE DE JESUS</t>
  </si>
  <si>
    <t>GARCIA BRAVO MIGUEL ANGEL</t>
  </si>
  <si>
    <t>UNIDAD DE EDUCACION</t>
  </si>
  <si>
    <t>Fondo Pensiones</t>
  </si>
  <si>
    <t>PENSIONES</t>
  </si>
  <si>
    <t>NOMINA</t>
  </si>
  <si>
    <t>EMPLEADO</t>
  </si>
  <si>
    <t>PATRON</t>
  </si>
  <si>
    <t>TOTAL PAGO A PENSIONES</t>
  </si>
  <si>
    <t xml:space="preserve">CHOFER DE CAMION B  </t>
  </si>
  <si>
    <t xml:space="preserve">NUÑEZ CARRANZA ALEJANDRO </t>
  </si>
  <si>
    <t>AYUDANTE GENERAL</t>
  </si>
  <si>
    <t xml:space="preserve">MOYA MORA MARIA DE LOS ANGELES </t>
  </si>
  <si>
    <t>GOMEZ VAZQUEZ RAMON</t>
  </si>
  <si>
    <t>COORDINADOR DE CONSTRUCCION GUBERNAMENTAL</t>
  </si>
  <si>
    <t>MARIN MARTINEZ MIGUEL</t>
  </si>
  <si>
    <t>GONZALEZ CERVANTES DANIEL</t>
  </si>
  <si>
    <t>JEFE DE RECURSOS HUMANOS</t>
  </si>
  <si>
    <t>PEREZ VAZQUEZ VICTOR HONORIO</t>
  </si>
  <si>
    <t>ALONSO MOYA TANIA GISELA</t>
  </si>
  <si>
    <t>ENCARGADA DE BIBLIOTECA</t>
  </si>
  <si>
    <t>LEDESMA RODRIGUEZ JAIME</t>
  </si>
  <si>
    <t>FLORES PALAFOX CRISTINA</t>
  </si>
  <si>
    <t>JARDINERO C</t>
  </si>
  <si>
    <t>RODRIGUEZ TORRES MARIA GUADALUPE</t>
  </si>
  <si>
    <t>SANCHEZ RAMIREZ SILVANO</t>
  </si>
  <si>
    <t>ALBAÑIL</t>
  </si>
  <si>
    <t>DURAN SANCHEZ EDUARDO</t>
  </si>
  <si>
    <t>INTENDENTE EN BAÑOS PUBLICOS</t>
  </si>
  <si>
    <t>ALVARADO CRUZ MARIA CRISTINA</t>
  </si>
  <si>
    <t>BARCENAS CEJA FERNANDO</t>
  </si>
  <si>
    <t>OPERADOR DE MAQUINARIA  C</t>
  </si>
  <si>
    <t>AUXILIAR DE OBRA PUBLICA  C</t>
  </si>
  <si>
    <t>GOMEZ MERCADO MAYRA ALEJANDRA</t>
  </si>
  <si>
    <t>CASTANEDA RIVERA JOSE RAFAEL</t>
  </si>
  <si>
    <t>LOPEZ VAZQUEZ RAMON</t>
  </si>
  <si>
    <t>RAMIREZ MARTINEZ MARIA</t>
  </si>
  <si>
    <t>GUTIERREZ ESPARZA MA DEL ROSARIO</t>
  </si>
  <si>
    <t>RODRIGUEZ CASILLAS CARLOS</t>
  </si>
  <si>
    <t>CAMACHO ALVAREZ JOSE ANTONIO</t>
  </si>
  <si>
    <t>REYES RODRIGUEZ J JESUS</t>
  </si>
  <si>
    <t xml:space="preserve">FONTANERO  </t>
  </si>
  <si>
    <t>OFICIAL DE REGISTRO CIVIL A</t>
  </si>
  <si>
    <t>GUTIERREZ CONTRERAS ALONDRA VANESSA</t>
  </si>
  <si>
    <t>HERNANDEZ CEBREROS JUAN HERNESTO</t>
  </si>
  <si>
    <t>NAVARRO SANCHEZ MARISOL</t>
  </si>
  <si>
    <t>RODRIGUEZ VAZQUEZ LUIS ALBERTO</t>
  </si>
  <si>
    <t>SUAREZ HERNANDEZ CITLALI</t>
  </si>
  <si>
    <t>ANDRADE TEJEDA ADAN DEMETRIO</t>
  </si>
  <si>
    <t>LEON HERNANDEZ MARIA FERNANDA</t>
  </si>
  <si>
    <t>RODRIGUEZ GONZALEZ ESTHELA</t>
  </si>
  <si>
    <t>PINTO SORIANO ALONDRA GUADALUPE</t>
  </si>
  <si>
    <t>AUXILIAR DE CEMENTERIOS</t>
  </si>
  <si>
    <t>ALCAZAR VALDES JOSE ALEJANDRO</t>
  </si>
  <si>
    <t>GUTIERREZ GOMEZ LUIS FELIPE</t>
  </si>
  <si>
    <t xml:space="preserve">AUXILIAR ADMINISTRATIVO </t>
  </si>
  <si>
    <t>QUINTERO TEJEDA VALENTIN</t>
  </si>
  <si>
    <t>ALVARADO CONTRERAS J. NATIVIDAD</t>
  </si>
  <si>
    <t>RAMOS MOLINA J GUADALUPE</t>
  </si>
  <si>
    <t>IBARRA GUTIERREZ JESUS</t>
  </si>
  <si>
    <t>OLEA LUNA OSWALDO PRIMITIVO</t>
  </si>
  <si>
    <t>DIAZ SANCHEZ ROCIO</t>
  </si>
  <si>
    <t>ORTIZ AVILA ENRIQUETA</t>
  </si>
  <si>
    <t>ENCARGADO DE BIBLIOTECA</t>
  </si>
  <si>
    <t>MECANICO C</t>
  </si>
  <si>
    <t>CHOFER DE CAMION A</t>
  </si>
  <si>
    <t>ASISTENTE DE DEPARTAMENTO A</t>
  </si>
  <si>
    <t>PAREDES VAZQUEZ JULIAN</t>
  </si>
  <si>
    <t>INGENIERO B</t>
  </si>
  <si>
    <t>AUXILIAR DE OBRA PUBLICA A</t>
  </si>
  <si>
    <t>MURO ZUNIGA JAVIER</t>
  </si>
  <si>
    <t>LARA RODRIGUEZ JOSE</t>
  </si>
  <si>
    <t>ENCARGADO DE MANTENIMIENTO DE UNIDAD DEPORTIVA</t>
  </si>
  <si>
    <t>ALVAREZ FLORES EDGAR URIEL</t>
  </si>
  <si>
    <t>AUXILIAR ADMOINISTRATIVO C</t>
  </si>
  <si>
    <t>KONO ARREOLA FRANCISCO JAVIER TOSHIO</t>
  </si>
  <si>
    <t>PCP</t>
  </si>
  <si>
    <t>HUERTA CARDENAS JAVIER ALEJANDRO</t>
  </si>
  <si>
    <t>ALVAREZ BENAVIDEZ JESUS</t>
  </si>
  <si>
    <t>VITELA PEREZ GLEEN OCTAVIO</t>
  </si>
  <si>
    <t>SANCHEZ ORTIZ DIEGO ARMANDO</t>
  </si>
  <si>
    <t>PRESTAMOS A PENSIONES</t>
  </si>
  <si>
    <t>VILLEGAS GOMEZ JOSE DE JESUS</t>
  </si>
  <si>
    <t>MARTINEZ GONZAGA HEIDI YADIRA</t>
  </si>
  <si>
    <t>CAMACHO LOPEZ GABRIEL ISSAC</t>
  </si>
  <si>
    <t>MENDEZ MORA ROMAN</t>
  </si>
  <si>
    <t>AUXILIAR DE OBRAS PUBLICAS B</t>
  </si>
  <si>
    <t>BARBA PEREZ MONICA</t>
  </si>
  <si>
    <t>CORTEZ GONZALEZ ROSA LILIA</t>
  </si>
  <si>
    <t>RODRIGUEZ RAMIREZ CLAUDIA SANDRA</t>
  </si>
  <si>
    <t>FLORES CAMACHO ISAAC ALEJANDRO</t>
  </si>
  <si>
    <t>GONZALEZ VAZQUEZ OSCAR</t>
  </si>
  <si>
    <t>INTENDENCIA DE BAÑOS PUBLICOS</t>
  </si>
  <si>
    <t>ENFERMERA   A</t>
  </si>
  <si>
    <t>FLORES AVILA JUAN PABLO</t>
  </si>
  <si>
    <t>SANCHEZ DURAN DANIELA</t>
  </si>
  <si>
    <t>RUAN RAMIREZ JOSE OMAR</t>
  </si>
  <si>
    <t>UNIDADES DEPORTIVAS Y JARDINES</t>
  </si>
  <si>
    <t>YANEZ JIMENEZ BRENDA MICHEL</t>
  </si>
  <si>
    <t>JEFE DEL DEPARTAMENTO DE IFRAESTRUCTURA</t>
  </si>
  <si>
    <t>MARTINEZ CASTILLO VICTOR HUGO</t>
  </si>
  <si>
    <t xml:space="preserve">CERVANTES CARRILLO JOSE JUAN </t>
  </si>
  <si>
    <t>SEGUNDA QUINCENA DE JUNIO DE 2023</t>
  </si>
  <si>
    <t>30 DE JUNIO DE 2023</t>
  </si>
  <si>
    <t>HERNANDEZ CABRERA LIZETTE GUADALUPE</t>
  </si>
  <si>
    <t>AUXILIAR ADMOINISTRATIVO E</t>
  </si>
  <si>
    <t>CARRILLO LEGASPI  ISAC JUAN PABLO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</si>
</sst>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yy;@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28">
    <xf numFmtId="0" fontId="0" fillId="0" borderId="0" xfId="0"/>
    <xf numFmtId="165" fontId="0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165" fontId="6" fillId="0" borderId="0" xfId="1" applyFont="1"/>
    <xf numFmtId="0" fontId="6" fillId="0" borderId="0" xfId="0" applyFont="1" applyAlignment="1">
      <alignment horizontal="right"/>
    </xf>
    <xf numFmtId="165" fontId="9" fillId="0" borderId="0" xfId="1" applyFont="1"/>
    <xf numFmtId="165" fontId="6" fillId="0" borderId="0" xfId="1" applyFont="1" applyFill="1"/>
    <xf numFmtId="0" fontId="9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164" fontId="7" fillId="0" borderId="2" xfId="2" applyFont="1" applyFill="1" applyBorder="1"/>
    <xf numFmtId="165" fontId="3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Alignment="1">
      <alignment horizontal="center"/>
    </xf>
    <xf numFmtId="165" fontId="4" fillId="0" borderId="0" xfId="1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2" fillId="0" borderId="3" xfId="1" applyFont="1" applyFill="1" applyBorder="1" applyAlignment="1">
      <alignment horizontal="center"/>
    </xf>
    <xf numFmtId="165" fontId="11" fillId="0" borderId="1" xfId="1" applyFont="1" applyFill="1" applyBorder="1" applyAlignment="1">
      <alignment horizontal="center"/>
    </xf>
    <xf numFmtId="165" fontId="6" fillId="0" borderId="0" xfId="1" applyFont="1" applyFill="1" applyBorder="1"/>
    <xf numFmtId="165" fontId="0" fillId="0" borderId="0" xfId="0" applyNumberFormat="1"/>
    <xf numFmtId="0" fontId="10" fillId="0" borderId="0" xfId="0" applyFont="1"/>
    <xf numFmtId="43" fontId="0" fillId="0" borderId="0" xfId="0" applyNumberFormat="1"/>
    <xf numFmtId="0" fontId="9" fillId="0" borderId="0" xfId="0" applyFont="1" applyAlignment="1">
      <alignment horizontal="right"/>
    </xf>
    <xf numFmtId="165" fontId="9" fillId="0" borderId="0" xfId="1" applyFont="1" applyFill="1"/>
    <xf numFmtId="165" fontId="13" fillId="0" borderId="0" xfId="1" applyFont="1" applyFill="1"/>
    <xf numFmtId="0" fontId="6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165" fontId="9" fillId="0" borderId="1" xfId="1" applyFont="1" applyBorder="1" applyAlignment="1">
      <alignment horizontal="center"/>
    </xf>
    <xf numFmtId="0" fontId="2" fillId="0" borderId="1" xfId="0" applyFont="1" applyBorder="1"/>
    <xf numFmtId="165" fontId="0" fillId="0" borderId="1" xfId="1" applyFont="1" applyBorder="1"/>
    <xf numFmtId="0" fontId="9" fillId="0" borderId="1" xfId="0" applyFont="1" applyBorder="1" applyAlignment="1">
      <alignment horizontal="right"/>
    </xf>
    <xf numFmtId="165" fontId="9" fillId="0" borderId="1" xfId="1" applyFont="1" applyBorder="1"/>
    <xf numFmtId="0" fontId="0" fillId="0" borderId="1" xfId="0" applyBorder="1"/>
    <xf numFmtId="165" fontId="0" fillId="0" borderId="4" xfId="1" applyFont="1" applyFill="1" applyBorder="1" applyAlignment="1">
      <alignment horizontal="center"/>
    </xf>
    <xf numFmtId="165" fontId="12" fillId="0" borderId="3" xfId="1" applyFont="1" applyFill="1" applyBorder="1" applyAlignment="1">
      <alignment horizontal="center"/>
    </xf>
    <xf numFmtId="0" fontId="12" fillId="0" borderId="0" xfId="0" applyFont="1"/>
    <xf numFmtId="165" fontId="7" fillId="0" borderId="0" xfId="1" applyFont="1" applyFill="1"/>
    <xf numFmtId="165" fontId="14" fillId="0" borderId="0" xfId="1" applyFont="1" applyFill="1"/>
    <xf numFmtId="165" fontId="2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2" fillId="0" borderId="1" xfId="1" applyFont="1" applyFill="1" applyBorder="1" applyAlignment="1">
      <alignment horizontal="center"/>
    </xf>
    <xf numFmtId="165" fontId="2" fillId="0" borderId="1" xfId="1" applyFont="1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7" fillId="0" borderId="0" xfId="2" applyFont="1" applyFill="1" applyBorder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11" fillId="0" borderId="0" xfId="0" applyFont="1"/>
    <xf numFmtId="0" fontId="7" fillId="0" borderId="0" xfId="0" applyFont="1" applyAlignment="1">
      <alignment wrapText="1"/>
    </xf>
    <xf numFmtId="165" fontId="3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4" fillId="0" borderId="0" xfId="1" applyFont="1" applyFill="1" applyBorder="1" applyAlignment="1">
      <alignment horizontal="center"/>
    </xf>
    <xf numFmtId="165" fontId="9" fillId="0" borderId="0" xfId="1" applyFont="1" applyFill="1" applyBorder="1"/>
    <xf numFmtId="165" fontId="2" fillId="0" borderId="0" xfId="1" applyFont="1" applyFill="1"/>
    <xf numFmtId="0" fontId="2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165" fontId="11" fillId="0" borderId="0" xfId="1" applyFont="1" applyFill="1"/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165" fontId="9" fillId="0" borderId="0" xfId="0" applyNumberFormat="1" applyFont="1"/>
    <xf numFmtId="165" fontId="11" fillId="0" borderId="0" xfId="1" applyFont="1" applyFill="1" applyBorder="1" applyAlignment="1">
      <alignment horizontal="center"/>
    </xf>
    <xf numFmtId="165" fontId="2" fillId="0" borderId="0" xfId="1" applyFont="1" applyFill="1" applyBorder="1" applyAlignment="1">
      <alignment horizontal="center"/>
    </xf>
    <xf numFmtId="165" fontId="2" fillId="0" borderId="0" xfId="1" applyFont="1"/>
    <xf numFmtId="164" fontId="2" fillId="0" borderId="2" xfId="2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0" fontId="7" fillId="0" borderId="1" xfId="0" applyFont="1" applyBorder="1"/>
    <xf numFmtId="14" fontId="0" fillId="0" borderId="0" xfId="0" applyNumberFormat="1"/>
    <xf numFmtId="0" fontId="6" fillId="0" borderId="0" xfId="0" applyFont="1" applyAlignment="1">
      <alignment wrapText="1"/>
    </xf>
    <xf numFmtId="0" fontId="15" fillId="0" borderId="0" xfId="0" applyFont="1"/>
    <xf numFmtId="0" fontId="2" fillId="0" borderId="1" xfId="0" applyFont="1" applyBorder="1" applyAlignment="1">
      <alignment horizontal="center"/>
    </xf>
    <xf numFmtId="165" fontId="9" fillId="0" borderId="0" xfId="1" applyFont="1" applyFill="1" applyAlignment="1">
      <alignment horizontal="center"/>
    </xf>
    <xf numFmtId="0" fontId="2" fillId="0" borderId="0" xfId="0" applyFont="1" applyAlignment="1">
      <alignment wrapText="1"/>
    </xf>
    <xf numFmtId="164" fontId="2" fillId="0" borderId="0" xfId="2" applyFont="1" applyFill="1" applyBorder="1"/>
    <xf numFmtId="0" fontId="18" fillId="0" borderId="0" xfId="0" applyFont="1" applyAlignment="1">
      <alignment wrapText="1"/>
    </xf>
    <xf numFmtId="0" fontId="15" fillId="0" borderId="0" xfId="0" applyFont="1" applyAlignment="1">
      <alignment wrapText="1"/>
    </xf>
    <xf numFmtId="14" fontId="17" fillId="0" borderId="0" xfId="0" applyNumberFormat="1" applyFont="1" applyAlignment="1">
      <alignment horizontal="center"/>
    </xf>
    <xf numFmtId="43" fontId="6" fillId="0" borderId="0" xfId="0" applyNumberFormat="1" applyFont="1"/>
    <xf numFmtId="0" fontId="19" fillId="0" borderId="0" xfId="0" applyFont="1" applyAlignment="1">
      <alignment horizontal="left"/>
    </xf>
    <xf numFmtId="0" fontId="20" fillId="0" borderId="0" xfId="0" applyFont="1"/>
    <xf numFmtId="165" fontId="0" fillId="0" borderId="5" xfId="1" applyFont="1" applyFill="1" applyBorder="1" applyAlignment="1">
      <alignment horizontal="center"/>
    </xf>
    <xf numFmtId="14" fontId="18" fillId="0" borderId="0" xfId="0" applyNumberFormat="1" applyFont="1"/>
    <xf numFmtId="0" fontId="22" fillId="2" borderId="6" xfId="0" applyFont="1" applyFill="1" applyBorder="1" applyAlignment="1">
      <alignment horizontal="center" vertical="center" wrapText="1"/>
    </xf>
    <xf numFmtId="9" fontId="0" fillId="0" borderId="0" xfId="5" applyFont="1" applyFill="1"/>
    <xf numFmtId="165" fontId="0" fillId="0" borderId="4" xfId="1" applyFont="1" applyFill="1" applyBorder="1" applyAlignment="1">
      <alignment horizontal="right"/>
    </xf>
    <xf numFmtId="0" fontId="6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165" fontId="12" fillId="0" borderId="0" xfId="1" applyFont="1"/>
    <xf numFmtId="165" fontId="12" fillId="0" borderId="0" xfId="1" applyFont="1" applyFill="1"/>
    <xf numFmtId="0" fontId="22" fillId="2" borderId="7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165" fontId="9" fillId="0" borderId="0" xfId="1" applyFont="1" applyAlignment="1">
      <alignment horizontal="right"/>
    </xf>
    <xf numFmtId="165" fontId="12" fillId="0" borderId="0" xfId="1" applyFont="1" applyFill="1" applyBorder="1" applyAlignment="1">
      <alignment horizontal="center"/>
    </xf>
    <xf numFmtId="0" fontId="13" fillId="0" borderId="0" xfId="0" applyFont="1"/>
    <xf numFmtId="165" fontId="13" fillId="0" borderId="0" xfId="1" applyFont="1" applyFill="1" applyBorder="1"/>
    <xf numFmtId="164" fontId="13" fillId="0" borderId="0" xfId="2" applyFont="1" applyFill="1" applyBorder="1"/>
    <xf numFmtId="165" fontId="9" fillId="0" borderId="0" xfId="1" applyFont="1" applyAlignment="1">
      <alignment horizontal="center"/>
    </xf>
    <xf numFmtId="165" fontId="9" fillId="0" borderId="3" xfId="1" applyFont="1" applyBorder="1" applyAlignment="1">
      <alignment horizontal="center"/>
    </xf>
    <xf numFmtId="165" fontId="9" fillId="0" borderId="8" xfId="1" applyFont="1" applyBorder="1" applyAlignment="1">
      <alignment horizontal="center"/>
    </xf>
    <xf numFmtId="165" fontId="9" fillId="0" borderId="9" xfId="1" applyFont="1" applyBorder="1" applyAlignment="1">
      <alignment horizontal="center"/>
    </xf>
    <xf numFmtId="165" fontId="9" fillId="0" borderId="3" xfId="1" applyFont="1" applyBorder="1" applyAlignment="1">
      <alignment horizontal="right"/>
    </xf>
    <xf numFmtId="165" fontId="9" fillId="0" borderId="8" xfId="1" applyFont="1" applyBorder="1" applyAlignment="1">
      <alignment horizontal="right"/>
    </xf>
    <xf numFmtId="165" fontId="9" fillId="0" borderId="9" xfId="1" applyFont="1" applyBorder="1" applyAlignment="1">
      <alignment horizontal="right"/>
    </xf>
    <xf numFmtId="0" fontId="2" fillId="0" borderId="0" xfId="0" applyFont="1" applyFill="1"/>
    <xf numFmtId="14" fontId="18" fillId="0" borderId="0" xfId="0" applyNumberFormat="1" applyFont="1" applyFill="1"/>
    <xf numFmtId="14" fontId="0" fillId="0" borderId="0" xfId="0" applyNumberFormat="1" applyFill="1"/>
    <xf numFmtId="14" fontId="16" fillId="0" borderId="0" xfId="0" applyNumberFormat="1" applyFont="1" applyFill="1"/>
    <xf numFmtId="14" fontId="16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ill="1"/>
    <xf numFmtId="166" fontId="16" fillId="0" borderId="0" xfId="0" applyNumberFormat="1" applyFont="1" applyFill="1" applyAlignment="1">
      <alignment horizontal="right"/>
    </xf>
    <xf numFmtId="14" fontId="18" fillId="0" borderId="0" xfId="0" applyNumberFormat="1" applyFont="1" applyFill="1" applyAlignment="1">
      <alignment horizontal="right"/>
    </xf>
    <xf numFmtId="166" fontId="16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2" fillId="0" borderId="0" xfId="0" applyFont="1" applyFill="1"/>
    <xf numFmtId="0" fontId="0" fillId="0" borderId="0" xfId="0" applyFill="1" applyAlignment="1">
      <alignment horizontal="right"/>
    </xf>
    <xf numFmtId="14" fontId="0" fillId="0" borderId="0" xfId="0" applyNumberFormat="1" applyFill="1" applyAlignment="1">
      <alignment horizontal="right"/>
    </xf>
    <xf numFmtId="0" fontId="11" fillId="0" borderId="0" xfId="0" applyFont="1" applyFill="1"/>
    <xf numFmtId="0" fontId="9" fillId="0" borderId="0" xfId="0" applyFont="1" applyFill="1"/>
  </cellXfs>
  <cellStyles count="6">
    <cellStyle name="Millares" xfId="1" builtinId="3"/>
    <cellStyle name="Millares 3" xfId="4"/>
    <cellStyle name="Moneda" xfId="2" builtinId="4"/>
    <cellStyle name="Normal" xfId="0" builtinId="0"/>
    <cellStyle name="Normal 3" xfId="3"/>
    <cellStyle name="Porcentaje" xfId="5" builtinId="5"/>
  </cellStyles>
  <dxfs count="0"/>
  <tableStyles count="0" defaultTableStyle="TableStyleMedium9" defaultPivotStyle="PivotStyleLight16"/>
  <colors>
    <mruColors>
      <color rgb="FFEF1D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6" tint="-0.249977111117893"/>
    <pageSetUpPr fitToPage="1"/>
  </sheetPr>
  <dimension ref="A1:N19"/>
  <sheetViews>
    <sheetView tabSelected="1" topLeftCell="B1" zoomScale="80" zoomScaleNormal="80" workbookViewId="0">
      <pane ySplit="5" topLeftCell="A6" activePane="bottomLeft" state="frozen"/>
      <selection activeCell="F18" sqref="F18"/>
      <selection pane="bottomLeft" activeCell="T11" sqref="T11"/>
    </sheetView>
  </sheetViews>
  <sheetFormatPr baseColWidth="10" defaultRowHeight="12.75" x14ac:dyDescent="0.2"/>
  <cols>
    <col min="1" max="1" width="1.7109375" hidden="1" customWidth="1"/>
    <col min="2" max="2" width="34.5703125" customWidth="1"/>
    <col min="3" max="3" width="5.42578125" hidden="1" customWidth="1"/>
    <col min="4" max="4" width="12.5703125" customWidth="1"/>
    <col min="5" max="5" width="0.7109375" style="13" customWidth="1"/>
    <col min="6" max="6" width="2" style="13" customWidth="1"/>
    <col min="7" max="7" width="13" style="13" customWidth="1"/>
    <col min="8" max="8" width="12.42578125" style="13" bestFit="1" customWidth="1"/>
    <col min="9" max="9" width="11.28515625" style="13" customWidth="1"/>
    <col min="10" max="11" width="12.85546875" style="13" customWidth="1"/>
    <col min="12" max="12" width="13.140625" style="13" bestFit="1" customWidth="1"/>
    <col min="13" max="13" width="26.7109375" customWidth="1"/>
    <col min="14" max="14" width="20.7109375" bestFit="1" customWidth="1"/>
  </cols>
  <sheetData>
    <row r="1" spans="2:14" ht="18" x14ac:dyDescent="0.25">
      <c r="E1" s="12" t="s">
        <v>0</v>
      </c>
      <c r="I1" s="12"/>
      <c r="M1" s="14" t="s">
        <v>1</v>
      </c>
    </row>
    <row r="2" spans="2:14" ht="15" x14ac:dyDescent="0.25">
      <c r="E2" s="15" t="s">
        <v>96</v>
      </c>
      <c r="I2" s="15"/>
      <c r="M2" s="16" t="str">
        <f>+PRESIDENCIA!N2</f>
        <v>30 DE JUNIO DE 2023</v>
      </c>
    </row>
    <row r="3" spans="2:14" x14ac:dyDescent="0.2">
      <c r="E3" s="42" t="str">
        <f>+PRESIDENCIA!E3</f>
        <v>SEGUNDA QUINCENA DE JUNIO DE 2023</v>
      </c>
      <c r="I3" s="43"/>
    </row>
    <row r="4" spans="2:14" x14ac:dyDescent="0.2">
      <c r="E4" s="43" t="s">
        <v>24</v>
      </c>
      <c r="I4" s="43"/>
    </row>
    <row r="5" spans="2:14" ht="25.5" x14ac:dyDescent="0.2">
      <c r="B5" s="17" t="s">
        <v>2</v>
      </c>
      <c r="C5" s="17"/>
      <c r="D5" s="17" t="s">
        <v>8</v>
      </c>
      <c r="E5" s="44" t="s">
        <v>3</v>
      </c>
      <c r="F5" s="44" t="s">
        <v>27</v>
      </c>
      <c r="G5" s="18" t="s">
        <v>3</v>
      </c>
      <c r="H5" s="18" t="s">
        <v>27</v>
      </c>
      <c r="I5" s="45" t="s">
        <v>31</v>
      </c>
      <c r="J5" s="97" t="s">
        <v>435</v>
      </c>
      <c r="K5" s="98" t="s">
        <v>508</v>
      </c>
      <c r="L5" s="18" t="s">
        <v>4</v>
      </c>
      <c r="M5" s="17" t="s">
        <v>5</v>
      </c>
      <c r="N5" s="88" t="s">
        <v>394</v>
      </c>
    </row>
    <row r="6" spans="2:14" x14ac:dyDescent="0.2">
      <c r="B6" s="14"/>
      <c r="C6" s="14"/>
      <c r="D6" s="14"/>
      <c r="E6" s="46"/>
      <c r="F6" s="46"/>
      <c r="G6" s="46"/>
      <c r="H6" s="46"/>
      <c r="I6" s="46"/>
      <c r="J6" s="46"/>
      <c r="K6" s="46"/>
      <c r="L6" s="46"/>
      <c r="M6" s="14"/>
    </row>
    <row r="7" spans="2:14" ht="24.95" customHeight="1" x14ac:dyDescent="0.2">
      <c r="B7" s="2" t="s">
        <v>276</v>
      </c>
      <c r="C7" s="5"/>
      <c r="D7" s="3" t="s">
        <v>272</v>
      </c>
      <c r="E7" s="13">
        <v>26523.14055</v>
      </c>
      <c r="F7" s="39">
        <v>3997.35</v>
      </c>
      <c r="G7" s="7">
        <f t="shared" ref="G7" si="0">E7/2</f>
        <v>13261.570275</v>
      </c>
      <c r="H7" s="7">
        <f t="shared" ref="H7" si="1">F7/2</f>
        <v>1998.675</v>
      </c>
      <c r="I7" s="7"/>
      <c r="J7" s="7">
        <f>+G7*0.115</f>
        <v>1525.0805816250001</v>
      </c>
      <c r="K7" s="7"/>
      <c r="L7" s="7">
        <f>G7-H7+I7-J7-K7</f>
        <v>9737.8146933750013</v>
      </c>
      <c r="M7" s="11"/>
      <c r="N7" s="89">
        <v>44470</v>
      </c>
    </row>
    <row r="8" spans="2:14" ht="24.95" customHeight="1" x14ac:dyDescent="0.2">
      <c r="B8" s="2" t="s">
        <v>281</v>
      </c>
      <c r="C8" s="5"/>
      <c r="D8" s="3" t="s">
        <v>272</v>
      </c>
      <c r="E8" s="13">
        <v>26523.14055</v>
      </c>
      <c r="F8" s="39">
        <v>3997.35</v>
      </c>
      <c r="G8" s="7">
        <f t="shared" ref="G8:G15" si="2">E8/2</f>
        <v>13261.570275</v>
      </c>
      <c r="H8" s="7">
        <f t="shared" ref="H8:H15" si="3">F8/2</f>
        <v>1998.675</v>
      </c>
      <c r="I8" s="7"/>
      <c r="J8" s="7">
        <f t="shared" ref="J8:J15" si="4">+G8*0.115</f>
        <v>1525.0805816250001</v>
      </c>
      <c r="K8" s="7"/>
      <c r="L8" s="7">
        <f t="shared" ref="L8:L15" si="5">G8-H8+I8-J8-K8</f>
        <v>9737.8146933750013</v>
      </c>
      <c r="M8" s="11"/>
      <c r="N8" s="89">
        <v>44470</v>
      </c>
    </row>
    <row r="9" spans="2:14" ht="24.95" customHeight="1" x14ac:dyDescent="0.2">
      <c r="B9" s="2" t="s">
        <v>280</v>
      </c>
      <c r="C9" s="5"/>
      <c r="D9" s="3" t="s">
        <v>272</v>
      </c>
      <c r="E9" s="13">
        <v>26523.14055</v>
      </c>
      <c r="F9" s="39">
        <v>3997.35</v>
      </c>
      <c r="G9" s="7">
        <f t="shared" si="2"/>
        <v>13261.570275</v>
      </c>
      <c r="H9" s="7">
        <f t="shared" si="3"/>
        <v>1998.675</v>
      </c>
      <c r="I9" s="7"/>
      <c r="J9" s="7">
        <f t="shared" si="4"/>
        <v>1525.0805816250001</v>
      </c>
      <c r="K9" s="7"/>
      <c r="L9" s="7">
        <f t="shared" si="5"/>
        <v>9737.8146933750013</v>
      </c>
      <c r="M9" s="11"/>
      <c r="N9" s="89">
        <v>44470</v>
      </c>
    </row>
    <row r="10" spans="2:14" ht="24.95" customHeight="1" x14ac:dyDescent="0.2">
      <c r="B10" s="2" t="s">
        <v>278</v>
      </c>
      <c r="C10" s="5"/>
      <c r="D10" s="3" t="s">
        <v>272</v>
      </c>
      <c r="E10" s="60">
        <v>23787.57</v>
      </c>
      <c r="F10" s="39">
        <v>3413.03</v>
      </c>
      <c r="G10" s="7">
        <f t="shared" si="2"/>
        <v>11893.785</v>
      </c>
      <c r="H10" s="7">
        <f t="shared" si="3"/>
        <v>1706.5150000000001</v>
      </c>
      <c r="I10" s="7"/>
      <c r="J10" s="7"/>
      <c r="K10" s="7"/>
      <c r="L10" s="7">
        <f>G10-H10+I10-J10-K10</f>
        <v>10187.27</v>
      </c>
      <c r="M10" s="11"/>
      <c r="N10" s="89">
        <v>44470</v>
      </c>
    </row>
    <row r="11" spans="2:14" ht="24.95" customHeight="1" x14ac:dyDescent="0.2">
      <c r="B11" s="2" t="s">
        <v>274</v>
      </c>
      <c r="C11" s="5"/>
      <c r="D11" s="3" t="s">
        <v>272</v>
      </c>
      <c r="E11" s="13">
        <v>26523.14055</v>
      </c>
      <c r="F11" s="39">
        <v>3997.35</v>
      </c>
      <c r="G11" s="7">
        <f t="shared" si="2"/>
        <v>13261.570275</v>
      </c>
      <c r="H11" s="7">
        <f t="shared" si="3"/>
        <v>1998.675</v>
      </c>
      <c r="I11" s="7"/>
      <c r="J11" s="7">
        <f t="shared" si="4"/>
        <v>1525.0805816250001</v>
      </c>
      <c r="K11" s="7"/>
      <c r="L11" s="7">
        <f t="shared" si="5"/>
        <v>9737.8146933750013</v>
      </c>
      <c r="M11" s="11"/>
      <c r="N11" s="89">
        <v>44470</v>
      </c>
    </row>
    <row r="12" spans="2:14" ht="24.95" customHeight="1" x14ac:dyDescent="0.2">
      <c r="B12" s="2" t="s">
        <v>279</v>
      </c>
      <c r="C12" s="5"/>
      <c r="D12" s="3" t="s">
        <v>272</v>
      </c>
      <c r="E12" s="13">
        <v>26523.14055</v>
      </c>
      <c r="F12" s="39">
        <v>3997.35</v>
      </c>
      <c r="G12" s="7">
        <f t="shared" si="2"/>
        <v>13261.570275</v>
      </c>
      <c r="H12" s="7">
        <f t="shared" si="3"/>
        <v>1998.675</v>
      </c>
      <c r="I12" s="7"/>
      <c r="J12" s="7">
        <f t="shared" si="4"/>
        <v>1525.0805816250001</v>
      </c>
      <c r="K12" s="7"/>
      <c r="L12" s="7">
        <f t="shared" si="5"/>
        <v>9737.8146933750013</v>
      </c>
      <c r="M12" s="11"/>
      <c r="N12" s="89">
        <v>44470</v>
      </c>
    </row>
    <row r="13" spans="2:14" ht="24.95" customHeight="1" x14ac:dyDescent="0.2">
      <c r="B13" s="2" t="s">
        <v>275</v>
      </c>
      <c r="C13" s="5"/>
      <c r="D13" s="3" t="s">
        <v>272</v>
      </c>
      <c r="E13" s="13">
        <v>26523.14055</v>
      </c>
      <c r="F13" s="39">
        <v>3997.35</v>
      </c>
      <c r="G13" s="7">
        <f t="shared" si="2"/>
        <v>13261.570275</v>
      </c>
      <c r="H13" s="7">
        <f t="shared" si="3"/>
        <v>1998.675</v>
      </c>
      <c r="I13" s="7"/>
      <c r="J13" s="7">
        <f t="shared" si="4"/>
        <v>1525.0805816250001</v>
      </c>
      <c r="K13" s="7"/>
      <c r="L13" s="7">
        <f t="shared" si="5"/>
        <v>9737.8146933750013</v>
      </c>
      <c r="M13" s="11"/>
      <c r="N13" s="89">
        <v>44470</v>
      </c>
    </row>
    <row r="14" spans="2:14" ht="24.95" customHeight="1" x14ac:dyDescent="0.2">
      <c r="B14" s="2" t="s">
        <v>277</v>
      </c>
      <c r="C14" s="5"/>
      <c r="D14" s="3" t="s">
        <v>272</v>
      </c>
      <c r="E14" s="13">
        <v>26523.14055</v>
      </c>
      <c r="F14" s="39">
        <v>3997.35</v>
      </c>
      <c r="G14" s="7">
        <f t="shared" si="2"/>
        <v>13261.570275</v>
      </c>
      <c r="H14" s="7">
        <f t="shared" si="3"/>
        <v>1998.675</v>
      </c>
      <c r="I14" s="7"/>
      <c r="J14" s="7">
        <f t="shared" si="4"/>
        <v>1525.0805816250001</v>
      </c>
      <c r="K14" s="7"/>
      <c r="L14" s="7">
        <f t="shared" si="5"/>
        <v>9737.8146933750013</v>
      </c>
      <c r="M14" s="11"/>
      <c r="N14" s="89">
        <v>44470</v>
      </c>
    </row>
    <row r="15" spans="2:14" ht="24.95" customHeight="1" x14ac:dyDescent="0.2">
      <c r="B15" s="2" t="s">
        <v>273</v>
      </c>
      <c r="C15" s="5"/>
      <c r="D15" s="3" t="s">
        <v>272</v>
      </c>
      <c r="E15" s="13">
        <v>26523.14055</v>
      </c>
      <c r="F15" s="39">
        <v>3997.35</v>
      </c>
      <c r="G15" s="7">
        <f t="shared" si="2"/>
        <v>13261.570275</v>
      </c>
      <c r="H15" s="7">
        <f t="shared" si="3"/>
        <v>1998.675</v>
      </c>
      <c r="I15" s="7"/>
      <c r="J15" s="7">
        <f t="shared" si="4"/>
        <v>1525.0805816250001</v>
      </c>
      <c r="K15" s="7"/>
      <c r="L15" s="7">
        <f t="shared" si="5"/>
        <v>9737.8146933750013</v>
      </c>
      <c r="M15" s="11"/>
      <c r="N15" s="89">
        <v>44470</v>
      </c>
    </row>
    <row r="16" spans="2:14" ht="21.95" customHeight="1" x14ac:dyDescent="0.2">
      <c r="B16" s="2"/>
      <c r="C16" s="5"/>
      <c r="D16" s="3"/>
      <c r="E16" s="7"/>
      <c r="F16" s="7"/>
      <c r="G16" s="7"/>
      <c r="H16" s="7"/>
      <c r="I16" s="40"/>
      <c r="J16" s="40"/>
      <c r="K16" s="40"/>
      <c r="L16" s="7"/>
      <c r="M16" s="11"/>
      <c r="N16" s="24"/>
    </row>
    <row r="17" spans="2:14" ht="21.95" customHeight="1" x14ac:dyDescent="0.2">
      <c r="B17" s="10"/>
      <c r="C17" s="10"/>
      <c r="D17" s="25" t="s">
        <v>6</v>
      </c>
      <c r="E17" s="26">
        <f t="shared" ref="E17:F17" si="6">SUM(E7:E16)</f>
        <v>235972.69440000004</v>
      </c>
      <c r="F17" s="26">
        <f t="shared" si="6"/>
        <v>35391.829999999994</v>
      </c>
      <c r="G17" s="26">
        <f>SUM(G7:G16)</f>
        <v>117986.34720000002</v>
      </c>
      <c r="H17" s="26">
        <f t="shared" ref="H17:K17" si="7">SUM(H7:H16)</f>
        <v>17695.914999999997</v>
      </c>
      <c r="I17" s="26">
        <f t="shared" si="7"/>
        <v>0</v>
      </c>
      <c r="J17" s="26">
        <f t="shared" si="7"/>
        <v>12200.644652999999</v>
      </c>
      <c r="K17" s="26">
        <f t="shared" si="7"/>
        <v>0</v>
      </c>
      <c r="L17" s="26">
        <f>SUM(L7:L16)</f>
        <v>88089.787547</v>
      </c>
      <c r="M17" s="47"/>
      <c r="N17" s="26"/>
    </row>
    <row r="19" spans="2:14" x14ac:dyDescent="0.2">
      <c r="B19" t="s">
        <v>24</v>
      </c>
      <c r="D19" s="25"/>
      <c r="E19" s="26"/>
      <c r="F19" s="26"/>
      <c r="G19" s="26"/>
      <c r="H19" s="26"/>
      <c r="I19" s="26"/>
      <c r="J19" s="26"/>
      <c r="K19" s="26"/>
      <c r="L19" s="26"/>
    </row>
  </sheetData>
  <sortState ref="B7:M15">
    <sortCondition ref="B7:B15"/>
  </sortState>
  <pageMargins left="0.11811023622047245" right="0.19685039370078741" top="0.78740157480314965" bottom="0.98425196850393704" header="0" footer="0"/>
  <pageSetup scale="8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249977111117893"/>
    <pageSetUpPr fitToPage="1"/>
  </sheetPr>
  <dimension ref="A1:N50"/>
  <sheetViews>
    <sheetView topLeftCell="B1" zoomScale="80" zoomScaleNormal="80" workbookViewId="0">
      <selection activeCell="N17" sqref="N1:N1048576"/>
    </sheetView>
  </sheetViews>
  <sheetFormatPr baseColWidth="10" defaultRowHeight="12.75" x14ac:dyDescent="0.2"/>
  <cols>
    <col min="1" max="1" width="2.140625" hidden="1" customWidth="1"/>
    <col min="2" max="2" width="33.140625" bestFit="1" customWidth="1"/>
    <col min="3" max="3" width="5" hidden="1" customWidth="1"/>
    <col min="4" max="4" width="15.42578125" customWidth="1"/>
    <col min="5" max="6" width="1.28515625" customWidth="1"/>
    <col min="7" max="7" width="12.42578125" customWidth="1"/>
    <col min="8" max="8" width="11.28515625" bestFit="1" customWidth="1"/>
    <col min="9" max="9" width="11.28515625" customWidth="1"/>
    <col min="10" max="11" width="11.85546875" customWidth="1"/>
    <col min="12" max="12" width="12.28515625" bestFit="1" customWidth="1"/>
    <col min="13" max="13" width="24.140625" customWidth="1"/>
    <col min="14" max="14" width="24.140625" style="118" customWidth="1"/>
  </cols>
  <sheetData>
    <row r="1" spans="2:14" ht="18" x14ac:dyDescent="0.25">
      <c r="E1" s="12" t="s">
        <v>0</v>
      </c>
      <c r="F1" s="13"/>
      <c r="G1" s="13"/>
      <c r="H1" s="13"/>
      <c r="I1" s="12"/>
      <c r="J1" s="13"/>
      <c r="K1" s="13"/>
      <c r="L1" s="13"/>
      <c r="M1" s="14" t="s">
        <v>1</v>
      </c>
      <c r="N1" s="116"/>
    </row>
    <row r="2" spans="2:14" ht="15" x14ac:dyDescent="0.25">
      <c r="E2" s="15" t="s">
        <v>72</v>
      </c>
      <c r="F2" s="13"/>
      <c r="G2" s="13"/>
      <c r="H2" s="13"/>
      <c r="I2" s="15"/>
      <c r="J2" s="13"/>
      <c r="K2" s="13"/>
      <c r="L2" s="13"/>
      <c r="M2" s="16" t="str">
        <f>PRESIDENCIA!N2</f>
        <v>30 DE JUNIO DE 2023</v>
      </c>
      <c r="N2" s="117"/>
    </row>
    <row r="3" spans="2:14" x14ac:dyDescent="0.2">
      <c r="E3" s="16" t="str">
        <f>PRESIDENCIA!E3</f>
        <v>SEGUNDA QUINCENA DE JUNIO DE 2023</v>
      </c>
      <c r="F3" s="13"/>
      <c r="G3" s="13"/>
      <c r="H3" s="13"/>
      <c r="I3" s="16"/>
      <c r="J3" s="13"/>
      <c r="K3" s="13"/>
      <c r="L3" s="13"/>
    </row>
    <row r="4" spans="2:14" ht="1.5" customHeight="1" x14ac:dyDescent="0.2">
      <c r="E4" s="43"/>
      <c r="F4" s="13"/>
      <c r="G4" s="13"/>
      <c r="H4" s="13"/>
      <c r="I4" s="43"/>
      <c r="J4" s="13"/>
      <c r="K4" s="13"/>
      <c r="L4" s="13"/>
    </row>
    <row r="5" spans="2:14" ht="25.5" x14ac:dyDescent="0.2">
      <c r="B5" s="17" t="s">
        <v>2</v>
      </c>
      <c r="C5" s="17"/>
      <c r="D5" s="17" t="s">
        <v>8</v>
      </c>
      <c r="E5" s="44" t="s">
        <v>3</v>
      </c>
      <c r="F5" s="44" t="s">
        <v>27</v>
      </c>
      <c r="G5" s="18" t="s">
        <v>3</v>
      </c>
      <c r="H5" s="18" t="s">
        <v>27</v>
      </c>
      <c r="I5" s="45" t="s">
        <v>31</v>
      </c>
      <c r="J5" s="90" t="s">
        <v>435</v>
      </c>
      <c r="K5" s="98" t="s">
        <v>508</v>
      </c>
      <c r="L5" s="18" t="s">
        <v>4</v>
      </c>
      <c r="M5" s="17" t="s">
        <v>5</v>
      </c>
      <c r="N5" s="37" t="s">
        <v>394</v>
      </c>
    </row>
    <row r="6" spans="2:14" ht="1.5" customHeight="1" x14ac:dyDescent="0.2">
      <c r="E6" s="39"/>
      <c r="F6" s="39"/>
    </row>
    <row r="7" spans="2:14" ht="38.25" x14ac:dyDescent="0.2">
      <c r="B7" s="51" t="s">
        <v>109</v>
      </c>
      <c r="C7" s="51"/>
      <c r="D7" s="80" t="s">
        <v>346</v>
      </c>
      <c r="E7" s="96">
        <v>26523.14055</v>
      </c>
      <c r="F7" s="39">
        <v>3997.35</v>
      </c>
      <c r="G7" s="7">
        <f t="shared" ref="G7:H7" si="0">+E7/2</f>
        <v>13261.570275</v>
      </c>
      <c r="H7" s="7">
        <f t="shared" si="0"/>
        <v>1998.675</v>
      </c>
      <c r="I7" s="7"/>
      <c r="J7" s="7">
        <f>+G7*0.115</f>
        <v>1525.0805816250001</v>
      </c>
      <c r="K7" s="7"/>
      <c r="L7" s="7">
        <f>G7-H7+I7-J7-K7</f>
        <v>9737.8146933750013</v>
      </c>
      <c r="M7" s="11"/>
      <c r="N7" s="112">
        <v>44470</v>
      </c>
    </row>
    <row r="8" spans="2:14" ht="24.75" customHeight="1" x14ac:dyDescent="0.2">
      <c r="B8" s="51" t="s">
        <v>162</v>
      </c>
      <c r="C8" s="71"/>
      <c r="D8" s="80" t="s">
        <v>270</v>
      </c>
      <c r="E8" s="96">
        <v>7472.3063000000002</v>
      </c>
      <c r="F8" s="39">
        <v>495.89</v>
      </c>
      <c r="G8" s="7">
        <f t="shared" ref="G8:G41" si="1">+E8/2</f>
        <v>3736.1531500000001</v>
      </c>
      <c r="H8" s="7">
        <f t="shared" ref="H8:H41" si="2">+F8/2</f>
        <v>247.94499999999999</v>
      </c>
      <c r="I8" s="7"/>
      <c r="J8" s="7">
        <f t="shared" ref="J8:J39" si="3">+G8*0.115</f>
        <v>429.65761225000006</v>
      </c>
      <c r="K8" s="7"/>
      <c r="L8" s="7">
        <f t="shared" ref="L8:L41" si="4">G8-H8+I8-J8-K8</f>
        <v>3058.5505377499999</v>
      </c>
      <c r="M8" s="11"/>
      <c r="N8" s="113">
        <v>42286</v>
      </c>
    </row>
    <row r="9" spans="2:14" ht="24.75" customHeight="1" x14ac:dyDescent="0.2">
      <c r="B9" s="51" t="s">
        <v>258</v>
      </c>
      <c r="C9" s="71"/>
      <c r="D9" s="80" t="s">
        <v>259</v>
      </c>
      <c r="E9" s="96">
        <v>10053.96615</v>
      </c>
      <c r="F9" s="39">
        <v>776.77</v>
      </c>
      <c r="G9" s="7">
        <f t="shared" si="1"/>
        <v>5026.9830750000001</v>
      </c>
      <c r="H9" s="7">
        <f t="shared" si="2"/>
        <v>388.38499999999999</v>
      </c>
      <c r="I9" s="7"/>
      <c r="J9" s="7">
        <f t="shared" si="3"/>
        <v>578.10305362500003</v>
      </c>
      <c r="K9" s="7"/>
      <c r="L9" s="7">
        <f t="shared" si="4"/>
        <v>4060.4950213749999</v>
      </c>
      <c r="M9" s="11"/>
      <c r="N9" s="112">
        <v>44028</v>
      </c>
    </row>
    <row r="10" spans="2:14" ht="24.75" customHeight="1" x14ac:dyDescent="0.2">
      <c r="B10" s="51" t="s">
        <v>340</v>
      </c>
      <c r="C10" s="51"/>
      <c r="D10" s="82" t="s">
        <v>341</v>
      </c>
      <c r="E10" s="96">
        <v>9918.5717000000004</v>
      </c>
      <c r="F10" s="39">
        <v>762.04</v>
      </c>
      <c r="G10" s="7">
        <f t="shared" si="1"/>
        <v>4959.2858500000002</v>
      </c>
      <c r="H10" s="7">
        <f t="shared" si="2"/>
        <v>381.02</v>
      </c>
      <c r="I10" s="7"/>
      <c r="J10" s="7">
        <f t="shared" si="3"/>
        <v>570.31787274999999</v>
      </c>
      <c r="K10" s="7">
        <v>945</v>
      </c>
      <c r="L10" s="7">
        <f t="shared" si="4"/>
        <v>3062.9479772499999</v>
      </c>
      <c r="M10" s="11"/>
      <c r="N10" s="114">
        <v>44298</v>
      </c>
    </row>
    <row r="11" spans="2:14" ht="24.75" customHeight="1" x14ac:dyDescent="0.2">
      <c r="B11" s="51" t="s">
        <v>200</v>
      </c>
      <c r="C11" s="71"/>
      <c r="D11" s="80" t="s">
        <v>245</v>
      </c>
      <c r="E11" s="96">
        <v>13478.889350000001</v>
      </c>
      <c r="F11" s="39">
        <v>1280.2</v>
      </c>
      <c r="G11" s="7">
        <f t="shared" si="1"/>
        <v>6739.4446750000006</v>
      </c>
      <c r="H11" s="7">
        <f t="shared" si="2"/>
        <v>640.1</v>
      </c>
      <c r="I11" s="7"/>
      <c r="J11" s="7">
        <f t="shared" si="3"/>
        <v>775.03613762500015</v>
      </c>
      <c r="K11" s="7"/>
      <c r="L11" s="7">
        <f t="shared" si="4"/>
        <v>5324.308537375</v>
      </c>
      <c r="M11" s="11"/>
      <c r="N11" s="113">
        <v>38930</v>
      </c>
    </row>
    <row r="12" spans="2:14" ht="24.75" customHeight="1" x14ac:dyDescent="0.2">
      <c r="B12" s="51" t="s">
        <v>194</v>
      </c>
      <c r="C12" s="71"/>
      <c r="D12" s="80" t="s">
        <v>501</v>
      </c>
      <c r="E12" s="96">
        <v>12724.5</v>
      </c>
      <c r="F12" s="39">
        <v>1149.07</v>
      </c>
      <c r="G12" s="7">
        <f t="shared" si="1"/>
        <v>6362.25</v>
      </c>
      <c r="H12" s="7">
        <f t="shared" si="2"/>
        <v>574.53499999999997</v>
      </c>
      <c r="I12" s="7"/>
      <c r="J12" s="7">
        <f t="shared" si="3"/>
        <v>731.65875000000005</v>
      </c>
      <c r="K12" s="7">
        <v>367</v>
      </c>
      <c r="L12" s="7">
        <f t="shared" si="4"/>
        <v>4689.0562499999996</v>
      </c>
      <c r="M12" s="11"/>
      <c r="N12" s="113">
        <v>37469</v>
      </c>
    </row>
    <row r="13" spans="2:14" ht="24.75" customHeight="1" x14ac:dyDescent="0.2">
      <c r="B13" s="51" t="s">
        <v>462</v>
      </c>
      <c r="C13" s="71"/>
      <c r="D13" s="80" t="s">
        <v>463</v>
      </c>
      <c r="E13" s="96">
        <v>11274.56</v>
      </c>
      <c r="F13" s="39">
        <v>917.08</v>
      </c>
      <c r="G13" s="7">
        <f t="shared" si="1"/>
        <v>5637.28</v>
      </c>
      <c r="H13" s="7">
        <f t="shared" si="2"/>
        <v>458.54</v>
      </c>
      <c r="I13" s="7"/>
      <c r="J13" s="7">
        <f t="shared" ref="J13" si="5">+G13*0.115</f>
        <v>648.28719999999998</v>
      </c>
      <c r="K13" s="7">
        <v>806</v>
      </c>
      <c r="L13" s="7">
        <f t="shared" si="4"/>
        <v>3724.4528</v>
      </c>
      <c r="M13" s="11"/>
      <c r="N13" s="113">
        <v>44725</v>
      </c>
    </row>
    <row r="14" spans="2:14" ht="24.75" customHeight="1" x14ac:dyDescent="0.2">
      <c r="B14" s="51" t="s">
        <v>471</v>
      </c>
      <c r="C14" s="71"/>
      <c r="D14" s="80" t="s">
        <v>443</v>
      </c>
      <c r="E14" s="96">
        <v>7287.2386000000006</v>
      </c>
      <c r="F14" s="39">
        <v>258.14</v>
      </c>
      <c r="G14" s="7">
        <f t="shared" si="1"/>
        <v>3643.6193000000003</v>
      </c>
      <c r="H14" s="7">
        <f t="shared" si="2"/>
        <v>129.07</v>
      </c>
      <c r="I14" s="7"/>
      <c r="J14" s="7">
        <f t="shared" si="3"/>
        <v>419.01621950000003</v>
      </c>
      <c r="K14" s="7"/>
      <c r="L14" s="7">
        <f t="shared" si="4"/>
        <v>3095.5330805000003</v>
      </c>
      <c r="M14" s="11"/>
      <c r="N14" s="113">
        <v>44743</v>
      </c>
    </row>
    <row r="15" spans="2:14" ht="24.75" customHeight="1" x14ac:dyDescent="0.2">
      <c r="B15" s="51" t="s">
        <v>191</v>
      </c>
      <c r="C15" s="71"/>
      <c r="D15" s="80" t="s">
        <v>497</v>
      </c>
      <c r="E15" s="96">
        <v>12597.34</v>
      </c>
      <c r="F15" s="39">
        <v>1128.72</v>
      </c>
      <c r="G15" s="7">
        <f t="shared" si="1"/>
        <v>6298.67</v>
      </c>
      <c r="H15" s="7">
        <f t="shared" si="2"/>
        <v>564.36</v>
      </c>
      <c r="I15" s="7"/>
      <c r="J15" s="7">
        <f t="shared" si="3"/>
        <v>724.34705000000008</v>
      </c>
      <c r="K15" s="7">
        <v>407</v>
      </c>
      <c r="L15" s="7">
        <f t="shared" si="4"/>
        <v>4602.9629500000001</v>
      </c>
      <c r="M15" s="11"/>
      <c r="N15" s="113">
        <v>42278</v>
      </c>
    </row>
    <row r="16" spans="2:14" ht="24.75" customHeight="1" x14ac:dyDescent="0.2">
      <c r="B16" s="51" t="s">
        <v>244</v>
      </c>
      <c r="C16" s="71"/>
      <c r="D16" s="80" t="s">
        <v>256</v>
      </c>
      <c r="E16" s="96">
        <v>8625.3612499999999</v>
      </c>
      <c r="F16" s="39">
        <v>621.34</v>
      </c>
      <c r="G16" s="7">
        <f t="shared" si="1"/>
        <v>4312.680625</v>
      </c>
      <c r="H16" s="7">
        <f t="shared" si="2"/>
        <v>310.67</v>
      </c>
      <c r="I16" s="7"/>
      <c r="J16" s="7">
        <f t="shared" si="3"/>
        <v>495.95827187500004</v>
      </c>
      <c r="K16" s="7"/>
      <c r="L16" s="7">
        <f t="shared" si="4"/>
        <v>3506.0523531250001</v>
      </c>
      <c r="M16" s="11"/>
      <c r="N16" s="113">
        <v>43374</v>
      </c>
    </row>
    <row r="17" spans="1:14" ht="24.75" customHeight="1" x14ac:dyDescent="0.2">
      <c r="B17" s="51" t="s">
        <v>335</v>
      </c>
      <c r="C17" s="71"/>
      <c r="D17" s="80" t="s">
        <v>79</v>
      </c>
      <c r="E17" s="96">
        <v>13478.889350000001</v>
      </c>
      <c r="F17" s="39">
        <v>1280.2</v>
      </c>
      <c r="G17" s="7">
        <f t="shared" si="1"/>
        <v>6739.4446750000006</v>
      </c>
      <c r="H17" s="7">
        <f t="shared" si="2"/>
        <v>640.1</v>
      </c>
      <c r="I17" s="7"/>
      <c r="J17" s="7">
        <f t="shared" si="3"/>
        <v>775.03613762500015</v>
      </c>
      <c r="K17" s="7"/>
      <c r="L17" s="7">
        <f t="shared" si="4"/>
        <v>5324.308537375</v>
      </c>
      <c r="M17" s="11"/>
      <c r="N17" s="113">
        <v>37956</v>
      </c>
    </row>
    <row r="18" spans="1:14" ht="25.5" customHeight="1" x14ac:dyDescent="0.2">
      <c r="A18" s="9"/>
      <c r="B18" s="2" t="s">
        <v>538</v>
      </c>
      <c r="C18" s="5"/>
      <c r="D18" s="76" t="s">
        <v>341</v>
      </c>
      <c r="E18" s="95">
        <v>9918.5717000000004</v>
      </c>
      <c r="F18" s="39">
        <v>762.04</v>
      </c>
      <c r="G18" s="7">
        <f>E18/2</f>
        <v>4959.2858500000002</v>
      </c>
      <c r="H18" s="7">
        <f>F18/2</f>
        <v>381.02</v>
      </c>
      <c r="I18" s="7"/>
      <c r="J18" s="7">
        <f t="shared" ref="J18" si="6">+G18*0.115</f>
        <v>570.31787274999999</v>
      </c>
      <c r="K18" s="60"/>
      <c r="L18" s="60">
        <f t="shared" ref="L18" si="7">G18-H18+I18-J18-K18</f>
        <v>4007.9479772499999</v>
      </c>
      <c r="M18" s="11"/>
      <c r="N18" s="112">
        <v>45093</v>
      </c>
    </row>
    <row r="19" spans="1:14" ht="24.95" customHeight="1" x14ac:dyDescent="0.2">
      <c r="B19" s="10" t="s">
        <v>533</v>
      </c>
      <c r="C19" s="77"/>
      <c r="D19" s="94" t="s">
        <v>251</v>
      </c>
      <c r="E19" s="95">
        <v>7670.085</v>
      </c>
      <c r="F19" s="39">
        <v>517.41</v>
      </c>
      <c r="G19" s="7">
        <f>+E19/2</f>
        <v>3835.0425</v>
      </c>
      <c r="H19" s="7">
        <f>+F19/2</f>
        <v>258.70499999999998</v>
      </c>
      <c r="I19" s="7"/>
      <c r="J19" s="21">
        <f t="shared" ref="J19" si="8">+G19*0.115</f>
        <v>441.02988750000003</v>
      </c>
      <c r="K19" s="21"/>
      <c r="L19" s="7">
        <f t="shared" ref="L19" si="9">G19-H19+I19-J19-K19</f>
        <v>3135.3076125000002</v>
      </c>
      <c r="M19" s="11"/>
      <c r="N19" s="113">
        <v>44935</v>
      </c>
    </row>
    <row r="20" spans="1:14" ht="24.75" customHeight="1" x14ac:dyDescent="0.2">
      <c r="B20" s="51" t="s">
        <v>184</v>
      </c>
      <c r="C20" s="71"/>
      <c r="D20" s="80" t="s">
        <v>380</v>
      </c>
      <c r="E20" s="96">
        <v>11299.0532</v>
      </c>
      <c r="F20" s="39">
        <v>920.99</v>
      </c>
      <c r="G20" s="7">
        <f t="shared" si="1"/>
        <v>5649.5266000000001</v>
      </c>
      <c r="H20" s="7">
        <f t="shared" si="2"/>
        <v>460.495</v>
      </c>
      <c r="I20" s="7"/>
      <c r="J20" s="7">
        <f t="shared" si="3"/>
        <v>649.695559</v>
      </c>
      <c r="K20" s="7"/>
      <c r="L20" s="7">
        <f t="shared" si="4"/>
        <v>4539.3360410000005</v>
      </c>
      <c r="M20" s="11"/>
      <c r="N20" s="113">
        <v>43374</v>
      </c>
    </row>
    <row r="21" spans="1:14" ht="24.95" customHeight="1" x14ac:dyDescent="0.2">
      <c r="B21" t="s">
        <v>428</v>
      </c>
      <c r="D21" s="94" t="s">
        <v>246</v>
      </c>
      <c r="E21" s="96">
        <v>8625.3612499999999</v>
      </c>
      <c r="F21" s="39">
        <v>621.34</v>
      </c>
      <c r="G21" s="7">
        <f t="shared" si="1"/>
        <v>4312.680625</v>
      </c>
      <c r="H21" s="7">
        <f t="shared" si="2"/>
        <v>310.67</v>
      </c>
      <c r="I21" s="7"/>
      <c r="J21" s="21">
        <f t="shared" ref="J21" si="10">+G21*0.115</f>
        <v>495.95827187500004</v>
      </c>
      <c r="K21" s="21"/>
      <c r="L21" s="7">
        <f t="shared" si="4"/>
        <v>3506.0523531250001</v>
      </c>
      <c r="M21" s="11"/>
      <c r="N21" s="112">
        <v>44593</v>
      </c>
    </row>
    <row r="22" spans="1:14" ht="24.75" customHeight="1" x14ac:dyDescent="0.2">
      <c r="B22" s="51" t="s">
        <v>157</v>
      </c>
      <c r="C22" s="51"/>
      <c r="D22" s="80" t="s">
        <v>261</v>
      </c>
      <c r="E22" s="95">
        <v>7287.2386000000006</v>
      </c>
      <c r="F22" s="39">
        <v>258.14</v>
      </c>
      <c r="G22" s="7">
        <f t="shared" si="1"/>
        <v>3643.6193000000003</v>
      </c>
      <c r="H22" s="7">
        <f t="shared" si="2"/>
        <v>129.07</v>
      </c>
      <c r="I22" s="7"/>
      <c r="J22" s="7">
        <f t="shared" si="3"/>
        <v>419.01621950000003</v>
      </c>
      <c r="K22" s="7"/>
      <c r="L22" s="7">
        <f t="shared" si="4"/>
        <v>3095.5330805000003</v>
      </c>
      <c r="M22" s="11"/>
      <c r="N22" s="113">
        <v>36892</v>
      </c>
    </row>
    <row r="23" spans="1:14" ht="24.75" customHeight="1" x14ac:dyDescent="0.2">
      <c r="B23" s="51" t="s">
        <v>197</v>
      </c>
      <c r="C23" s="71"/>
      <c r="D23" s="80" t="s">
        <v>82</v>
      </c>
      <c r="E23" s="96">
        <v>13478.889350000001</v>
      </c>
      <c r="F23" s="39">
        <v>1280.2</v>
      </c>
      <c r="G23" s="7">
        <f t="shared" si="1"/>
        <v>6739.4446750000006</v>
      </c>
      <c r="H23" s="7">
        <f t="shared" si="2"/>
        <v>640.1</v>
      </c>
      <c r="I23" s="7"/>
      <c r="J23" s="7">
        <f t="shared" si="3"/>
        <v>775.03613762500015</v>
      </c>
      <c r="K23" s="7">
        <v>479</v>
      </c>
      <c r="L23" s="7">
        <f t="shared" si="4"/>
        <v>4845.308537375</v>
      </c>
      <c r="M23" s="11"/>
      <c r="N23" s="113">
        <v>37257</v>
      </c>
    </row>
    <row r="24" spans="1:14" ht="28.5" customHeight="1" x14ac:dyDescent="0.2">
      <c r="B24" s="51" t="s">
        <v>396</v>
      </c>
      <c r="C24" s="71"/>
      <c r="D24" s="53" t="s">
        <v>264</v>
      </c>
      <c r="E24" s="96"/>
      <c r="F24" s="39"/>
      <c r="G24" s="7">
        <f t="shared" si="1"/>
        <v>0</v>
      </c>
      <c r="H24" s="7">
        <f t="shared" si="2"/>
        <v>0</v>
      </c>
      <c r="I24" s="7"/>
      <c r="J24" s="7">
        <f t="shared" si="3"/>
        <v>0</v>
      </c>
      <c r="K24" s="7"/>
      <c r="L24" s="7">
        <f t="shared" si="4"/>
        <v>0</v>
      </c>
      <c r="M24" s="11"/>
      <c r="N24" s="113">
        <v>44485</v>
      </c>
    </row>
    <row r="25" spans="1:14" ht="24.75" customHeight="1" x14ac:dyDescent="0.2">
      <c r="B25" s="51" t="s">
        <v>195</v>
      </c>
      <c r="C25" s="71"/>
      <c r="D25" s="80" t="s">
        <v>80</v>
      </c>
      <c r="E25" s="96">
        <v>13478.889350000001</v>
      </c>
      <c r="F25" s="39">
        <v>1280.2</v>
      </c>
      <c r="G25" s="7">
        <f t="shared" si="1"/>
        <v>6739.4446750000006</v>
      </c>
      <c r="H25" s="7">
        <f t="shared" si="2"/>
        <v>640.1</v>
      </c>
      <c r="I25" s="7"/>
      <c r="J25" s="7">
        <f t="shared" si="3"/>
        <v>775.03613762500015</v>
      </c>
      <c r="K25" s="7"/>
      <c r="L25" s="7">
        <f t="shared" si="4"/>
        <v>5324.308537375</v>
      </c>
      <c r="M25" s="11"/>
      <c r="N25" s="113">
        <v>39664</v>
      </c>
    </row>
    <row r="26" spans="1:14" ht="24.95" customHeight="1" x14ac:dyDescent="0.2">
      <c r="B26" s="10" t="s">
        <v>135</v>
      </c>
      <c r="C26" s="2"/>
      <c r="D26" s="53" t="s">
        <v>91</v>
      </c>
      <c r="E26" s="96">
        <v>9918.5717000000004</v>
      </c>
      <c r="F26" s="39">
        <v>762.04</v>
      </c>
      <c r="G26" s="7">
        <f t="shared" si="1"/>
        <v>4959.2858500000002</v>
      </c>
      <c r="H26" s="7">
        <f t="shared" si="2"/>
        <v>381.02</v>
      </c>
      <c r="I26" s="7"/>
      <c r="J26" s="21">
        <f t="shared" ref="J26" si="11">+G26*0.115</f>
        <v>570.31787274999999</v>
      </c>
      <c r="K26" s="21"/>
      <c r="L26" s="7">
        <f t="shared" si="4"/>
        <v>4007.9479772499999</v>
      </c>
      <c r="M26" s="11"/>
      <c r="N26" s="113">
        <v>38749</v>
      </c>
    </row>
    <row r="27" spans="1:14" ht="24.95" customHeight="1" x14ac:dyDescent="0.2">
      <c r="B27" s="2" t="s">
        <v>486</v>
      </c>
      <c r="C27" s="2"/>
      <c r="D27" s="28" t="s">
        <v>314</v>
      </c>
      <c r="E27" s="95">
        <v>7670.09</v>
      </c>
      <c r="F27" s="39">
        <v>517.41</v>
      </c>
      <c r="G27" s="7">
        <f t="shared" ref="G27" si="12">+E27/2</f>
        <v>3835.0450000000001</v>
      </c>
      <c r="H27" s="7">
        <f t="shared" ref="H27" si="13">+F27/2</f>
        <v>258.70499999999998</v>
      </c>
      <c r="I27" s="7"/>
      <c r="J27" s="7">
        <f t="shared" ref="J27" si="14">+G27*0.115</f>
        <v>441.03017500000004</v>
      </c>
      <c r="K27" s="7"/>
      <c r="L27" s="7">
        <f t="shared" si="4"/>
        <v>3135.3098250000003</v>
      </c>
      <c r="M27" s="11"/>
      <c r="N27" s="113">
        <v>44893</v>
      </c>
    </row>
    <row r="28" spans="1:14" ht="24.75" customHeight="1" x14ac:dyDescent="0.2">
      <c r="B28" s="72" t="s">
        <v>232</v>
      </c>
      <c r="C28" s="72"/>
      <c r="D28" s="80" t="s">
        <v>302</v>
      </c>
      <c r="E28" s="96">
        <v>6445.7480999999998</v>
      </c>
      <c r="F28" s="39">
        <v>130.66</v>
      </c>
      <c r="G28" s="7">
        <f t="shared" si="1"/>
        <v>3222.8740499999999</v>
      </c>
      <c r="H28" s="7">
        <f t="shared" si="2"/>
        <v>65.33</v>
      </c>
      <c r="I28" s="7"/>
      <c r="J28" s="7">
        <f t="shared" si="3"/>
        <v>370.63051575000003</v>
      </c>
      <c r="K28" s="7"/>
      <c r="L28" s="7">
        <f t="shared" si="4"/>
        <v>2786.9135342499999</v>
      </c>
      <c r="M28" s="11"/>
      <c r="N28" s="113">
        <v>43467</v>
      </c>
    </row>
    <row r="29" spans="1:14" ht="24.75" customHeight="1" x14ac:dyDescent="0.2">
      <c r="B29" s="51" t="s">
        <v>343</v>
      </c>
      <c r="C29" s="51"/>
      <c r="D29" s="82" t="s">
        <v>341</v>
      </c>
      <c r="E29" s="96">
        <v>9918.5717000000004</v>
      </c>
      <c r="F29" s="39">
        <v>762.04</v>
      </c>
      <c r="G29" s="7">
        <f t="shared" si="1"/>
        <v>4959.2858500000002</v>
      </c>
      <c r="H29" s="7">
        <f t="shared" si="2"/>
        <v>381.02</v>
      </c>
      <c r="I29" s="7"/>
      <c r="J29" s="7">
        <f t="shared" si="3"/>
        <v>570.31787274999999</v>
      </c>
      <c r="K29" s="7"/>
      <c r="L29" s="7">
        <f t="shared" si="4"/>
        <v>4007.9479772499999</v>
      </c>
      <c r="M29" s="11"/>
      <c r="N29" s="114">
        <v>43857</v>
      </c>
    </row>
    <row r="30" spans="1:14" ht="24.75" customHeight="1" x14ac:dyDescent="0.2">
      <c r="B30" s="51" t="s">
        <v>185</v>
      </c>
      <c r="C30" s="71"/>
      <c r="D30" s="80" t="s">
        <v>73</v>
      </c>
      <c r="E30" s="96">
        <v>21883.659</v>
      </c>
      <c r="F30" s="39">
        <v>3006.35</v>
      </c>
      <c r="G30" s="7">
        <f t="shared" si="1"/>
        <v>10941.8295</v>
      </c>
      <c r="H30" s="7">
        <f t="shared" si="2"/>
        <v>1503.175</v>
      </c>
      <c r="I30" s="7"/>
      <c r="J30" s="7">
        <f t="shared" si="3"/>
        <v>1258.3103925</v>
      </c>
      <c r="K30" s="7"/>
      <c r="L30" s="7">
        <f t="shared" si="4"/>
        <v>8180.344107500001</v>
      </c>
      <c r="M30" s="11"/>
      <c r="N30" s="113">
        <v>37174</v>
      </c>
    </row>
    <row r="31" spans="1:14" ht="24.75" customHeight="1" x14ac:dyDescent="0.2">
      <c r="B31" s="51" t="s">
        <v>193</v>
      </c>
      <c r="C31" s="71"/>
      <c r="D31" s="80" t="s">
        <v>253</v>
      </c>
      <c r="E31" s="96">
        <v>11031.91035</v>
      </c>
      <c r="F31" s="39">
        <v>883.17</v>
      </c>
      <c r="G31" s="7">
        <f t="shared" si="1"/>
        <v>5515.9551750000001</v>
      </c>
      <c r="H31" s="7">
        <f t="shared" si="2"/>
        <v>441.58499999999998</v>
      </c>
      <c r="I31" s="7"/>
      <c r="J31" s="7">
        <f t="shared" si="3"/>
        <v>634.33484512500002</v>
      </c>
      <c r="K31" s="7"/>
      <c r="L31" s="7">
        <f t="shared" si="4"/>
        <v>4440.0353298749997</v>
      </c>
      <c r="M31" s="11"/>
      <c r="N31" s="112">
        <v>42278</v>
      </c>
    </row>
    <row r="32" spans="1:14" ht="24.75" customHeight="1" x14ac:dyDescent="0.2">
      <c r="B32" t="s">
        <v>378</v>
      </c>
      <c r="C32" s="71"/>
      <c r="D32" s="80" t="s">
        <v>424</v>
      </c>
      <c r="E32" s="96">
        <v>10053.9773</v>
      </c>
      <c r="F32" s="39">
        <v>776.77</v>
      </c>
      <c r="G32" s="7">
        <f t="shared" si="1"/>
        <v>5026.9886500000002</v>
      </c>
      <c r="H32" s="7">
        <f t="shared" si="2"/>
        <v>388.38499999999999</v>
      </c>
      <c r="I32" s="7"/>
      <c r="J32" s="7">
        <f t="shared" si="3"/>
        <v>578.10369475000005</v>
      </c>
      <c r="K32" s="7">
        <v>958</v>
      </c>
      <c r="L32" s="7">
        <f t="shared" si="4"/>
        <v>3102.4999552499999</v>
      </c>
      <c r="M32" s="11"/>
      <c r="N32" s="114">
        <v>44109</v>
      </c>
    </row>
    <row r="33" spans="2:14" ht="24.75" customHeight="1" x14ac:dyDescent="0.2">
      <c r="B33" s="51" t="s">
        <v>345</v>
      </c>
      <c r="C33" s="51"/>
      <c r="D33" s="82" t="s">
        <v>262</v>
      </c>
      <c r="E33" s="96">
        <v>7670.085</v>
      </c>
      <c r="F33" s="39">
        <v>517.41</v>
      </c>
      <c r="G33" s="7">
        <f t="shared" si="1"/>
        <v>3835.0425</v>
      </c>
      <c r="H33" s="7">
        <f t="shared" si="2"/>
        <v>258.70499999999998</v>
      </c>
      <c r="I33" s="7"/>
      <c r="J33" s="7">
        <f t="shared" si="3"/>
        <v>441.02988750000003</v>
      </c>
      <c r="K33" s="7"/>
      <c r="L33" s="7">
        <f t="shared" si="4"/>
        <v>3135.3076125000002</v>
      </c>
      <c r="M33" s="11"/>
      <c r="N33" s="114">
        <v>44039</v>
      </c>
    </row>
    <row r="34" spans="2:14" ht="24.75" customHeight="1" x14ac:dyDescent="0.2">
      <c r="B34" s="51" t="s">
        <v>472</v>
      </c>
      <c r="C34" s="51"/>
      <c r="D34" s="82" t="s">
        <v>473</v>
      </c>
      <c r="E34" s="96">
        <v>8625.3612499999999</v>
      </c>
      <c r="F34" s="39">
        <v>621.34</v>
      </c>
      <c r="G34" s="7">
        <f t="shared" si="1"/>
        <v>4312.680625</v>
      </c>
      <c r="H34" s="7">
        <f t="shared" si="2"/>
        <v>310.67</v>
      </c>
      <c r="I34" s="7"/>
      <c r="J34" s="7">
        <f t="shared" ref="J34" si="15">+G34*0.115</f>
        <v>495.95827187500004</v>
      </c>
      <c r="K34" s="7"/>
      <c r="L34" s="7">
        <f t="shared" si="4"/>
        <v>3506.0523531250001</v>
      </c>
      <c r="M34" s="11"/>
      <c r="N34" s="114">
        <v>44743</v>
      </c>
    </row>
    <row r="35" spans="2:14" ht="24.75" customHeight="1" x14ac:dyDescent="0.2">
      <c r="B35" s="51" t="s">
        <v>470</v>
      </c>
      <c r="C35" s="51"/>
      <c r="D35" s="80" t="s">
        <v>443</v>
      </c>
      <c r="E35" s="96">
        <v>7287.2386000000006</v>
      </c>
      <c r="F35" s="39">
        <v>258.14</v>
      </c>
      <c r="G35" s="7">
        <f t="shared" si="1"/>
        <v>3643.6193000000003</v>
      </c>
      <c r="H35" s="7">
        <f t="shared" si="2"/>
        <v>129.07</v>
      </c>
      <c r="I35" s="7"/>
      <c r="J35" s="7">
        <f t="shared" ref="J35" si="16">+G35*0.115</f>
        <v>419.01621950000003</v>
      </c>
      <c r="K35" s="7"/>
      <c r="L35" s="7">
        <f t="shared" si="4"/>
        <v>3095.5330805000003</v>
      </c>
      <c r="M35" s="11"/>
      <c r="N35" s="113">
        <v>44743</v>
      </c>
    </row>
    <row r="36" spans="2:14" ht="24.75" customHeight="1" x14ac:dyDescent="0.2">
      <c r="B36" s="51" t="s">
        <v>196</v>
      </c>
      <c r="C36" s="71"/>
      <c r="D36" s="80" t="s">
        <v>81</v>
      </c>
      <c r="E36" s="96">
        <v>13478.889350000001</v>
      </c>
      <c r="F36" s="39">
        <v>1280.2</v>
      </c>
      <c r="G36" s="7">
        <f t="shared" si="1"/>
        <v>6739.4446750000006</v>
      </c>
      <c r="H36" s="7">
        <f t="shared" si="2"/>
        <v>640.1</v>
      </c>
      <c r="I36" s="7"/>
      <c r="J36" s="7">
        <f t="shared" si="3"/>
        <v>775.03613762500015</v>
      </c>
      <c r="K36" s="7"/>
      <c r="L36" s="7">
        <f t="shared" si="4"/>
        <v>5324.308537375</v>
      </c>
      <c r="M36" s="11"/>
      <c r="N36" s="113">
        <v>40179</v>
      </c>
    </row>
    <row r="37" spans="2:14" ht="24.75" customHeight="1" x14ac:dyDescent="0.2">
      <c r="B37" s="51" t="s">
        <v>479</v>
      </c>
      <c r="C37" s="71"/>
      <c r="D37" s="80" t="s">
        <v>500</v>
      </c>
      <c r="E37" s="96">
        <v>19433.87</v>
      </c>
      <c r="F37" s="39">
        <v>2483.08</v>
      </c>
      <c r="G37" s="7">
        <f t="shared" si="1"/>
        <v>9716.9349999999995</v>
      </c>
      <c r="H37" s="7">
        <f t="shared" si="2"/>
        <v>1241.54</v>
      </c>
      <c r="I37" s="7"/>
      <c r="J37" s="7">
        <f t="shared" ref="J37" si="17">+G37*0.115</f>
        <v>1117.447525</v>
      </c>
      <c r="K37" s="7"/>
      <c r="L37" s="7">
        <f t="shared" si="4"/>
        <v>7357.9474750000008</v>
      </c>
      <c r="M37" s="11"/>
      <c r="N37" s="113">
        <v>44789</v>
      </c>
    </row>
    <row r="38" spans="2:14" ht="24.75" customHeight="1" x14ac:dyDescent="0.2">
      <c r="B38" s="51" t="s">
        <v>205</v>
      </c>
      <c r="C38" s="71"/>
      <c r="D38" s="80" t="s">
        <v>84</v>
      </c>
      <c r="E38" s="96">
        <v>13478.889350000001</v>
      </c>
      <c r="F38" s="39">
        <v>1280.2</v>
      </c>
      <c r="G38" s="7">
        <f t="shared" si="1"/>
        <v>6739.4446750000006</v>
      </c>
      <c r="H38" s="7">
        <f t="shared" si="2"/>
        <v>640.1</v>
      </c>
      <c r="I38" s="7"/>
      <c r="J38" s="7">
        <f t="shared" si="3"/>
        <v>775.03613762500015</v>
      </c>
      <c r="K38" s="7">
        <v>1284</v>
      </c>
      <c r="L38" s="7">
        <f t="shared" si="4"/>
        <v>4040.308537375</v>
      </c>
      <c r="M38" s="11"/>
      <c r="N38" s="113">
        <v>39234</v>
      </c>
    </row>
    <row r="39" spans="2:14" ht="24.75" customHeight="1" x14ac:dyDescent="0.2">
      <c r="B39" s="51" t="s">
        <v>223</v>
      </c>
      <c r="C39" s="71"/>
      <c r="D39" s="80" t="s">
        <v>342</v>
      </c>
      <c r="E39" s="96">
        <v>10768.090199999999</v>
      </c>
      <c r="F39" s="39">
        <v>854.47</v>
      </c>
      <c r="G39" s="7">
        <f t="shared" si="1"/>
        <v>5384.0450999999994</v>
      </c>
      <c r="H39" s="7">
        <f t="shared" si="2"/>
        <v>427.23500000000001</v>
      </c>
      <c r="I39" s="7"/>
      <c r="J39" s="7">
        <f t="shared" si="3"/>
        <v>619.1651865</v>
      </c>
      <c r="K39" s="7"/>
      <c r="L39" s="7">
        <f t="shared" si="4"/>
        <v>4337.6449134999993</v>
      </c>
      <c r="M39" s="11"/>
      <c r="N39" s="113">
        <v>42291</v>
      </c>
    </row>
    <row r="40" spans="2:14" ht="24.95" customHeight="1" x14ac:dyDescent="0.2">
      <c r="B40" t="s">
        <v>326</v>
      </c>
      <c r="D40" s="53" t="s">
        <v>91</v>
      </c>
      <c r="E40" s="96">
        <v>9918.5717000000004</v>
      </c>
      <c r="F40" s="39">
        <v>762.04</v>
      </c>
      <c r="G40" s="7">
        <f>+E40/2</f>
        <v>4959.2858500000002</v>
      </c>
      <c r="H40" s="7">
        <f>+F40/2</f>
        <v>381.02</v>
      </c>
      <c r="I40" s="7"/>
      <c r="J40" s="21">
        <f t="shared" ref="J40" si="18">+G40*0.115</f>
        <v>570.31787274999999</v>
      </c>
      <c r="K40" s="21"/>
      <c r="L40" s="7">
        <f t="shared" ref="L40" si="19">G40-H40+I40-J40-K40</f>
        <v>4007.9479772499999</v>
      </c>
      <c r="M40" s="11"/>
      <c r="N40" s="113">
        <v>43388</v>
      </c>
    </row>
    <row r="41" spans="2:14" ht="24.95" customHeight="1" x14ac:dyDescent="0.2">
      <c r="B41" s="51" t="s">
        <v>136</v>
      </c>
      <c r="C41" s="71"/>
      <c r="D41" s="80" t="s">
        <v>261</v>
      </c>
      <c r="E41" s="96"/>
      <c r="F41" s="39"/>
      <c r="G41" s="7">
        <f t="shared" si="1"/>
        <v>0</v>
      </c>
      <c r="H41" s="7">
        <f t="shared" si="2"/>
        <v>0</v>
      </c>
      <c r="I41" s="7"/>
      <c r="J41" s="7"/>
      <c r="K41" s="7"/>
      <c r="L41" s="7">
        <f t="shared" si="4"/>
        <v>0</v>
      </c>
      <c r="M41" s="11"/>
      <c r="N41" s="113">
        <v>39234</v>
      </c>
    </row>
    <row r="42" spans="2:14" ht="21.95" customHeight="1" x14ac:dyDescent="0.2">
      <c r="D42" s="25" t="s">
        <v>89</v>
      </c>
      <c r="E42" s="41">
        <f t="shared" ref="E42:L42" si="20">SUM(E7:E41)</f>
        <v>372776.37530000007</v>
      </c>
      <c r="F42" s="41">
        <f t="shared" si="20"/>
        <v>33202.439999999995</v>
      </c>
      <c r="G42" s="26">
        <f t="shared" si="20"/>
        <v>186388.18765000004</v>
      </c>
      <c r="H42" s="26">
        <f t="shared" si="20"/>
        <v>16601.219999999998</v>
      </c>
      <c r="I42" s="26">
        <f t="shared" si="20"/>
        <v>0</v>
      </c>
      <c r="J42" s="26">
        <f t="shared" si="20"/>
        <v>21434.641579750001</v>
      </c>
      <c r="K42" s="26">
        <f t="shared" si="20"/>
        <v>5246</v>
      </c>
      <c r="L42" s="26">
        <f t="shared" si="20"/>
        <v>143106.32607025001</v>
      </c>
    </row>
    <row r="43" spans="2:14" x14ac:dyDescent="0.2">
      <c r="B43" s="2"/>
      <c r="C43" s="2"/>
      <c r="D43" s="5"/>
      <c r="E43" s="7"/>
      <c r="F43" s="7"/>
      <c r="G43" s="7"/>
      <c r="H43" s="7"/>
      <c r="I43" s="7"/>
      <c r="J43" s="7"/>
      <c r="K43" s="7"/>
      <c r="L43" s="7"/>
    </row>
    <row r="44" spans="2:14" x14ac:dyDescent="0.2">
      <c r="B44" s="2"/>
      <c r="C44" s="2"/>
      <c r="D44" s="5"/>
      <c r="E44" s="7"/>
      <c r="F44" s="7"/>
      <c r="G44" s="7"/>
      <c r="H44" s="7"/>
      <c r="I44" s="7"/>
      <c r="J44" s="7"/>
      <c r="K44" s="7"/>
      <c r="L44" s="7"/>
    </row>
    <row r="45" spans="2:14" x14ac:dyDescent="0.2">
      <c r="B45" s="2"/>
      <c r="C45" s="2"/>
      <c r="D45" s="5"/>
      <c r="E45" s="7"/>
      <c r="F45" s="7"/>
      <c r="G45" s="7"/>
      <c r="H45" s="7"/>
      <c r="I45" s="7"/>
      <c r="J45" s="7"/>
      <c r="K45" s="7"/>
      <c r="L45" s="7"/>
    </row>
    <row r="46" spans="2:14" x14ac:dyDescent="0.2">
      <c r="B46" s="2"/>
      <c r="C46" s="2"/>
      <c r="D46" s="5"/>
      <c r="E46" s="7"/>
      <c r="F46" s="7"/>
      <c r="G46" s="7"/>
      <c r="H46" s="7"/>
      <c r="I46" s="7"/>
      <c r="J46" s="7"/>
      <c r="K46" s="7"/>
      <c r="L46" s="7"/>
    </row>
    <row r="50" spans="2:14" ht="24.95" customHeight="1" x14ac:dyDescent="0.2">
      <c r="B50" s="72"/>
      <c r="C50" s="72"/>
      <c r="D50" s="72"/>
      <c r="E50" s="60"/>
      <c r="F50" s="60"/>
      <c r="G50" s="60"/>
      <c r="H50" s="7"/>
      <c r="I50" s="7"/>
      <c r="J50" s="60"/>
      <c r="K50" s="60"/>
      <c r="L50" s="60"/>
      <c r="M50" s="60"/>
      <c r="N50" s="60"/>
    </row>
  </sheetData>
  <autoFilter ref="A1:N70"/>
  <sortState ref="A7:H42">
    <sortCondition ref="B7:B42"/>
  </sortState>
  <phoneticPr fontId="0" type="noConversion"/>
  <pageMargins left="0.15748031496062992" right="0.27559055118110237" top="0.19685039370078741" bottom="0.51181102362204722" header="0.11811023622047245" footer="0"/>
  <pageSetup scale="84" fitToHeight="2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249977111117893"/>
    <pageSetUpPr fitToPage="1"/>
  </sheetPr>
  <dimension ref="A1:O53"/>
  <sheetViews>
    <sheetView topLeftCell="B1" zoomScale="80" zoomScaleNormal="80" workbookViewId="0">
      <selection activeCell="B22" sqref="A22:XFD22"/>
    </sheetView>
  </sheetViews>
  <sheetFormatPr baseColWidth="10" defaultRowHeight="12.75" x14ac:dyDescent="0.2"/>
  <cols>
    <col min="1" max="1" width="1" hidden="1" customWidth="1"/>
    <col min="2" max="2" width="39.140625" bestFit="1" customWidth="1"/>
    <col min="3" max="3" width="3.42578125" hidden="1" customWidth="1"/>
    <col min="4" max="4" width="36" customWidth="1"/>
    <col min="5" max="5" width="1.42578125" customWidth="1"/>
    <col min="6" max="6" width="1.85546875" customWidth="1"/>
    <col min="7" max="7" width="1.42578125" customWidth="1"/>
    <col min="8" max="8" width="14" customWidth="1"/>
    <col min="9" max="9" width="12.85546875" bestFit="1" customWidth="1"/>
    <col min="10" max="10" width="10.140625" bestFit="1" customWidth="1"/>
    <col min="11" max="12" width="12.28515625" customWidth="1"/>
    <col min="13" max="13" width="13.5703125" bestFit="1" customWidth="1"/>
    <col min="14" max="14" width="44" customWidth="1"/>
    <col min="15" max="15" width="20.7109375" style="118" bestFit="1" customWidth="1"/>
  </cols>
  <sheetData>
    <row r="1" spans="2:15" ht="18" x14ac:dyDescent="0.25">
      <c r="E1" s="12" t="s">
        <v>0</v>
      </c>
      <c r="F1" s="13"/>
      <c r="G1" s="13"/>
      <c r="H1" s="13"/>
      <c r="I1" s="13"/>
      <c r="J1" s="13"/>
      <c r="K1" s="13"/>
      <c r="L1" s="13"/>
      <c r="M1" s="13"/>
      <c r="N1" s="14" t="s">
        <v>1</v>
      </c>
    </row>
    <row r="2" spans="2:15" ht="15" x14ac:dyDescent="0.25">
      <c r="E2" s="15" t="s">
        <v>90</v>
      </c>
      <c r="F2" s="13"/>
      <c r="G2" s="13"/>
      <c r="H2" s="13"/>
      <c r="I2" s="13"/>
      <c r="J2" s="13"/>
      <c r="K2" s="13"/>
      <c r="L2" s="13"/>
      <c r="M2" s="13"/>
      <c r="N2" s="16" t="str">
        <f>PRESIDENCIA!N2</f>
        <v>30 DE JUNIO DE 2023</v>
      </c>
    </row>
    <row r="3" spans="2:15" x14ac:dyDescent="0.2">
      <c r="E3" s="16" t="str">
        <f>PRESIDENCIA!E3</f>
        <v>SEGUNDA QUINCENA DE JUNIO DE 2023</v>
      </c>
      <c r="F3" s="13"/>
      <c r="G3" s="13"/>
      <c r="H3" s="13"/>
      <c r="I3" s="13"/>
      <c r="J3" s="13"/>
      <c r="K3" s="13"/>
      <c r="L3" s="13"/>
      <c r="M3" s="13"/>
    </row>
    <row r="4" spans="2:15" x14ac:dyDescent="0.2">
      <c r="E4" s="43"/>
      <c r="F4" s="13"/>
      <c r="G4" s="13"/>
      <c r="H4" s="13"/>
      <c r="I4" s="13"/>
      <c r="J4" s="13"/>
      <c r="K4" s="13"/>
      <c r="L4" s="13"/>
      <c r="M4" s="13"/>
    </row>
    <row r="5" spans="2:15" ht="25.5" x14ac:dyDescent="0.2">
      <c r="B5" s="17" t="s">
        <v>2</v>
      </c>
      <c r="C5" s="17"/>
      <c r="D5" s="17" t="s">
        <v>8</v>
      </c>
      <c r="E5" s="44" t="s">
        <v>3</v>
      </c>
      <c r="F5" s="44" t="s">
        <v>27</v>
      </c>
      <c r="G5" s="44" t="s">
        <v>31</v>
      </c>
      <c r="H5" s="18" t="s">
        <v>3</v>
      </c>
      <c r="I5" s="18" t="s">
        <v>27</v>
      </c>
      <c r="J5" s="45" t="s">
        <v>250</v>
      </c>
      <c r="K5" s="90" t="s">
        <v>435</v>
      </c>
      <c r="L5" s="98" t="s">
        <v>508</v>
      </c>
      <c r="M5" s="18" t="s">
        <v>4</v>
      </c>
      <c r="N5" s="17" t="s">
        <v>5</v>
      </c>
      <c r="O5" s="37" t="s">
        <v>394</v>
      </c>
    </row>
    <row r="6" spans="2:15" ht="2.25" customHeight="1" x14ac:dyDescent="0.2">
      <c r="E6" s="39"/>
      <c r="F6" s="39"/>
      <c r="G6" s="39"/>
    </row>
    <row r="7" spans="2:15" s="51" customFormat="1" ht="29.25" customHeight="1" x14ac:dyDescent="0.2">
      <c r="B7" s="2" t="s">
        <v>254</v>
      </c>
      <c r="C7"/>
      <c r="D7" s="77" t="s">
        <v>357</v>
      </c>
      <c r="E7" s="95">
        <v>26523.14055</v>
      </c>
      <c r="F7" s="39">
        <v>3997.35</v>
      </c>
      <c r="G7" s="39"/>
      <c r="H7" s="60">
        <f t="shared" ref="H7" si="0">+E7/2</f>
        <v>13261.570275</v>
      </c>
      <c r="I7" s="60">
        <f t="shared" ref="I7" si="1">+F7/2</f>
        <v>1998.675</v>
      </c>
      <c r="J7" s="60">
        <f t="shared" ref="J7" si="2">+G7/2</f>
        <v>0</v>
      </c>
      <c r="K7" s="60">
        <f>+H7*0.115</f>
        <v>1525.0805816250001</v>
      </c>
      <c r="L7" s="60"/>
      <c r="M7" s="60">
        <f>+H7-I7+J7-K7-L7</f>
        <v>9737.8146933750013</v>
      </c>
      <c r="N7" s="70"/>
      <c r="O7" s="113">
        <v>43374</v>
      </c>
    </row>
    <row r="8" spans="2:15" s="51" customFormat="1" ht="29.25" customHeight="1" x14ac:dyDescent="0.2">
      <c r="B8" s="2" t="s">
        <v>398</v>
      </c>
      <c r="C8"/>
      <c r="D8" s="62" t="s">
        <v>256</v>
      </c>
      <c r="E8" s="95">
        <v>8625.3612499999999</v>
      </c>
      <c r="F8" s="39">
        <v>621.34</v>
      </c>
      <c r="G8" s="39"/>
      <c r="H8" s="60">
        <f t="shared" ref="H8:H48" si="3">+E8/2</f>
        <v>4312.680625</v>
      </c>
      <c r="I8" s="60">
        <f t="shared" ref="I8:I48" si="4">+F8/2</f>
        <v>310.67</v>
      </c>
      <c r="J8" s="60">
        <f t="shared" ref="J8:J47" si="5">+G8/2</f>
        <v>0</v>
      </c>
      <c r="K8" s="60">
        <f t="shared" ref="K8:K48" si="6">+H8*0.115</f>
        <v>495.95827187500004</v>
      </c>
      <c r="L8" s="60"/>
      <c r="M8" s="60">
        <f t="shared" ref="M8:M48" si="7">+H8-I8+J8-K8-L8</f>
        <v>3506.0523531250001</v>
      </c>
      <c r="N8" s="70"/>
      <c r="O8" s="113">
        <v>44485</v>
      </c>
    </row>
    <row r="9" spans="2:15" s="51" customFormat="1" ht="29.25" customHeight="1" x14ac:dyDescent="0.2">
      <c r="B9" s="23" t="s">
        <v>148</v>
      </c>
      <c r="C9" s="5"/>
      <c r="D9" s="53" t="s">
        <v>66</v>
      </c>
      <c r="E9" s="95">
        <v>15180.3236</v>
      </c>
      <c r="F9" s="39">
        <v>1585.09</v>
      </c>
      <c r="G9" s="39"/>
      <c r="H9" s="60">
        <f t="shared" si="3"/>
        <v>7590.1617999999999</v>
      </c>
      <c r="I9" s="60">
        <f t="shared" si="4"/>
        <v>792.54499999999996</v>
      </c>
      <c r="J9" s="60">
        <f t="shared" si="5"/>
        <v>0</v>
      </c>
      <c r="K9" s="60">
        <f t="shared" si="6"/>
        <v>872.868607</v>
      </c>
      <c r="L9" s="60"/>
      <c r="M9" s="60">
        <f t="shared" si="7"/>
        <v>5924.7481929999994</v>
      </c>
      <c r="N9" s="70"/>
      <c r="O9" s="113">
        <v>37500</v>
      </c>
    </row>
    <row r="10" spans="2:15" s="51" customFormat="1" ht="29.25" customHeight="1" x14ac:dyDescent="0.2">
      <c r="B10" t="s">
        <v>353</v>
      </c>
      <c r="C10"/>
      <c r="D10" s="62" t="s">
        <v>496</v>
      </c>
      <c r="E10" s="95">
        <v>8139.7</v>
      </c>
      <c r="F10" s="39">
        <v>568.5</v>
      </c>
      <c r="G10" s="39"/>
      <c r="H10" s="60">
        <f t="shared" si="3"/>
        <v>4069.85</v>
      </c>
      <c r="I10" s="60">
        <f t="shared" si="4"/>
        <v>284.25</v>
      </c>
      <c r="J10" s="60">
        <f t="shared" si="5"/>
        <v>0</v>
      </c>
      <c r="K10" s="60">
        <f t="shared" si="6"/>
        <v>468.03275000000002</v>
      </c>
      <c r="L10" s="60"/>
      <c r="M10" s="60">
        <f t="shared" si="7"/>
        <v>3317.5672500000001</v>
      </c>
      <c r="N10" s="70"/>
      <c r="O10" s="114">
        <v>44245</v>
      </c>
    </row>
    <row r="11" spans="2:15" s="51" customFormat="1" ht="29.25" customHeight="1" x14ac:dyDescent="0.2">
      <c r="B11" t="s">
        <v>355</v>
      </c>
      <c r="C11"/>
      <c r="D11" s="62" t="s">
        <v>255</v>
      </c>
      <c r="E11" s="95">
        <v>7670.085</v>
      </c>
      <c r="F11" s="39">
        <v>517.41</v>
      </c>
      <c r="G11" s="39"/>
      <c r="H11" s="60">
        <f t="shared" si="3"/>
        <v>3835.0425</v>
      </c>
      <c r="I11" s="60">
        <f t="shared" si="4"/>
        <v>258.70499999999998</v>
      </c>
      <c r="J11" s="60">
        <f t="shared" si="5"/>
        <v>0</v>
      </c>
      <c r="K11" s="60">
        <f t="shared" si="6"/>
        <v>441.02988750000003</v>
      </c>
      <c r="L11" s="60"/>
      <c r="M11" s="60">
        <f t="shared" si="7"/>
        <v>3135.3076125000002</v>
      </c>
      <c r="N11" s="70"/>
      <c r="O11" s="112">
        <v>43405</v>
      </c>
    </row>
    <row r="12" spans="2:15" s="51" customFormat="1" ht="29.25" customHeight="1" x14ac:dyDescent="0.2">
      <c r="B12" s="51" t="s">
        <v>519</v>
      </c>
      <c r="C12"/>
      <c r="D12" s="53" t="s">
        <v>349</v>
      </c>
      <c r="E12" s="95">
        <v>19433.870200000001</v>
      </c>
      <c r="F12" s="39">
        <v>2483.08</v>
      </c>
      <c r="G12" s="39"/>
      <c r="H12" s="60">
        <f t="shared" ref="H12" si="8">+E12/2</f>
        <v>9716.9351000000006</v>
      </c>
      <c r="I12" s="60">
        <f t="shared" ref="I12" si="9">+F12/2</f>
        <v>1241.54</v>
      </c>
      <c r="J12" s="60">
        <f t="shared" ref="J12" si="10">+G12/2</f>
        <v>0</v>
      </c>
      <c r="K12" s="60">
        <f t="shared" ref="K12" si="11">+H12*0.115</f>
        <v>1117.4475365000001</v>
      </c>
      <c r="L12" s="60"/>
      <c r="M12" s="60">
        <f t="shared" ref="M12" si="12">+H12-I12+J12-K12-L12</f>
        <v>7357.9475635000017</v>
      </c>
      <c r="N12" s="70"/>
      <c r="O12" s="112">
        <v>45065</v>
      </c>
    </row>
    <row r="13" spans="2:15" ht="24.95" customHeight="1" x14ac:dyDescent="0.2">
      <c r="B13" s="10" t="s">
        <v>179</v>
      </c>
      <c r="C13" s="51"/>
      <c r="D13" s="62" t="s">
        <v>386</v>
      </c>
      <c r="E13" s="95">
        <v>7670.085</v>
      </c>
      <c r="F13" s="39">
        <v>517.41</v>
      </c>
      <c r="G13" s="39"/>
      <c r="H13" s="60">
        <f t="shared" si="3"/>
        <v>3835.0425</v>
      </c>
      <c r="I13" s="60">
        <f t="shared" si="4"/>
        <v>258.70499999999998</v>
      </c>
      <c r="J13" s="60">
        <f t="shared" si="5"/>
        <v>0</v>
      </c>
      <c r="K13" s="21">
        <f t="shared" si="6"/>
        <v>441.02988750000003</v>
      </c>
      <c r="L13" s="21"/>
      <c r="M13" s="60">
        <f t="shared" si="7"/>
        <v>3135.3076125000002</v>
      </c>
      <c r="N13" s="11"/>
      <c r="O13" s="112">
        <v>43374</v>
      </c>
    </row>
    <row r="14" spans="2:15" ht="24.95" customHeight="1" x14ac:dyDescent="0.2">
      <c r="B14" s="10" t="s">
        <v>516</v>
      </c>
      <c r="C14" s="51"/>
      <c r="D14" s="53" t="s">
        <v>395</v>
      </c>
      <c r="E14" s="95">
        <v>1950.14</v>
      </c>
      <c r="F14" s="39"/>
      <c r="G14" s="39">
        <v>315.45</v>
      </c>
      <c r="H14" s="60">
        <f t="shared" ref="H14" si="13">+E14/2</f>
        <v>975.07</v>
      </c>
      <c r="I14" s="60">
        <f t="shared" ref="I14" si="14">+F14/2</f>
        <v>0</v>
      </c>
      <c r="J14" s="60">
        <f t="shared" ref="J14" si="15">+G14/2</f>
        <v>157.72499999999999</v>
      </c>
      <c r="K14" s="21">
        <f t="shared" ref="K14" si="16">+H14*0.115</f>
        <v>112.13305000000001</v>
      </c>
      <c r="L14" s="60"/>
      <c r="M14" s="60">
        <f t="shared" ref="M14" si="17">+H14-I14+J14-K14-L14</f>
        <v>1020.66195</v>
      </c>
      <c r="N14" s="11"/>
      <c r="O14" s="112">
        <v>45050</v>
      </c>
    </row>
    <row r="15" spans="2:15" s="51" customFormat="1" ht="29.25" customHeight="1" x14ac:dyDescent="0.2">
      <c r="B15" s="10" t="s">
        <v>149</v>
      </c>
      <c r="C15" s="2"/>
      <c r="D15" s="53" t="s">
        <v>66</v>
      </c>
      <c r="E15" s="95">
        <v>15180.3236</v>
      </c>
      <c r="F15" s="39">
        <v>1585.09</v>
      </c>
      <c r="G15" s="39"/>
      <c r="H15" s="60">
        <f t="shared" si="3"/>
        <v>7590.1617999999999</v>
      </c>
      <c r="I15" s="60">
        <f t="shared" si="4"/>
        <v>792.54499999999996</v>
      </c>
      <c r="J15" s="60">
        <f t="shared" si="5"/>
        <v>0</v>
      </c>
      <c r="K15" s="60">
        <f t="shared" si="6"/>
        <v>872.868607</v>
      </c>
      <c r="L15" s="60">
        <v>1016</v>
      </c>
      <c r="M15" s="60">
        <f t="shared" si="7"/>
        <v>4908.7481929999994</v>
      </c>
      <c r="N15" s="70"/>
      <c r="O15" s="113">
        <v>40344</v>
      </c>
    </row>
    <row r="16" spans="2:15" s="51" customFormat="1" ht="29.25" customHeight="1" x14ac:dyDescent="0.2">
      <c r="B16" s="10" t="s">
        <v>520</v>
      </c>
      <c r="C16" s="2"/>
      <c r="D16" s="53" t="s">
        <v>395</v>
      </c>
      <c r="E16" s="95">
        <v>1950.14</v>
      </c>
      <c r="F16" s="39"/>
      <c r="G16" s="39">
        <v>315.45</v>
      </c>
      <c r="H16" s="60">
        <f t="shared" si="3"/>
        <v>975.07</v>
      </c>
      <c r="I16" s="60">
        <f t="shared" si="4"/>
        <v>0</v>
      </c>
      <c r="J16" s="60">
        <f t="shared" si="5"/>
        <v>157.72499999999999</v>
      </c>
      <c r="K16" s="21">
        <f t="shared" si="6"/>
        <v>112.13305000000001</v>
      </c>
      <c r="L16" s="60"/>
      <c r="M16" s="60">
        <f t="shared" si="7"/>
        <v>1020.66195</v>
      </c>
      <c r="N16" s="70"/>
      <c r="O16" s="113">
        <v>45047</v>
      </c>
    </row>
    <row r="17" spans="1:15" s="51" customFormat="1" ht="29.25" customHeight="1" x14ac:dyDescent="0.2">
      <c r="B17" s="10" t="s">
        <v>493</v>
      </c>
      <c r="C17" s="2"/>
      <c r="D17" s="53" t="s">
        <v>395</v>
      </c>
      <c r="E17" s="95">
        <v>1950.14</v>
      </c>
      <c r="F17" s="39"/>
      <c r="G17" s="39">
        <v>315.45</v>
      </c>
      <c r="H17" s="60">
        <f t="shared" ref="H17" si="18">+E17/2</f>
        <v>975.07</v>
      </c>
      <c r="I17" s="60">
        <f t="shared" ref="I17" si="19">+F17/2</f>
        <v>0</v>
      </c>
      <c r="J17" s="60">
        <f t="shared" ref="J17" si="20">+G17/2</f>
        <v>157.72499999999999</v>
      </c>
      <c r="K17" s="60">
        <f>+H17*0.115</f>
        <v>112.13305000000001</v>
      </c>
      <c r="L17" s="60"/>
      <c r="M17" s="60">
        <f t="shared" si="7"/>
        <v>1020.66195</v>
      </c>
      <c r="N17" s="70"/>
      <c r="O17" s="113">
        <v>44958</v>
      </c>
    </row>
    <row r="18" spans="1:15" s="51" customFormat="1" ht="29.25" customHeight="1" x14ac:dyDescent="0.2">
      <c r="B18" s="51" t="s">
        <v>407</v>
      </c>
      <c r="C18" s="71"/>
      <c r="D18" s="61" t="s">
        <v>304</v>
      </c>
      <c r="E18" s="95">
        <v>2697.3188</v>
      </c>
      <c r="F18" s="39"/>
      <c r="G18" s="39">
        <v>267.42</v>
      </c>
      <c r="H18" s="60">
        <f t="shared" si="3"/>
        <v>1348.6594</v>
      </c>
      <c r="I18" s="60">
        <f t="shared" si="4"/>
        <v>0</v>
      </c>
      <c r="J18" s="60">
        <f t="shared" si="5"/>
        <v>133.71</v>
      </c>
      <c r="K18" s="60">
        <f t="shared" si="6"/>
        <v>155.095831</v>
      </c>
      <c r="L18" s="60"/>
      <c r="M18" s="60">
        <f t="shared" si="7"/>
        <v>1327.273569</v>
      </c>
      <c r="N18" s="70"/>
      <c r="O18" s="113">
        <v>44501</v>
      </c>
    </row>
    <row r="19" spans="1:15" s="51" customFormat="1" ht="29.25" customHeight="1" x14ac:dyDescent="0.2">
      <c r="B19" s="10" t="s">
        <v>526</v>
      </c>
      <c r="C19" s="71"/>
      <c r="D19" s="80" t="s">
        <v>341</v>
      </c>
      <c r="E19" s="96">
        <v>9918.5717000000004</v>
      </c>
      <c r="F19" s="39">
        <v>762.04</v>
      </c>
      <c r="G19" s="39"/>
      <c r="H19" s="7">
        <f>+E19/2</f>
        <v>4959.2858500000002</v>
      </c>
      <c r="I19" s="7">
        <f>+F19/2</f>
        <v>381.02</v>
      </c>
      <c r="J19" s="7"/>
      <c r="K19" s="7">
        <f t="shared" ref="K19" si="21">+H19*0.115</f>
        <v>570.31787274999999</v>
      </c>
      <c r="L19" s="60"/>
      <c r="M19" s="60">
        <f t="shared" si="7"/>
        <v>4007.9479772499999</v>
      </c>
      <c r="N19" s="70"/>
      <c r="O19" s="113">
        <v>45078</v>
      </c>
    </row>
    <row r="20" spans="1:15" s="51" customFormat="1" ht="29.25" customHeight="1" x14ac:dyDescent="0.2">
      <c r="B20" s="51" t="s">
        <v>433</v>
      </c>
      <c r="C20" s="71"/>
      <c r="D20" s="61" t="s">
        <v>434</v>
      </c>
      <c r="E20" s="95">
        <v>7670.085</v>
      </c>
      <c r="F20" s="39">
        <v>517.41</v>
      </c>
      <c r="G20" s="39"/>
      <c r="H20" s="60">
        <f t="shared" si="3"/>
        <v>3835.0425</v>
      </c>
      <c r="I20" s="60">
        <f t="shared" si="4"/>
        <v>258.70499999999998</v>
      </c>
      <c r="J20" s="60">
        <f t="shared" si="5"/>
        <v>0</v>
      </c>
      <c r="K20" s="60">
        <f t="shared" si="6"/>
        <v>441.02988750000003</v>
      </c>
      <c r="L20" s="60"/>
      <c r="M20" s="60">
        <f t="shared" si="7"/>
        <v>3135.3076125000002</v>
      </c>
      <c r="N20" s="70"/>
      <c r="O20" s="113">
        <v>44608</v>
      </c>
    </row>
    <row r="21" spans="1:15" s="51" customFormat="1" ht="29.25" customHeight="1" x14ac:dyDescent="0.2">
      <c r="B21" s="2" t="s">
        <v>146</v>
      </c>
      <c r="C21" s="5"/>
      <c r="D21" s="53" t="s">
        <v>64</v>
      </c>
      <c r="E21" s="95">
        <v>6445.7480999999998</v>
      </c>
      <c r="F21" s="39">
        <v>130.66</v>
      </c>
      <c r="G21" s="39"/>
      <c r="H21" s="60">
        <f t="shared" si="3"/>
        <v>3222.8740499999999</v>
      </c>
      <c r="I21" s="60">
        <f t="shared" si="4"/>
        <v>65.33</v>
      </c>
      <c r="J21" s="60">
        <f t="shared" si="5"/>
        <v>0</v>
      </c>
      <c r="K21" s="60">
        <f t="shared" si="6"/>
        <v>370.63051575000003</v>
      </c>
      <c r="L21" s="60"/>
      <c r="M21" s="60">
        <f t="shared" si="7"/>
        <v>2786.9135342499999</v>
      </c>
      <c r="N21" s="70"/>
      <c r="O21" s="112">
        <v>43374</v>
      </c>
    </row>
    <row r="22" spans="1:15" s="111" customFormat="1" ht="29.25" customHeight="1" x14ac:dyDescent="0.2">
      <c r="B22" s="118" t="s">
        <v>350</v>
      </c>
      <c r="C22" s="118"/>
      <c r="D22" s="122" t="s">
        <v>348</v>
      </c>
      <c r="E22" s="96">
        <v>8625.3612499999999</v>
      </c>
      <c r="F22" s="123">
        <v>621.34</v>
      </c>
      <c r="G22" s="123"/>
      <c r="H22" s="60">
        <f t="shared" si="3"/>
        <v>4312.680625</v>
      </c>
      <c r="I22" s="60">
        <f t="shared" si="4"/>
        <v>310.67</v>
      </c>
      <c r="J22" s="60">
        <f t="shared" si="5"/>
        <v>0</v>
      </c>
      <c r="K22" s="60">
        <f t="shared" si="6"/>
        <v>495.95827187500004</v>
      </c>
      <c r="L22" s="60"/>
      <c r="M22" s="60">
        <f t="shared" si="7"/>
        <v>3506.0523531250001</v>
      </c>
      <c r="N22" s="70"/>
      <c r="O22" s="114">
        <v>44440</v>
      </c>
    </row>
    <row r="23" spans="1:15" s="51" customFormat="1" ht="29.25" customHeight="1" x14ac:dyDescent="0.2">
      <c r="B23" t="s">
        <v>476</v>
      </c>
      <c r="C23"/>
      <c r="D23" s="53" t="s">
        <v>349</v>
      </c>
      <c r="E23" s="95">
        <v>19433.870200000001</v>
      </c>
      <c r="F23" s="39">
        <v>2483.08</v>
      </c>
      <c r="G23" s="39"/>
      <c r="H23" s="60">
        <f t="shared" si="3"/>
        <v>9716.9351000000006</v>
      </c>
      <c r="I23" s="60">
        <f t="shared" si="4"/>
        <v>1241.54</v>
      </c>
      <c r="J23" s="60">
        <f t="shared" si="5"/>
        <v>0</v>
      </c>
      <c r="K23" s="60">
        <f t="shared" si="6"/>
        <v>1117.4475365000001</v>
      </c>
      <c r="L23" s="60"/>
      <c r="M23" s="60">
        <f t="shared" si="7"/>
        <v>7357.9475635000017</v>
      </c>
      <c r="N23" s="70"/>
      <c r="O23" s="114">
        <v>44774</v>
      </c>
    </row>
    <row r="24" spans="1:15" ht="24.95" customHeight="1" x14ac:dyDescent="0.2">
      <c r="B24" s="51" t="s">
        <v>113</v>
      </c>
      <c r="C24" s="71"/>
      <c r="D24" s="80" t="s">
        <v>487</v>
      </c>
      <c r="E24" s="95"/>
      <c r="F24" s="39"/>
      <c r="G24" s="39"/>
      <c r="H24" s="60">
        <f t="shared" si="3"/>
        <v>0</v>
      </c>
      <c r="I24" s="60">
        <f t="shared" si="4"/>
        <v>0</v>
      </c>
      <c r="J24" s="60">
        <f t="shared" si="5"/>
        <v>0</v>
      </c>
      <c r="K24" s="60">
        <f t="shared" si="6"/>
        <v>0</v>
      </c>
      <c r="L24" s="60"/>
      <c r="M24" s="60">
        <f t="shared" si="7"/>
        <v>0</v>
      </c>
      <c r="N24" s="11"/>
      <c r="O24" s="113">
        <v>43374</v>
      </c>
    </row>
    <row r="25" spans="1:15" ht="24.95" customHeight="1" x14ac:dyDescent="0.2">
      <c r="B25" s="51" t="s">
        <v>503</v>
      </c>
      <c r="C25" s="71"/>
      <c r="D25" s="80" t="s">
        <v>504</v>
      </c>
      <c r="E25" s="95">
        <v>6445.7480999999998</v>
      </c>
      <c r="F25" s="39">
        <v>130.66</v>
      </c>
      <c r="G25" s="39"/>
      <c r="H25" s="60">
        <f t="shared" si="3"/>
        <v>3222.8740499999999</v>
      </c>
      <c r="I25" s="60">
        <f t="shared" si="4"/>
        <v>65.33</v>
      </c>
      <c r="J25" s="60">
        <f t="shared" si="5"/>
        <v>0</v>
      </c>
      <c r="K25" s="60">
        <f t="shared" ref="K25" si="22">+H25*0.115</f>
        <v>370.63051575000003</v>
      </c>
      <c r="L25" s="60"/>
      <c r="M25" s="60">
        <f t="shared" si="7"/>
        <v>2786.9135342499999</v>
      </c>
      <c r="N25" s="11"/>
      <c r="O25" s="113">
        <v>45019</v>
      </c>
    </row>
    <row r="26" spans="1:15" ht="24.95" customHeight="1" x14ac:dyDescent="0.2">
      <c r="B26" s="51" t="s">
        <v>481</v>
      </c>
      <c r="C26" s="71"/>
      <c r="D26" s="80" t="s">
        <v>21</v>
      </c>
      <c r="E26" s="95">
        <v>2697.3188</v>
      </c>
      <c r="F26" s="39"/>
      <c r="G26" s="39">
        <v>267.42</v>
      </c>
      <c r="H26" s="60">
        <f t="shared" si="3"/>
        <v>1348.6594</v>
      </c>
      <c r="I26" s="60">
        <f t="shared" si="4"/>
        <v>0</v>
      </c>
      <c r="J26" s="60">
        <f t="shared" si="5"/>
        <v>133.71</v>
      </c>
      <c r="K26" s="60">
        <f t="shared" si="6"/>
        <v>155.095831</v>
      </c>
      <c r="L26" s="60"/>
      <c r="M26" s="60">
        <f t="shared" si="7"/>
        <v>1327.273569</v>
      </c>
      <c r="N26" s="11"/>
      <c r="O26" s="113">
        <v>44788</v>
      </c>
    </row>
    <row r="27" spans="1:15" s="51" customFormat="1" ht="29.25" customHeight="1" x14ac:dyDescent="0.2">
      <c r="B27" t="s">
        <v>376</v>
      </c>
      <c r="C27"/>
      <c r="D27" s="62" t="s">
        <v>321</v>
      </c>
      <c r="E27" s="39">
        <v>10111.709999999999</v>
      </c>
      <c r="F27" s="39">
        <v>783.06</v>
      </c>
      <c r="G27" s="39"/>
      <c r="H27" s="60">
        <f t="shared" si="3"/>
        <v>5055.8549999999996</v>
      </c>
      <c r="I27" s="60">
        <f t="shared" si="4"/>
        <v>391.53</v>
      </c>
      <c r="J27" s="60">
        <f t="shared" si="5"/>
        <v>0</v>
      </c>
      <c r="K27" s="60"/>
      <c r="L27" s="60"/>
      <c r="M27" s="60">
        <f t="shared" si="7"/>
        <v>4664.3249999999998</v>
      </c>
      <c r="N27" s="70"/>
      <c r="O27" s="114">
        <v>44027</v>
      </c>
    </row>
    <row r="28" spans="1:15" ht="24.95" customHeight="1" x14ac:dyDescent="0.2">
      <c r="B28" t="s">
        <v>318</v>
      </c>
      <c r="C28" s="77"/>
      <c r="D28" s="94" t="s">
        <v>256</v>
      </c>
      <c r="E28" s="95">
        <v>8625.3612499999999</v>
      </c>
      <c r="F28" s="39">
        <v>621.34</v>
      </c>
      <c r="G28" s="39"/>
      <c r="H28" s="60">
        <f t="shared" si="3"/>
        <v>4312.680625</v>
      </c>
      <c r="I28" s="60">
        <f t="shared" si="4"/>
        <v>310.67</v>
      </c>
      <c r="J28" s="60">
        <f t="shared" si="5"/>
        <v>0</v>
      </c>
      <c r="K28" s="60">
        <f t="shared" si="6"/>
        <v>495.95827187500004</v>
      </c>
      <c r="L28" s="60"/>
      <c r="M28" s="60">
        <f t="shared" si="7"/>
        <v>3506.0523531250001</v>
      </c>
      <c r="N28" s="11"/>
      <c r="O28" s="114">
        <v>43482</v>
      </c>
    </row>
    <row r="29" spans="1:15" ht="21" customHeight="1" x14ac:dyDescent="0.2">
      <c r="A29" s="75">
        <v>44204</v>
      </c>
      <c r="B29" s="2" t="s">
        <v>150</v>
      </c>
      <c r="C29" s="5"/>
      <c r="D29" s="53" t="s">
        <v>66</v>
      </c>
      <c r="E29" s="95">
        <v>15180.3236</v>
      </c>
      <c r="F29" s="39">
        <v>1585.09</v>
      </c>
      <c r="G29" s="39"/>
      <c r="H29" s="60">
        <f t="shared" si="3"/>
        <v>7590.1617999999999</v>
      </c>
      <c r="I29" s="60">
        <f t="shared" si="4"/>
        <v>792.54499999999996</v>
      </c>
      <c r="J29" s="60">
        <f t="shared" si="5"/>
        <v>0</v>
      </c>
      <c r="K29" s="60">
        <f t="shared" si="6"/>
        <v>872.868607</v>
      </c>
      <c r="L29" s="60"/>
      <c r="M29" s="60">
        <f t="shared" si="7"/>
        <v>5924.7481929999994</v>
      </c>
      <c r="N29" s="11"/>
      <c r="O29" s="113">
        <v>39083</v>
      </c>
    </row>
    <row r="30" spans="1:15" s="51" customFormat="1" ht="29.25" customHeight="1" x14ac:dyDescent="0.2">
      <c r="B30" t="s">
        <v>352</v>
      </c>
      <c r="C30"/>
      <c r="D30" s="62" t="s">
        <v>385</v>
      </c>
      <c r="E30" s="95">
        <v>5630.9507000000003</v>
      </c>
      <c r="F30" s="39">
        <v>32.32</v>
      </c>
      <c r="G30" s="39"/>
      <c r="H30" s="60">
        <f t="shared" si="3"/>
        <v>2815.4753500000002</v>
      </c>
      <c r="I30" s="60">
        <f t="shared" si="4"/>
        <v>16.16</v>
      </c>
      <c r="J30" s="60">
        <f t="shared" si="5"/>
        <v>0</v>
      </c>
      <c r="K30" s="60">
        <f t="shared" si="6"/>
        <v>323.77966525000005</v>
      </c>
      <c r="L30" s="60"/>
      <c r="M30" s="60">
        <f t="shared" si="7"/>
        <v>2475.5356847500002</v>
      </c>
      <c r="N30" s="70"/>
      <c r="O30" s="114">
        <v>44237</v>
      </c>
    </row>
    <row r="31" spans="1:15" s="51" customFormat="1" ht="29.25" customHeight="1" x14ac:dyDescent="0.2">
      <c r="B31" s="51" t="s">
        <v>173</v>
      </c>
      <c r="C31" s="71"/>
      <c r="D31" s="53" t="s">
        <v>64</v>
      </c>
      <c r="E31" s="95">
        <v>11622.091</v>
      </c>
      <c r="F31" s="39">
        <v>972.68</v>
      </c>
      <c r="G31" s="39"/>
      <c r="H31" s="60">
        <f t="shared" si="3"/>
        <v>5811.0455000000002</v>
      </c>
      <c r="I31" s="60">
        <f t="shared" si="4"/>
        <v>486.34</v>
      </c>
      <c r="J31" s="60">
        <f t="shared" si="5"/>
        <v>0</v>
      </c>
      <c r="K31" s="60">
        <f t="shared" si="6"/>
        <v>668.27023250000002</v>
      </c>
      <c r="L31" s="60"/>
      <c r="M31" s="60">
        <f t="shared" si="7"/>
        <v>4656.4352675</v>
      </c>
      <c r="N31" s="70"/>
      <c r="O31" s="113">
        <v>41835</v>
      </c>
    </row>
    <row r="32" spans="1:15" s="51" customFormat="1" ht="29.25" customHeight="1" x14ac:dyDescent="0.2">
      <c r="B32" t="s">
        <v>356</v>
      </c>
      <c r="C32"/>
      <c r="D32" s="62" t="s">
        <v>441</v>
      </c>
      <c r="E32" s="95">
        <v>12252.6235</v>
      </c>
      <c r="F32" s="39">
        <v>1073.57</v>
      </c>
      <c r="G32" s="39"/>
      <c r="H32" s="60">
        <f t="shared" si="3"/>
        <v>6126.3117499999998</v>
      </c>
      <c r="I32" s="60">
        <f t="shared" si="4"/>
        <v>536.78499999999997</v>
      </c>
      <c r="J32" s="60">
        <f t="shared" si="5"/>
        <v>0</v>
      </c>
      <c r="K32" s="60">
        <f t="shared" si="6"/>
        <v>704.52585124999996</v>
      </c>
      <c r="L32" s="60"/>
      <c r="M32" s="60">
        <f t="shared" si="7"/>
        <v>4885.0008987500005</v>
      </c>
      <c r="N32" s="70"/>
      <c r="O32" s="114">
        <v>43857</v>
      </c>
    </row>
    <row r="33" spans="1:15" s="51" customFormat="1" ht="29.25" customHeight="1" x14ac:dyDescent="0.2">
      <c r="B33" s="10" t="s">
        <v>249</v>
      </c>
      <c r="C33" s="48"/>
      <c r="D33" s="53" t="s">
        <v>349</v>
      </c>
      <c r="E33" s="95">
        <v>19433.870200000001</v>
      </c>
      <c r="F33" s="39">
        <v>2483.08</v>
      </c>
      <c r="G33" s="39"/>
      <c r="H33" s="60">
        <f t="shared" si="3"/>
        <v>9716.9351000000006</v>
      </c>
      <c r="I33" s="60">
        <f t="shared" si="4"/>
        <v>1241.54</v>
      </c>
      <c r="J33" s="60">
        <f t="shared" si="5"/>
        <v>0</v>
      </c>
      <c r="K33" s="60">
        <f t="shared" si="6"/>
        <v>1117.4475365000001</v>
      </c>
      <c r="L33" s="60"/>
      <c r="M33" s="60">
        <f t="shared" si="7"/>
        <v>7357.9475635000017</v>
      </c>
      <c r="N33" s="70"/>
      <c r="O33" s="112">
        <v>43693</v>
      </c>
    </row>
    <row r="34" spans="1:15" s="51" customFormat="1" ht="29.25" customHeight="1" x14ac:dyDescent="0.2">
      <c r="B34" s="2" t="s">
        <v>161</v>
      </c>
      <c r="C34" s="5"/>
      <c r="D34" s="53" t="s">
        <v>264</v>
      </c>
      <c r="E34" s="95">
        <v>15180.32</v>
      </c>
      <c r="F34" s="39">
        <v>1585.09</v>
      </c>
      <c r="G34" s="39"/>
      <c r="H34" s="60">
        <f t="shared" si="3"/>
        <v>7590.16</v>
      </c>
      <c r="I34" s="60">
        <f t="shared" si="4"/>
        <v>792.54499999999996</v>
      </c>
      <c r="J34" s="60">
        <f t="shared" si="5"/>
        <v>0</v>
      </c>
      <c r="K34" s="60">
        <f t="shared" si="6"/>
        <v>872.86840000000007</v>
      </c>
      <c r="L34" s="60"/>
      <c r="M34" s="60">
        <f t="shared" si="7"/>
        <v>5924.7465999999995</v>
      </c>
      <c r="N34" s="70"/>
      <c r="O34" s="113">
        <v>43409</v>
      </c>
    </row>
    <row r="35" spans="1:15" s="51" customFormat="1" ht="29.25" customHeight="1" x14ac:dyDescent="0.2">
      <c r="B35" s="2" t="s">
        <v>502</v>
      </c>
      <c r="C35" s="5"/>
      <c r="D35" s="53" t="s">
        <v>395</v>
      </c>
      <c r="E35" s="95">
        <v>1950.14</v>
      </c>
      <c r="F35" s="39"/>
      <c r="G35" s="39">
        <v>315.45</v>
      </c>
      <c r="H35" s="60">
        <f t="shared" si="3"/>
        <v>975.07</v>
      </c>
      <c r="I35" s="60">
        <f t="shared" si="4"/>
        <v>0</v>
      </c>
      <c r="J35" s="60">
        <f t="shared" si="5"/>
        <v>157.72499999999999</v>
      </c>
      <c r="K35" s="60">
        <f>+H35*0.115</f>
        <v>112.13305000000001</v>
      </c>
      <c r="L35" s="60"/>
      <c r="M35" s="60">
        <f t="shared" si="7"/>
        <v>1020.66195</v>
      </c>
      <c r="N35" s="70"/>
      <c r="O35" s="113">
        <v>45017</v>
      </c>
    </row>
    <row r="36" spans="1:15" s="51" customFormat="1" ht="29.25" customHeight="1" x14ac:dyDescent="0.2">
      <c r="B36" s="2" t="s">
        <v>112</v>
      </c>
      <c r="C36"/>
      <c r="D36" s="28" t="s">
        <v>91</v>
      </c>
      <c r="E36" s="95">
        <v>9918.5717000000004</v>
      </c>
      <c r="F36" s="39">
        <v>762.04</v>
      </c>
      <c r="G36" s="39"/>
      <c r="H36" s="60">
        <f t="shared" si="3"/>
        <v>4959.2858500000002</v>
      </c>
      <c r="I36" s="60">
        <f t="shared" si="4"/>
        <v>381.02</v>
      </c>
      <c r="J36" s="60">
        <f t="shared" si="5"/>
        <v>0</v>
      </c>
      <c r="K36" s="60">
        <f t="shared" si="6"/>
        <v>570.31787274999999</v>
      </c>
      <c r="L36" s="60"/>
      <c r="M36" s="60">
        <f t="shared" si="7"/>
        <v>4007.9479772499999</v>
      </c>
      <c r="N36" s="70"/>
      <c r="O36" s="113">
        <v>43374</v>
      </c>
    </row>
    <row r="37" spans="1:15" s="51" customFormat="1" ht="29.25" customHeight="1" x14ac:dyDescent="0.2">
      <c r="B37" s="2" t="s">
        <v>121</v>
      </c>
      <c r="C37" s="5"/>
      <c r="D37" s="53" t="s">
        <v>397</v>
      </c>
      <c r="E37" s="95">
        <v>13762.45615</v>
      </c>
      <c r="F37" s="39">
        <v>1331.01</v>
      </c>
      <c r="G37" s="39"/>
      <c r="H37" s="60">
        <f t="shared" si="3"/>
        <v>6881.228075</v>
      </c>
      <c r="I37" s="60">
        <f t="shared" si="4"/>
        <v>665.505</v>
      </c>
      <c r="J37" s="60">
        <f t="shared" si="5"/>
        <v>0</v>
      </c>
      <c r="K37" s="60">
        <f t="shared" si="6"/>
        <v>791.34122862499999</v>
      </c>
      <c r="L37" s="60"/>
      <c r="M37" s="60">
        <f t="shared" si="7"/>
        <v>5424.3818463749994</v>
      </c>
      <c r="N37" s="70"/>
      <c r="O37" s="113">
        <v>43416</v>
      </c>
    </row>
    <row r="38" spans="1:15" s="51" customFormat="1" ht="29.25" customHeight="1" x14ac:dyDescent="0.2">
      <c r="B38" s="51" t="s">
        <v>211</v>
      </c>
      <c r="C38" s="71"/>
      <c r="D38" s="61" t="s">
        <v>14</v>
      </c>
      <c r="E38" s="95">
        <v>6814.1887000000006</v>
      </c>
      <c r="F38" s="39">
        <v>170.75</v>
      </c>
      <c r="G38" s="39"/>
      <c r="H38" s="60">
        <f t="shared" si="3"/>
        <v>3407.0943500000003</v>
      </c>
      <c r="I38" s="60">
        <f t="shared" si="4"/>
        <v>85.375</v>
      </c>
      <c r="J38" s="60">
        <f t="shared" si="5"/>
        <v>0</v>
      </c>
      <c r="K38" s="60">
        <f t="shared" si="6"/>
        <v>391.81585025000004</v>
      </c>
      <c r="L38" s="60"/>
      <c r="M38" s="60">
        <f t="shared" si="7"/>
        <v>2929.9034997500003</v>
      </c>
      <c r="N38" s="70"/>
      <c r="O38" s="113">
        <v>36617</v>
      </c>
    </row>
    <row r="39" spans="1:15" ht="24.95" customHeight="1" x14ac:dyDescent="0.2">
      <c r="A39" s="75">
        <v>44288</v>
      </c>
      <c r="B39" s="2" t="s">
        <v>338</v>
      </c>
      <c r="C39" s="2"/>
      <c r="D39" s="28" t="s">
        <v>339</v>
      </c>
      <c r="E39" s="95">
        <v>7670.085</v>
      </c>
      <c r="F39" s="39">
        <v>517.41</v>
      </c>
      <c r="G39" s="39"/>
      <c r="H39" s="60">
        <f t="shared" si="3"/>
        <v>3835.0425</v>
      </c>
      <c r="I39" s="60">
        <f t="shared" si="4"/>
        <v>258.70499999999998</v>
      </c>
      <c r="J39" s="60">
        <f t="shared" si="5"/>
        <v>0</v>
      </c>
      <c r="K39" s="60">
        <f t="shared" si="6"/>
        <v>441.02988750000003</v>
      </c>
      <c r="L39" s="60"/>
      <c r="M39" s="60">
        <f t="shared" si="7"/>
        <v>3135.3076125000002</v>
      </c>
      <c r="N39" s="11"/>
      <c r="O39" s="112">
        <v>44470</v>
      </c>
    </row>
    <row r="40" spans="1:15" s="51" customFormat="1" ht="29.25" customHeight="1" x14ac:dyDescent="0.2">
      <c r="B40" s="2" t="s">
        <v>456</v>
      </c>
      <c r="C40" s="71"/>
      <c r="D40" s="61" t="s">
        <v>257</v>
      </c>
      <c r="E40" s="95">
        <v>7670.085</v>
      </c>
      <c r="F40" s="39">
        <v>517.41</v>
      </c>
      <c r="G40" s="39"/>
      <c r="H40" s="60">
        <f t="shared" si="3"/>
        <v>3835.0425</v>
      </c>
      <c r="I40" s="60">
        <f t="shared" si="4"/>
        <v>258.70499999999998</v>
      </c>
      <c r="J40" s="60">
        <f t="shared" si="5"/>
        <v>0</v>
      </c>
      <c r="K40" s="60">
        <f t="shared" si="6"/>
        <v>441.02988750000003</v>
      </c>
      <c r="L40" s="60"/>
      <c r="M40" s="60">
        <f t="shared" si="7"/>
        <v>3135.3076125000002</v>
      </c>
      <c r="N40" s="70"/>
      <c r="O40" s="113">
        <v>44670</v>
      </c>
    </row>
    <row r="41" spans="1:15" s="51" customFormat="1" ht="29.25" customHeight="1" x14ac:dyDescent="0.2">
      <c r="B41" s="2" t="s">
        <v>521</v>
      </c>
      <c r="C41" s="71"/>
      <c r="D41" s="53" t="s">
        <v>395</v>
      </c>
      <c r="E41" s="95">
        <v>1950.14</v>
      </c>
      <c r="F41" s="39"/>
      <c r="G41" s="39">
        <v>315.45</v>
      </c>
      <c r="H41" s="60">
        <f t="shared" ref="H41" si="23">+E41/2</f>
        <v>975.07</v>
      </c>
      <c r="I41" s="60">
        <f t="shared" ref="I41" si="24">+F41/2</f>
        <v>0</v>
      </c>
      <c r="J41" s="60">
        <f t="shared" ref="J41" si="25">+G41/2</f>
        <v>157.72499999999999</v>
      </c>
      <c r="K41" s="60">
        <f>+H41*0.115</f>
        <v>112.13305000000001</v>
      </c>
      <c r="L41" s="60"/>
      <c r="M41" s="60">
        <f t="shared" ref="M41" si="26">+H41-I41+J41-K41-L41</f>
        <v>1020.66195</v>
      </c>
      <c r="N41" s="70"/>
      <c r="O41" s="113">
        <v>45047</v>
      </c>
    </row>
    <row r="42" spans="1:15" ht="24.75" customHeight="1" x14ac:dyDescent="0.2">
      <c r="B42" t="s">
        <v>354</v>
      </c>
      <c r="D42" s="94" t="s">
        <v>256</v>
      </c>
      <c r="E42" s="95">
        <v>8625.3612499999999</v>
      </c>
      <c r="F42" s="39">
        <v>621.34</v>
      </c>
      <c r="G42" s="39"/>
      <c r="H42" s="60">
        <f t="shared" si="3"/>
        <v>4312.680625</v>
      </c>
      <c r="I42" s="60">
        <f t="shared" si="4"/>
        <v>310.67</v>
      </c>
      <c r="J42" s="60">
        <f t="shared" si="5"/>
        <v>0</v>
      </c>
      <c r="K42" s="60">
        <f t="shared" si="6"/>
        <v>495.95827187500004</v>
      </c>
      <c r="L42" s="60"/>
      <c r="M42" s="60">
        <f t="shared" si="7"/>
        <v>3506.0523531250001</v>
      </c>
      <c r="N42" s="11"/>
      <c r="O42" s="114">
        <v>44256</v>
      </c>
    </row>
    <row r="43" spans="1:15" ht="24.75" customHeight="1" x14ac:dyDescent="0.2">
      <c r="B43" s="2" t="s">
        <v>528</v>
      </c>
      <c r="D43" s="94" t="s">
        <v>529</v>
      </c>
      <c r="E43" s="95">
        <v>9918.5717000000004</v>
      </c>
      <c r="F43" s="39">
        <v>762.04</v>
      </c>
      <c r="G43" s="39"/>
      <c r="H43" s="60">
        <f t="shared" ref="H43" si="27">+E43/2</f>
        <v>4959.2858500000002</v>
      </c>
      <c r="I43" s="60">
        <f t="shared" ref="I43" si="28">+F43/2</f>
        <v>381.02</v>
      </c>
      <c r="J43" s="60">
        <f t="shared" ref="J43" si="29">+G43/2</f>
        <v>0</v>
      </c>
      <c r="K43" s="60">
        <f t="shared" ref="K43" si="30">+H43*0.115</f>
        <v>570.31787274999999</v>
      </c>
      <c r="L43" s="60"/>
      <c r="M43" s="60">
        <f t="shared" ref="M43" si="31">+H43-I43+J43-K43-L43</f>
        <v>4007.9479772499999</v>
      </c>
      <c r="N43" s="11"/>
      <c r="O43" s="114"/>
    </row>
    <row r="44" spans="1:15" ht="24.75" customHeight="1" x14ac:dyDescent="0.2">
      <c r="B44" s="2" t="s">
        <v>527</v>
      </c>
      <c r="D44" s="62" t="s">
        <v>525</v>
      </c>
      <c r="E44" s="95">
        <v>8625.3612499999999</v>
      </c>
      <c r="F44" s="39">
        <v>621.34</v>
      </c>
      <c r="G44" s="39"/>
      <c r="H44" s="60">
        <f t="shared" ref="H44" si="32">+E44/2</f>
        <v>4312.680625</v>
      </c>
      <c r="I44" s="60">
        <f t="shared" ref="I44" si="33">+F44/2</f>
        <v>310.67</v>
      </c>
      <c r="J44" s="60">
        <f t="shared" ref="J44" si="34">+G44/2</f>
        <v>0</v>
      </c>
      <c r="K44" s="60">
        <f t="shared" ref="K44" si="35">+H44*0.115</f>
        <v>495.95827187500004</v>
      </c>
      <c r="L44" s="60"/>
      <c r="M44" s="60">
        <f t="shared" ref="M44" si="36">+H44-I44+J44-K44-L44</f>
        <v>3506.0523531250001</v>
      </c>
      <c r="N44" s="11"/>
      <c r="O44" s="114"/>
    </row>
    <row r="45" spans="1:15" s="51" customFormat="1" ht="29.25" customHeight="1" x14ac:dyDescent="0.2">
      <c r="B45" s="51" t="s">
        <v>212</v>
      </c>
      <c r="C45" s="71"/>
      <c r="D45" s="61" t="s">
        <v>107</v>
      </c>
      <c r="E45" s="95">
        <v>6445.7480999999998</v>
      </c>
      <c r="F45" s="39">
        <v>130.66</v>
      </c>
      <c r="G45" s="39"/>
      <c r="H45" s="60">
        <f t="shared" si="3"/>
        <v>3222.8740499999999</v>
      </c>
      <c r="I45" s="60">
        <f t="shared" si="4"/>
        <v>65.33</v>
      </c>
      <c r="J45" s="60">
        <f t="shared" si="5"/>
        <v>0</v>
      </c>
      <c r="K45" s="60">
        <f t="shared" si="6"/>
        <v>370.63051575000003</v>
      </c>
      <c r="L45" s="60"/>
      <c r="M45" s="60">
        <f t="shared" si="7"/>
        <v>2786.9135342499999</v>
      </c>
      <c r="N45" s="70"/>
      <c r="O45" s="112">
        <v>43101</v>
      </c>
    </row>
    <row r="46" spans="1:15" ht="21.95" customHeight="1" x14ac:dyDescent="0.2">
      <c r="B46" s="51" t="s">
        <v>209</v>
      </c>
      <c r="C46" s="71"/>
      <c r="D46" s="61" t="s">
        <v>13</v>
      </c>
      <c r="E46" s="95">
        <v>8625.3612499999999</v>
      </c>
      <c r="F46" s="39">
        <v>621.34</v>
      </c>
      <c r="G46" s="39"/>
      <c r="H46" s="60">
        <f t="shared" si="3"/>
        <v>4312.680625</v>
      </c>
      <c r="I46" s="60">
        <f t="shared" si="4"/>
        <v>310.67</v>
      </c>
      <c r="J46" s="60">
        <f t="shared" si="5"/>
        <v>0</v>
      </c>
      <c r="K46" s="60">
        <f t="shared" si="6"/>
        <v>495.95827187500004</v>
      </c>
      <c r="L46" s="60"/>
      <c r="M46" s="60">
        <f t="shared" si="7"/>
        <v>3506.0523531250001</v>
      </c>
      <c r="N46" s="11"/>
      <c r="O46" s="113">
        <v>37347</v>
      </c>
    </row>
    <row r="47" spans="1:15" s="51" customFormat="1" ht="29.25" customHeight="1" x14ac:dyDescent="0.2">
      <c r="B47" s="51" t="s">
        <v>210</v>
      </c>
      <c r="C47" s="71"/>
      <c r="D47" s="61" t="s">
        <v>13</v>
      </c>
      <c r="E47" s="95">
        <v>8094.1863999999996</v>
      </c>
      <c r="F47" s="39">
        <v>563.54999999999995</v>
      </c>
      <c r="G47" s="39"/>
      <c r="H47" s="60">
        <f t="shared" si="3"/>
        <v>4047.0931999999998</v>
      </c>
      <c r="I47" s="60">
        <f t="shared" si="4"/>
        <v>281.77499999999998</v>
      </c>
      <c r="J47" s="60">
        <f t="shared" si="5"/>
        <v>0</v>
      </c>
      <c r="K47" s="60">
        <f t="shared" si="6"/>
        <v>465.41571799999997</v>
      </c>
      <c r="L47" s="60"/>
      <c r="M47" s="60">
        <f t="shared" si="7"/>
        <v>3299.9024819999995</v>
      </c>
      <c r="N47" s="70"/>
      <c r="O47" s="113">
        <v>36629</v>
      </c>
    </row>
    <row r="48" spans="1:15" s="51" customFormat="1" ht="29.25" customHeight="1" x14ac:dyDescent="0.2">
      <c r="B48" s="51" t="s">
        <v>512</v>
      </c>
      <c r="C48" s="71"/>
      <c r="D48" s="61" t="s">
        <v>380</v>
      </c>
      <c r="E48" s="95">
        <v>11299.05</v>
      </c>
      <c r="F48" s="39">
        <v>917.08</v>
      </c>
      <c r="G48" s="39"/>
      <c r="H48" s="60">
        <f t="shared" si="3"/>
        <v>5649.5249999999996</v>
      </c>
      <c r="I48" s="60">
        <f t="shared" si="4"/>
        <v>458.54</v>
      </c>
      <c r="J48" s="60"/>
      <c r="K48" s="60">
        <f t="shared" si="6"/>
        <v>649.69537500000001</v>
      </c>
      <c r="L48" s="60"/>
      <c r="M48" s="60">
        <f t="shared" si="7"/>
        <v>4541.2896249999994</v>
      </c>
      <c r="N48" s="70"/>
      <c r="O48" s="113">
        <v>45031</v>
      </c>
    </row>
    <row r="49" spans="2:15" s="51" customFormat="1" ht="29.25" customHeight="1" x14ac:dyDescent="0.2">
      <c r="B49" t="s">
        <v>377</v>
      </c>
      <c r="C49"/>
      <c r="D49" s="94" t="s">
        <v>256</v>
      </c>
      <c r="E49" s="95">
        <v>8625.3612499999999</v>
      </c>
      <c r="F49" s="39">
        <v>621.34</v>
      </c>
      <c r="G49" s="39"/>
      <c r="H49" s="60">
        <f t="shared" ref="H49:H50" si="37">+E49/2</f>
        <v>4312.680625</v>
      </c>
      <c r="I49" s="60">
        <f t="shared" ref="I49:I50" si="38">+F49/2</f>
        <v>310.67</v>
      </c>
      <c r="J49" s="60">
        <f t="shared" ref="J49:J50" si="39">+G49/2</f>
        <v>0</v>
      </c>
      <c r="K49" s="60">
        <f t="shared" ref="K49:K50" si="40">+H49*0.115</f>
        <v>495.95827187500004</v>
      </c>
      <c r="L49" s="60"/>
      <c r="M49" s="60">
        <f t="shared" ref="M49:M50" si="41">+H49-I49+J49-K49-L49</f>
        <v>3506.0523531250001</v>
      </c>
      <c r="N49" s="70"/>
      <c r="O49" s="112">
        <v>44470</v>
      </c>
    </row>
    <row r="50" spans="2:15" s="51" customFormat="1" ht="29.25" customHeight="1" x14ac:dyDescent="0.2">
      <c r="B50" s="51" t="s">
        <v>530</v>
      </c>
      <c r="C50"/>
      <c r="D50" s="94" t="s">
        <v>531</v>
      </c>
      <c r="E50" s="95">
        <v>9918.5717000000004</v>
      </c>
      <c r="F50" s="39">
        <v>762.04</v>
      </c>
      <c r="G50" s="39"/>
      <c r="H50" s="60">
        <f t="shared" si="37"/>
        <v>4959.2858500000002</v>
      </c>
      <c r="I50" s="60">
        <f t="shared" si="38"/>
        <v>381.02</v>
      </c>
      <c r="J50" s="60">
        <f t="shared" si="39"/>
        <v>0</v>
      </c>
      <c r="K50" s="60">
        <f t="shared" si="40"/>
        <v>570.31787274999999</v>
      </c>
      <c r="L50" s="60"/>
      <c r="M50" s="60">
        <f t="shared" si="41"/>
        <v>4007.9479772499999</v>
      </c>
      <c r="N50" s="70"/>
      <c r="O50" s="112">
        <v>45078</v>
      </c>
    </row>
    <row r="51" spans="2:15" s="51" customFormat="1" ht="29.25" customHeight="1" x14ac:dyDescent="0.2">
      <c r="D51" s="25" t="s">
        <v>6</v>
      </c>
      <c r="E51" s="41">
        <f>SUM(E6:E50)</f>
        <v>406157.82085000013</v>
      </c>
      <c r="F51" s="41">
        <f>SUM(F6:F50)</f>
        <v>34576.04</v>
      </c>
      <c r="G51" s="41">
        <f>SUM(G6:G50)</f>
        <v>2112.09</v>
      </c>
      <c r="H51" s="26">
        <f>SUM(H6:H50)</f>
        <v>203078.91042500007</v>
      </c>
      <c r="I51" s="26">
        <f t="shared" ref="I51:M51" si="42">SUM(I6:I50)</f>
        <v>17288.02</v>
      </c>
      <c r="J51" s="26">
        <f t="shared" si="42"/>
        <v>1056.0450000000001</v>
      </c>
      <c r="K51" s="26">
        <f t="shared" si="42"/>
        <v>22772.651373875004</v>
      </c>
      <c r="L51" s="26">
        <f t="shared" si="42"/>
        <v>1016</v>
      </c>
      <c r="M51" s="26">
        <f t="shared" si="42"/>
        <v>163058.28405112503</v>
      </c>
      <c r="O51" s="111"/>
    </row>
    <row r="52" spans="2:15" ht="21.95" customHeight="1" x14ac:dyDescent="0.2">
      <c r="D52" s="25"/>
      <c r="E52" s="41"/>
      <c r="F52" s="41"/>
      <c r="G52" s="41"/>
      <c r="H52" s="26"/>
      <c r="I52" s="26"/>
      <c r="J52" s="26"/>
      <c r="K52" s="26"/>
      <c r="L52" s="26"/>
      <c r="M52" s="26"/>
    </row>
    <row r="53" spans="2:15" ht="21.95" customHeight="1" x14ac:dyDescent="0.2"/>
  </sheetData>
  <autoFilter ref="B1:K53"/>
  <sortState ref="B9:N46">
    <sortCondition ref="B9:B46"/>
  </sortState>
  <phoneticPr fontId="0" type="noConversion"/>
  <pageMargins left="0.11811023622047245" right="7.874015748031496E-2" top="0.39370078740157483" bottom="0.23622047244094491" header="0" footer="0"/>
  <pageSetup scale="64" fitToHeight="2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21"/>
  <sheetViews>
    <sheetView topLeftCell="B1" zoomScale="80" zoomScaleNormal="80" workbookViewId="0">
      <selection activeCell="O1" sqref="O1:O1048576"/>
    </sheetView>
  </sheetViews>
  <sheetFormatPr baseColWidth="10" defaultRowHeight="12.75" x14ac:dyDescent="0.2"/>
  <cols>
    <col min="1" max="1" width="1.42578125" hidden="1" customWidth="1"/>
    <col min="2" max="2" width="39.140625" bestFit="1" customWidth="1"/>
    <col min="3" max="3" width="3.42578125" hidden="1" customWidth="1"/>
    <col min="4" max="4" width="36" customWidth="1"/>
    <col min="5" max="5" width="0.85546875" style="51" customWidth="1"/>
    <col min="6" max="6" width="1.85546875" customWidth="1"/>
    <col min="7" max="7" width="1.42578125" customWidth="1"/>
    <col min="8" max="8" width="14" customWidth="1"/>
    <col min="9" max="9" width="12" bestFit="1" customWidth="1"/>
    <col min="10" max="10" width="7.42578125" bestFit="1" customWidth="1"/>
    <col min="11" max="12" width="12.28515625" customWidth="1"/>
    <col min="13" max="13" width="13.5703125" bestFit="1" customWidth="1"/>
    <col min="14" max="14" width="44" customWidth="1"/>
    <col min="15" max="15" width="20.7109375" style="118" bestFit="1" customWidth="1"/>
  </cols>
  <sheetData>
    <row r="1" spans="1:15" ht="18" x14ac:dyDescent="0.25">
      <c r="E1" s="12" t="s">
        <v>0</v>
      </c>
      <c r="F1" s="13"/>
      <c r="G1" s="13"/>
      <c r="H1" s="13"/>
      <c r="I1" s="13"/>
      <c r="J1" s="13"/>
      <c r="K1" s="13"/>
      <c r="L1" s="13"/>
      <c r="M1" s="13"/>
      <c r="N1" s="14" t="s">
        <v>1</v>
      </c>
    </row>
    <row r="2" spans="1:15" ht="15" x14ac:dyDescent="0.25">
      <c r="E2" s="15" t="s">
        <v>358</v>
      </c>
      <c r="F2" s="13"/>
      <c r="G2" s="13"/>
      <c r="H2" s="13"/>
      <c r="I2" s="13"/>
      <c r="J2" s="13"/>
      <c r="K2" s="13"/>
      <c r="L2" s="13"/>
      <c r="M2" s="13"/>
      <c r="N2" s="16" t="str">
        <f>PRESIDENCIA!N2</f>
        <v>30 DE JUNIO DE 2023</v>
      </c>
    </row>
    <row r="3" spans="1:15" x14ac:dyDescent="0.2">
      <c r="E3" s="16" t="str">
        <f>PRESIDENCIA!E3</f>
        <v>SEGUNDA QUINCENA DE JUNIO DE 2023</v>
      </c>
      <c r="F3" s="13"/>
      <c r="G3" s="13"/>
      <c r="H3" s="13"/>
      <c r="I3" s="13"/>
      <c r="J3" s="13"/>
      <c r="K3" s="13"/>
      <c r="L3" s="13"/>
      <c r="M3" s="13"/>
    </row>
    <row r="4" spans="1:15" x14ac:dyDescent="0.2">
      <c r="E4" s="42"/>
      <c r="F4" s="13"/>
      <c r="G4" s="13"/>
      <c r="H4" s="13"/>
      <c r="I4" s="13"/>
      <c r="J4" s="13"/>
      <c r="K4" s="13"/>
      <c r="L4" s="13"/>
      <c r="M4" s="13"/>
    </row>
    <row r="5" spans="1:15" ht="25.5" x14ac:dyDescent="0.2">
      <c r="B5" s="17" t="s">
        <v>2</v>
      </c>
      <c r="C5" s="17"/>
      <c r="D5" s="17" t="s">
        <v>8</v>
      </c>
      <c r="E5" s="44" t="s">
        <v>3</v>
      </c>
      <c r="F5" s="44" t="s">
        <v>27</v>
      </c>
      <c r="G5" s="44" t="s">
        <v>31</v>
      </c>
      <c r="H5" s="18" t="s">
        <v>3</v>
      </c>
      <c r="I5" s="18" t="s">
        <v>27</v>
      </c>
      <c r="J5" s="45" t="s">
        <v>250</v>
      </c>
      <c r="K5" s="90" t="s">
        <v>435</v>
      </c>
      <c r="L5" s="98" t="s">
        <v>508</v>
      </c>
      <c r="M5" s="18" t="s">
        <v>4</v>
      </c>
      <c r="N5" s="17" t="s">
        <v>5</v>
      </c>
      <c r="O5" s="37" t="s">
        <v>394</v>
      </c>
    </row>
    <row r="6" spans="1:15" ht="2.25" customHeight="1" x14ac:dyDescent="0.2">
      <c r="E6" s="39"/>
      <c r="F6" s="39"/>
      <c r="G6" s="39"/>
    </row>
    <row r="7" spans="1:15" ht="25.5" customHeight="1" x14ac:dyDescent="0.2">
      <c r="A7" s="9"/>
      <c r="B7" s="2" t="s">
        <v>239</v>
      </c>
      <c r="C7" s="5"/>
      <c r="D7" s="76" t="s">
        <v>359</v>
      </c>
      <c r="E7" s="95">
        <v>24186.925650000001</v>
      </c>
      <c r="F7" s="39">
        <v>3498.33</v>
      </c>
      <c r="G7" s="39"/>
      <c r="H7" s="7">
        <f>E7/2</f>
        <v>12093.462825000001</v>
      </c>
      <c r="I7" s="7">
        <f>F7/2</f>
        <v>1749.165</v>
      </c>
      <c r="J7" s="7">
        <f>+G7/2</f>
        <v>0</v>
      </c>
      <c r="K7" s="7">
        <f>+H7*0.115</f>
        <v>1390.7482248750002</v>
      </c>
      <c r="L7" s="7"/>
      <c r="M7" s="7">
        <f>H7-I7+J7-K7-L7</f>
        <v>8953.5496001250012</v>
      </c>
      <c r="N7" s="11"/>
      <c r="O7" s="112">
        <v>43374</v>
      </c>
    </row>
    <row r="8" spans="1:15" ht="25.5" customHeight="1" x14ac:dyDescent="0.2">
      <c r="A8" s="9"/>
      <c r="B8" s="2" t="s">
        <v>451</v>
      </c>
      <c r="C8" s="5"/>
      <c r="D8" s="76" t="s">
        <v>452</v>
      </c>
      <c r="E8" s="95">
        <v>4969.96</v>
      </c>
      <c r="F8" s="39"/>
      <c r="G8" s="39">
        <v>40.22</v>
      </c>
      <c r="H8" s="7">
        <f t="shared" ref="H8:H18" si="0">E8/2</f>
        <v>2484.98</v>
      </c>
      <c r="I8" s="7">
        <f t="shared" ref="I8:I18" si="1">F8/2</f>
        <v>0</v>
      </c>
      <c r="J8" s="7">
        <f t="shared" ref="J8:J18" si="2">+G8/2</f>
        <v>20.11</v>
      </c>
      <c r="K8" s="7"/>
      <c r="L8" s="7"/>
      <c r="M8" s="7">
        <f t="shared" ref="M8:M18" si="3">H8-I8+J8-K8-L8</f>
        <v>2505.09</v>
      </c>
      <c r="N8" s="11"/>
      <c r="O8" s="112">
        <v>44667</v>
      </c>
    </row>
    <row r="9" spans="1:15" ht="25.5" customHeight="1" x14ac:dyDescent="0.2">
      <c r="A9" s="9"/>
      <c r="B9" s="2" t="s">
        <v>505</v>
      </c>
      <c r="C9" s="5"/>
      <c r="D9" s="76" t="s">
        <v>506</v>
      </c>
      <c r="E9" s="95">
        <v>7670.09</v>
      </c>
      <c r="F9" s="39">
        <v>517.41</v>
      </c>
      <c r="G9" s="39"/>
      <c r="H9" s="7">
        <f t="shared" si="0"/>
        <v>3835.0450000000001</v>
      </c>
      <c r="I9" s="7">
        <f t="shared" si="1"/>
        <v>258.70499999999998</v>
      </c>
      <c r="J9" s="7">
        <f t="shared" si="2"/>
        <v>0</v>
      </c>
      <c r="K9" s="7">
        <f>+H9*0.115</f>
        <v>441.03017500000004</v>
      </c>
      <c r="L9" s="7"/>
      <c r="M9" s="7">
        <f t="shared" si="3"/>
        <v>3135.3098250000003</v>
      </c>
      <c r="N9" s="11"/>
      <c r="O9" s="112">
        <v>45017</v>
      </c>
    </row>
    <row r="10" spans="1:15" ht="25.5" customHeight="1" x14ac:dyDescent="0.2">
      <c r="A10" s="9"/>
      <c r="B10" s="2" t="s">
        <v>389</v>
      </c>
      <c r="C10" s="5"/>
      <c r="D10" s="76" t="s">
        <v>391</v>
      </c>
      <c r="E10" s="27">
        <v>11232.57</v>
      </c>
      <c r="F10" s="39">
        <v>910.36</v>
      </c>
      <c r="G10" s="39"/>
      <c r="H10" s="7">
        <f t="shared" si="0"/>
        <v>5616.2849999999999</v>
      </c>
      <c r="I10" s="7">
        <f t="shared" si="1"/>
        <v>455.18</v>
      </c>
      <c r="J10" s="7">
        <f t="shared" si="2"/>
        <v>0</v>
      </c>
      <c r="K10" s="7"/>
      <c r="L10" s="7"/>
      <c r="M10" s="7">
        <f t="shared" si="3"/>
        <v>5161.1049999999996</v>
      </c>
      <c r="N10" s="11"/>
      <c r="O10" s="112">
        <v>44485</v>
      </c>
    </row>
    <row r="11" spans="1:15" ht="25.5" customHeight="1" x14ac:dyDescent="0.2">
      <c r="A11" s="9"/>
      <c r="B11" s="2" t="s">
        <v>536</v>
      </c>
      <c r="C11" s="5"/>
      <c r="D11" s="76" t="s">
        <v>537</v>
      </c>
      <c r="E11" s="95">
        <v>4427.665</v>
      </c>
      <c r="F11" s="39"/>
      <c r="G11" s="39">
        <v>132.52000000000001</v>
      </c>
      <c r="H11" s="7">
        <f t="shared" ref="H11" si="4">E11/2</f>
        <v>2213.8325</v>
      </c>
      <c r="I11" s="7">
        <f t="shared" ref="I11" si="5">F11/2</f>
        <v>0</v>
      </c>
      <c r="J11" s="7">
        <f t="shared" ref="J11" si="6">+G11/2</f>
        <v>66.260000000000005</v>
      </c>
      <c r="K11" s="7">
        <f>+H11*0.115</f>
        <v>254.59073750000002</v>
      </c>
      <c r="L11" s="7"/>
      <c r="M11" s="7">
        <f t="shared" si="3"/>
        <v>2025.5017625000003</v>
      </c>
      <c r="N11" s="11"/>
      <c r="O11" s="112">
        <v>45078</v>
      </c>
    </row>
    <row r="12" spans="1:15" s="51" customFormat="1" ht="24.95" customHeight="1" x14ac:dyDescent="0.2">
      <c r="B12" s="51" t="s">
        <v>404</v>
      </c>
      <c r="D12" s="80" t="s">
        <v>498</v>
      </c>
      <c r="E12" s="95">
        <v>9918.5717000000004</v>
      </c>
      <c r="F12" s="39">
        <v>762.04</v>
      </c>
      <c r="G12" s="39"/>
      <c r="H12" s="7">
        <f t="shared" ref="H12" si="7">E12/2</f>
        <v>4959.2858500000002</v>
      </c>
      <c r="I12" s="7">
        <f t="shared" ref="I12" si="8">F12/2</f>
        <v>381.02</v>
      </c>
      <c r="J12" s="7">
        <f t="shared" ref="J12" si="9">+G12/2</f>
        <v>0</v>
      </c>
      <c r="K12" s="7">
        <f t="shared" ref="K12" si="10">+H12*0.115</f>
        <v>570.31787274999999</v>
      </c>
      <c r="L12" s="60"/>
      <c r="M12" s="60">
        <f t="shared" si="3"/>
        <v>4007.9479772499999</v>
      </c>
      <c r="N12" s="70"/>
      <c r="O12" s="112">
        <v>44510</v>
      </c>
    </row>
    <row r="13" spans="1:15" ht="25.5" customHeight="1" x14ac:dyDescent="0.2">
      <c r="A13" s="9"/>
      <c r="B13" s="2" t="s">
        <v>390</v>
      </c>
      <c r="C13" s="5"/>
      <c r="D13" s="76" t="s">
        <v>391</v>
      </c>
      <c r="E13" s="27">
        <v>11232.57</v>
      </c>
      <c r="F13" s="39">
        <v>910.36</v>
      </c>
      <c r="G13" s="39"/>
      <c r="H13" s="7">
        <f t="shared" si="0"/>
        <v>5616.2849999999999</v>
      </c>
      <c r="I13" s="7">
        <f t="shared" si="1"/>
        <v>455.18</v>
      </c>
      <c r="J13" s="7">
        <f t="shared" si="2"/>
        <v>0</v>
      </c>
      <c r="K13" s="7"/>
      <c r="L13" s="7"/>
      <c r="M13" s="7">
        <f t="shared" si="3"/>
        <v>5161.1049999999996</v>
      </c>
      <c r="N13" s="11"/>
      <c r="O13" s="112">
        <v>44485</v>
      </c>
    </row>
    <row r="14" spans="1:15" ht="25.5" customHeight="1" x14ac:dyDescent="0.2">
      <c r="A14" s="9"/>
      <c r="B14" s="2" t="s">
        <v>416</v>
      </c>
      <c r="C14" s="5"/>
      <c r="D14" s="76" t="s">
        <v>417</v>
      </c>
      <c r="E14" s="96">
        <v>12524.315549999999</v>
      </c>
      <c r="F14" s="39">
        <v>1117.04</v>
      </c>
      <c r="G14" s="39"/>
      <c r="H14" s="7">
        <f t="shared" si="0"/>
        <v>6262.1577749999997</v>
      </c>
      <c r="I14" s="7">
        <f t="shared" si="1"/>
        <v>558.52</v>
      </c>
      <c r="J14" s="7">
        <f t="shared" si="2"/>
        <v>0</v>
      </c>
      <c r="K14" s="7">
        <f t="shared" ref="K14:K18" si="11">+H14*0.115</f>
        <v>720.14814412500004</v>
      </c>
      <c r="L14" s="7"/>
      <c r="M14" s="7">
        <f t="shared" si="3"/>
        <v>4983.4896308749994</v>
      </c>
      <c r="N14" s="11"/>
      <c r="O14" s="112">
        <v>44531</v>
      </c>
    </row>
    <row r="15" spans="1:15" ht="25.5" customHeight="1" x14ac:dyDescent="0.2">
      <c r="B15" s="2" t="s">
        <v>490</v>
      </c>
      <c r="C15" s="51"/>
      <c r="D15" s="53" t="s">
        <v>256</v>
      </c>
      <c r="E15" s="95">
        <v>8625.3612499999999</v>
      </c>
      <c r="F15" s="39">
        <v>621.34</v>
      </c>
      <c r="G15" s="39"/>
      <c r="H15" s="7">
        <f t="shared" si="0"/>
        <v>4312.680625</v>
      </c>
      <c r="I15" s="7">
        <f t="shared" si="1"/>
        <v>310.67</v>
      </c>
      <c r="J15" s="7">
        <f t="shared" si="2"/>
        <v>0</v>
      </c>
      <c r="K15" s="7"/>
      <c r="L15" s="7"/>
      <c r="M15" s="7">
        <f t="shared" si="3"/>
        <v>4002.0106249999999</v>
      </c>
      <c r="N15" s="11"/>
      <c r="O15" s="114">
        <v>44927</v>
      </c>
    </row>
    <row r="16" spans="1:15" ht="25.5" customHeight="1" x14ac:dyDescent="0.2">
      <c r="A16" s="9"/>
      <c r="B16" t="s">
        <v>362</v>
      </c>
      <c r="C16" s="51"/>
      <c r="D16" s="71" t="s">
        <v>363</v>
      </c>
      <c r="E16" s="95">
        <v>16598.157599999999</v>
      </c>
      <c r="F16" s="39">
        <v>1877.37</v>
      </c>
      <c r="G16" s="39"/>
      <c r="H16" s="7">
        <f t="shared" si="0"/>
        <v>8299.0787999999993</v>
      </c>
      <c r="I16" s="7">
        <f t="shared" si="1"/>
        <v>938.68499999999995</v>
      </c>
      <c r="J16" s="7">
        <f t="shared" si="2"/>
        <v>0</v>
      </c>
      <c r="K16" s="7">
        <f t="shared" si="11"/>
        <v>954.39406199999996</v>
      </c>
      <c r="L16" s="7"/>
      <c r="M16" s="7">
        <f t="shared" si="3"/>
        <v>6405.9997379999995</v>
      </c>
      <c r="N16" s="11"/>
      <c r="O16" s="112">
        <v>43865</v>
      </c>
    </row>
    <row r="17" spans="1:15" s="51" customFormat="1" ht="25.5" customHeight="1" x14ac:dyDescent="0.2">
      <c r="A17" s="9"/>
      <c r="B17" s="51" t="s">
        <v>360</v>
      </c>
      <c r="C17" s="71"/>
      <c r="D17" s="61" t="s">
        <v>361</v>
      </c>
      <c r="E17" s="95">
        <v>11274.556649999999</v>
      </c>
      <c r="F17" s="39">
        <v>917.08</v>
      </c>
      <c r="G17" s="39"/>
      <c r="H17" s="7">
        <f t="shared" si="0"/>
        <v>5637.2783249999993</v>
      </c>
      <c r="I17" s="7">
        <f t="shared" si="1"/>
        <v>458.54</v>
      </c>
      <c r="J17" s="7">
        <f t="shared" si="2"/>
        <v>0</v>
      </c>
      <c r="K17" s="7">
        <f t="shared" si="11"/>
        <v>648.28700737499992</v>
      </c>
      <c r="L17" s="7"/>
      <c r="M17" s="7">
        <f t="shared" si="3"/>
        <v>4530.4513176249993</v>
      </c>
      <c r="N17" s="70"/>
      <c r="O17" s="112">
        <v>44470</v>
      </c>
    </row>
    <row r="18" spans="1:15" s="51" customFormat="1" ht="25.5" customHeight="1" x14ac:dyDescent="0.2">
      <c r="A18" s="9"/>
      <c r="B18" s="51" t="s">
        <v>206</v>
      </c>
      <c r="C18" s="71"/>
      <c r="D18" s="61" t="s">
        <v>256</v>
      </c>
      <c r="E18" s="95">
        <v>9918.5717000000004</v>
      </c>
      <c r="F18" s="39">
        <v>762.04</v>
      </c>
      <c r="G18" s="39"/>
      <c r="H18" s="7">
        <f t="shared" si="0"/>
        <v>4959.2858500000002</v>
      </c>
      <c r="I18" s="7">
        <f t="shared" si="1"/>
        <v>381.02</v>
      </c>
      <c r="J18" s="7">
        <f t="shared" si="2"/>
        <v>0</v>
      </c>
      <c r="K18" s="7">
        <f t="shared" si="11"/>
        <v>570.31787274999999</v>
      </c>
      <c r="L18" s="7"/>
      <c r="M18" s="7">
        <f t="shared" si="3"/>
        <v>4007.9479772499999</v>
      </c>
      <c r="N18" s="70"/>
      <c r="O18" s="113">
        <v>43374</v>
      </c>
    </row>
    <row r="19" spans="1:15" s="51" customFormat="1" ht="29.25" customHeight="1" x14ac:dyDescent="0.2">
      <c r="D19" s="25" t="s">
        <v>6</v>
      </c>
      <c r="E19" s="41">
        <f>SUM(E6:E17)</f>
        <v>122660.74339999999</v>
      </c>
      <c r="F19" s="41">
        <f>SUM(F6:F17)</f>
        <v>11131.33</v>
      </c>
      <c r="G19" s="41">
        <f>SUM(G6:G17)</f>
        <v>172.74</v>
      </c>
      <c r="H19" s="26">
        <f t="shared" ref="H19:M19" si="12">SUM(H6:H18)</f>
        <v>66289.657550000004</v>
      </c>
      <c r="I19" s="26">
        <f t="shared" si="12"/>
        <v>5946.6849999999995</v>
      </c>
      <c r="J19" s="26">
        <f t="shared" si="12"/>
        <v>86.37</v>
      </c>
      <c r="K19" s="26">
        <f t="shared" si="12"/>
        <v>5549.8340963750006</v>
      </c>
      <c r="L19" s="26">
        <f t="shared" si="12"/>
        <v>0</v>
      </c>
      <c r="M19" s="26">
        <f t="shared" si="12"/>
        <v>54879.508453625</v>
      </c>
      <c r="O19" s="111"/>
    </row>
    <row r="20" spans="1:15" ht="21.95" customHeight="1" x14ac:dyDescent="0.2">
      <c r="D20" s="25"/>
      <c r="E20" s="26"/>
      <c r="F20" s="26"/>
      <c r="G20" s="26"/>
      <c r="H20" s="26"/>
      <c r="I20" s="26"/>
      <c r="J20" s="26"/>
      <c r="K20" s="26"/>
      <c r="L20" s="26"/>
      <c r="M20" s="26"/>
    </row>
    <row r="21" spans="1:15" ht="21.95" customHeight="1" x14ac:dyDescent="0.2"/>
  </sheetData>
  <sortState ref="A16:N18">
    <sortCondition ref="B16:B18"/>
  </sortState>
  <pageMargins left="0.11811023622047245" right="7.874015748031496E-2" top="0.39370078740157483" bottom="0.23622047244094491" header="0" footer="0"/>
  <pageSetup scale="6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  <pageSetUpPr fitToPage="1"/>
  </sheetPr>
  <dimension ref="A1:O58"/>
  <sheetViews>
    <sheetView topLeftCell="B1" zoomScale="90" zoomScaleNormal="90" workbookViewId="0">
      <selection activeCell="B9" sqref="B9:B55"/>
    </sheetView>
  </sheetViews>
  <sheetFormatPr baseColWidth="10" defaultRowHeight="12.75" x14ac:dyDescent="0.2"/>
  <cols>
    <col min="1" max="1" width="1.7109375" hidden="1" customWidth="1"/>
    <col min="2" max="2" width="35.85546875" bestFit="1" customWidth="1"/>
    <col min="3" max="3" width="2.28515625" hidden="1" customWidth="1"/>
    <col min="4" max="4" width="16" customWidth="1"/>
    <col min="5" max="5" width="1.5703125" customWidth="1"/>
    <col min="6" max="7" width="1.28515625" customWidth="1"/>
    <col min="8" max="8" width="12.140625" bestFit="1" customWidth="1"/>
    <col min="9" max="9" width="11.140625" bestFit="1" customWidth="1"/>
    <col min="10" max="10" width="11.85546875" customWidth="1"/>
    <col min="11" max="12" width="11" customWidth="1"/>
    <col min="13" max="13" width="12.140625" bestFit="1" customWidth="1"/>
    <col min="14" max="14" width="25.42578125" customWidth="1"/>
    <col min="15" max="15" width="21.28515625" style="124" bestFit="1" customWidth="1"/>
  </cols>
  <sheetData>
    <row r="1" spans="2:15" ht="18" x14ac:dyDescent="0.25">
      <c r="E1" s="56" t="s">
        <v>0</v>
      </c>
      <c r="F1" s="57"/>
      <c r="G1" s="57"/>
      <c r="H1" s="57"/>
      <c r="I1" s="57"/>
      <c r="J1" s="57"/>
      <c r="K1" s="57"/>
      <c r="L1" s="57"/>
      <c r="M1" s="57"/>
      <c r="N1" s="14" t="s">
        <v>1</v>
      </c>
    </row>
    <row r="2" spans="2:15" ht="15" x14ac:dyDescent="0.25">
      <c r="E2" s="58" t="s">
        <v>93</v>
      </c>
      <c r="F2" s="57"/>
      <c r="G2" s="57"/>
      <c r="H2" s="57"/>
      <c r="I2" s="57"/>
      <c r="J2" s="57"/>
      <c r="K2" s="57"/>
      <c r="L2" s="57"/>
      <c r="M2" s="57"/>
      <c r="N2" s="16" t="str">
        <f>PRESIDENCIA!N2</f>
        <v>30 DE JUNIO DE 2023</v>
      </c>
    </row>
    <row r="3" spans="2:15" x14ac:dyDescent="0.2">
      <c r="E3" s="16" t="str">
        <f>PRESIDENCIA!E3</f>
        <v>SEGUNDA QUINCENA DE JUNIO DE 2023</v>
      </c>
      <c r="F3" s="57"/>
      <c r="G3" s="57"/>
      <c r="H3" s="57"/>
      <c r="I3" s="57"/>
      <c r="J3" s="57"/>
      <c r="K3" s="57"/>
      <c r="L3" s="57"/>
      <c r="M3" s="57"/>
    </row>
    <row r="4" spans="2:15" x14ac:dyDescent="0.2">
      <c r="E4" s="46"/>
      <c r="F4" s="57"/>
      <c r="G4" s="57"/>
      <c r="H4" s="57"/>
      <c r="I4" s="57"/>
      <c r="J4" s="57"/>
      <c r="K4" s="57"/>
      <c r="L4" s="57"/>
      <c r="M4" s="57"/>
    </row>
    <row r="5" spans="2:15" ht="25.5" x14ac:dyDescent="0.2">
      <c r="B5" s="17" t="s">
        <v>2</v>
      </c>
      <c r="C5" s="17"/>
      <c r="D5" s="17" t="s">
        <v>8</v>
      </c>
      <c r="E5" s="44" t="s">
        <v>3</v>
      </c>
      <c r="F5" s="44" t="s">
        <v>27</v>
      </c>
      <c r="G5" s="44"/>
      <c r="H5" s="18" t="s">
        <v>3</v>
      </c>
      <c r="I5" s="18" t="s">
        <v>27</v>
      </c>
      <c r="J5" s="45" t="s">
        <v>31</v>
      </c>
      <c r="K5" s="90" t="s">
        <v>435</v>
      </c>
      <c r="L5" s="98" t="s">
        <v>508</v>
      </c>
      <c r="M5" s="18" t="s">
        <v>4</v>
      </c>
      <c r="N5" s="17" t="s">
        <v>5</v>
      </c>
      <c r="O5" s="92" t="s">
        <v>394</v>
      </c>
    </row>
    <row r="6" spans="2:15" ht="1.5" customHeight="1" x14ac:dyDescent="0.2">
      <c r="E6" s="39"/>
      <c r="F6" s="39"/>
      <c r="G6" s="39"/>
    </row>
    <row r="7" spans="2:15" x14ac:dyDescent="0.2">
      <c r="B7" s="10" t="s">
        <v>215</v>
      </c>
      <c r="C7" s="9"/>
      <c r="D7" s="53" t="s">
        <v>364</v>
      </c>
      <c r="E7" s="95">
        <v>26523.14055</v>
      </c>
      <c r="F7" s="39">
        <v>3997.35</v>
      </c>
      <c r="G7" s="102"/>
      <c r="H7" s="21">
        <f t="shared" ref="H7:J7" si="0">+E7/2</f>
        <v>13261.570275</v>
      </c>
      <c r="I7" s="21">
        <f t="shared" si="0"/>
        <v>1998.675</v>
      </c>
      <c r="J7" s="21">
        <f t="shared" si="0"/>
        <v>0</v>
      </c>
      <c r="K7" s="21">
        <f>+H7*0.115</f>
        <v>1525.0805816250001</v>
      </c>
      <c r="L7" s="21"/>
      <c r="M7" s="21">
        <f>H7-I7+J7-K7-L7</f>
        <v>9737.8146933750013</v>
      </c>
      <c r="N7" s="11"/>
      <c r="O7" s="125">
        <v>42733</v>
      </c>
    </row>
    <row r="8" spans="2:15" ht="45" x14ac:dyDescent="0.2">
      <c r="B8" s="10" t="s">
        <v>400</v>
      </c>
      <c r="C8" s="9"/>
      <c r="D8" s="53" t="s">
        <v>401</v>
      </c>
      <c r="E8" s="103">
        <v>30312.959999999999</v>
      </c>
      <c r="F8" s="39">
        <v>4806.8500000000004</v>
      </c>
      <c r="G8" s="102"/>
      <c r="H8" s="21">
        <f t="shared" ref="H8:H55" si="1">+E8/2</f>
        <v>15156.48</v>
      </c>
      <c r="I8" s="21">
        <f t="shared" ref="I8:I55" si="2">+F8/2</f>
        <v>2403.4250000000002</v>
      </c>
      <c r="J8" s="21">
        <f t="shared" ref="J8:J55" si="3">+G8/2</f>
        <v>0</v>
      </c>
      <c r="K8" s="21"/>
      <c r="L8" s="21"/>
      <c r="M8" s="21">
        <f t="shared" ref="M8:M55" si="4">H8-I8+J8-K8-L8</f>
        <v>12753.055</v>
      </c>
      <c r="N8" s="11"/>
      <c r="O8" s="125">
        <v>44501</v>
      </c>
    </row>
    <row r="9" spans="2:15" ht="24.95" customHeight="1" x14ac:dyDescent="0.2">
      <c r="D9" s="77" t="s">
        <v>22</v>
      </c>
      <c r="E9" s="95">
        <v>13094.849900000001</v>
      </c>
      <c r="F9" s="39">
        <v>1211.3800000000001</v>
      </c>
      <c r="G9" s="95"/>
      <c r="H9" s="21">
        <f t="shared" si="1"/>
        <v>6547.4249500000005</v>
      </c>
      <c r="I9" s="21">
        <f t="shared" si="2"/>
        <v>605.69000000000005</v>
      </c>
      <c r="J9" s="21">
        <f t="shared" si="3"/>
        <v>0</v>
      </c>
      <c r="K9" s="21">
        <f t="shared" ref="K9:K55" si="5">+H9*0.115</f>
        <v>752.95386925000014</v>
      </c>
      <c r="L9" s="21">
        <v>430</v>
      </c>
      <c r="M9" s="21">
        <f t="shared" si="4"/>
        <v>4758.78108075</v>
      </c>
      <c r="N9" s="11"/>
      <c r="O9" s="115">
        <v>43922</v>
      </c>
    </row>
    <row r="10" spans="2:15" ht="24.95" customHeight="1" x14ac:dyDescent="0.2">
      <c r="B10" s="3"/>
      <c r="C10" s="3"/>
      <c r="D10" s="3" t="s">
        <v>22</v>
      </c>
      <c r="E10" s="95"/>
      <c r="F10" s="39"/>
      <c r="G10" s="95"/>
      <c r="H10" s="21">
        <f t="shared" si="1"/>
        <v>0</v>
      </c>
      <c r="I10" s="21">
        <f t="shared" si="2"/>
        <v>0</v>
      </c>
      <c r="J10" s="21">
        <f t="shared" si="3"/>
        <v>0</v>
      </c>
      <c r="K10" s="21">
        <f t="shared" si="5"/>
        <v>0</v>
      </c>
      <c r="L10" s="21"/>
      <c r="M10" s="21">
        <f t="shared" si="4"/>
        <v>0</v>
      </c>
      <c r="N10" s="11"/>
      <c r="O10" s="125">
        <v>40544</v>
      </c>
    </row>
    <row r="11" spans="2:15" ht="24.95" customHeight="1" x14ac:dyDescent="0.2">
      <c r="B11" s="3" t="s">
        <v>485</v>
      </c>
      <c r="C11" s="3"/>
      <c r="D11" s="77" t="s">
        <v>368</v>
      </c>
      <c r="E11" s="95">
        <v>8625.3612499999999</v>
      </c>
      <c r="F11" s="39">
        <v>621.34</v>
      </c>
      <c r="G11" s="95"/>
      <c r="H11" s="21">
        <f t="shared" si="1"/>
        <v>4312.680625</v>
      </c>
      <c r="I11" s="21">
        <f t="shared" si="2"/>
        <v>310.67</v>
      </c>
      <c r="J11" s="21">
        <f t="shared" si="3"/>
        <v>0</v>
      </c>
      <c r="K11" s="21">
        <f t="shared" si="5"/>
        <v>495.95827187500004</v>
      </c>
      <c r="L11" s="21"/>
      <c r="M11" s="21">
        <f t="shared" si="4"/>
        <v>3506.0523531250001</v>
      </c>
      <c r="N11" s="11"/>
      <c r="O11" s="125">
        <v>44835</v>
      </c>
    </row>
    <row r="12" spans="2:15" ht="24.95" customHeight="1" x14ac:dyDescent="0.2">
      <c r="B12" s="10"/>
      <c r="C12" s="9"/>
      <c r="D12" s="9" t="s">
        <v>22</v>
      </c>
      <c r="E12" s="95">
        <v>13094.849900000001</v>
      </c>
      <c r="F12" s="39">
        <v>1211.3800000000001</v>
      </c>
      <c r="G12" s="95"/>
      <c r="H12" s="21">
        <f t="shared" si="1"/>
        <v>6547.4249500000005</v>
      </c>
      <c r="I12" s="21">
        <f t="shared" si="2"/>
        <v>605.69000000000005</v>
      </c>
      <c r="J12" s="21">
        <f t="shared" si="3"/>
        <v>0</v>
      </c>
      <c r="K12" s="21">
        <f t="shared" si="5"/>
        <v>752.95386925000014</v>
      </c>
      <c r="L12" s="21">
        <v>1248</v>
      </c>
      <c r="M12" s="21">
        <f t="shared" si="4"/>
        <v>3940.78108075</v>
      </c>
      <c r="N12" s="11"/>
      <c r="O12" s="125">
        <v>42675</v>
      </c>
    </row>
    <row r="13" spans="2:15" ht="24.95" customHeight="1" x14ac:dyDescent="0.2">
      <c r="B13" s="10" t="s">
        <v>480</v>
      </c>
      <c r="C13" s="9"/>
      <c r="D13" s="77" t="s">
        <v>95</v>
      </c>
      <c r="E13" s="95">
        <v>9918.5717000000004</v>
      </c>
      <c r="F13" s="39">
        <v>762.04</v>
      </c>
      <c r="G13" s="95"/>
      <c r="H13" s="21">
        <f t="shared" si="1"/>
        <v>4959.2858500000002</v>
      </c>
      <c r="I13" s="21">
        <f t="shared" si="2"/>
        <v>381.02</v>
      </c>
      <c r="J13" s="21">
        <f t="shared" si="3"/>
        <v>0</v>
      </c>
      <c r="K13" s="21">
        <f t="shared" si="5"/>
        <v>570.31787274999999</v>
      </c>
      <c r="L13" s="21"/>
      <c r="M13" s="21">
        <f t="shared" si="4"/>
        <v>4007.9479772499999</v>
      </c>
      <c r="N13" s="11"/>
      <c r="O13" s="125">
        <v>44806</v>
      </c>
    </row>
    <row r="14" spans="2:15" ht="24.95" customHeight="1" x14ac:dyDescent="0.2">
      <c r="D14" s="77" t="s">
        <v>22</v>
      </c>
      <c r="E14" s="95">
        <v>13094.849900000001</v>
      </c>
      <c r="F14" s="39">
        <v>1211.3800000000001</v>
      </c>
      <c r="G14" s="95"/>
      <c r="H14" s="21">
        <f t="shared" si="1"/>
        <v>6547.4249500000005</v>
      </c>
      <c r="I14" s="21">
        <f t="shared" si="2"/>
        <v>605.69000000000005</v>
      </c>
      <c r="J14" s="21">
        <f t="shared" si="3"/>
        <v>0</v>
      </c>
      <c r="K14" s="21">
        <f t="shared" si="5"/>
        <v>752.95386925000014</v>
      </c>
      <c r="L14" s="21"/>
      <c r="M14" s="21">
        <f t="shared" si="4"/>
        <v>5188.78108075</v>
      </c>
      <c r="N14" s="11"/>
      <c r="O14" s="115">
        <v>44242</v>
      </c>
    </row>
    <row r="15" spans="2:15" ht="24.95" customHeight="1" x14ac:dyDescent="0.2">
      <c r="B15" s="3" t="s">
        <v>217</v>
      </c>
      <c r="C15" s="3"/>
      <c r="D15" s="9" t="s">
        <v>365</v>
      </c>
      <c r="E15" s="95">
        <v>14471.3843</v>
      </c>
      <c r="F15" s="39">
        <v>1458.05</v>
      </c>
      <c r="G15" s="95"/>
      <c r="H15" s="21">
        <f t="shared" si="1"/>
        <v>7235.6921499999999</v>
      </c>
      <c r="I15" s="21">
        <f t="shared" si="2"/>
        <v>729.02499999999998</v>
      </c>
      <c r="J15" s="21">
        <f t="shared" si="3"/>
        <v>0</v>
      </c>
      <c r="K15" s="21">
        <f t="shared" si="5"/>
        <v>832.10459724999998</v>
      </c>
      <c r="L15" s="21">
        <v>1034</v>
      </c>
      <c r="M15" s="21">
        <f t="shared" si="4"/>
        <v>4640.5625527500006</v>
      </c>
      <c r="N15" s="11"/>
      <c r="O15" s="125">
        <v>40550</v>
      </c>
    </row>
    <row r="16" spans="2:15" ht="24.95" customHeight="1" x14ac:dyDescent="0.2">
      <c r="D16" s="77" t="s">
        <v>22</v>
      </c>
      <c r="E16" s="95">
        <v>13094.849900000001</v>
      </c>
      <c r="F16" s="39">
        <v>1211.3800000000001</v>
      </c>
      <c r="G16" s="95"/>
      <c r="H16" s="21">
        <f t="shared" si="1"/>
        <v>6547.4249500000005</v>
      </c>
      <c r="I16" s="21">
        <f t="shared" si="2"/>
        <v>605.69000000000005</v>
      </c>
      <c r="J16" s="21">
        <f t="shared" si="3"/>
        <v>0</v>
      </c>
      <c r="K16" s="21">
        <f t="shared" si="5"/>
        <v>752.95386925000014</v>
      </c>
      <c r="L16" s="21">
        <v>1248</v>
      </c>
      <c r="M16" s="21">
        <f t="shared" si="4"/>
        <v>3940.78108075</v>
      </c>
      <c r="N16" s="11"/>
      <c r="O16" s="115">
        <v>43770</v>
      </c>
    </row>
    <row r="17" spans="2:15" ht="24.95" customHeight="1" x14ac:dyDescent="0.2">
      <c r="B17" t="s">
        <v>427</v>
      </c>
      <c r="D17" s="77" t="s">
        <v>364</v>
      </c>
      <c r="E17" s="95">
        <v>26523.14055</v>
      </c>
      <c r="F17" s="39">
        <v>3997.35</v>
      </c>
      <c r="G17" s="39"/>
      <c r="H17" s="21">
        <f t="shared" si="1"/>
        <v>13261.570275</v>
      </c>
      <c r="I17" s="21">
        <f t="shared" si="2"/>
        <v>1998.675</v>
      </c>
      <c r="J17" s="21">
        <f t="shared" si="3"/>
        <v>0</v>
      </c>
      <c r="K17" s="21">
        <f>+H17*0.115</f>
        <v>1525.0805816250001</v>
      </c>
      <c r="L17" s="21"/>
      <c r="M17" s="21">
        <f t="shared" si="4"/>
        <v>9737.8146933750013</v>
      </c>
      <c r="N17" s="11"/>
      <c r="O17" s="115">
        <v>44593</v>
      </c>
    </row>
    <row r="18" spans="2:15" ht="24.95" customHeight="1" x14ac:dyDescent="0.2">
      <c r="B18" s="51" t="s">
        <v>466</v>
      </c>
      <c r="D18" s="77" t="s">
        <v>95</v>
      </c>
      <c r="E18" s="95">
        <v>9918.5717000000004</v>
      </c>
      <c r="F18" s="39">
        <v>762.04</v>
      </c>
      <c r="G18" s="95"/>
      <c r="H18" s="21">
        <f t="shared" si="1"/>
        <v>4959.2858500000002</v>
      </c>
      <c r="I18" s="21">
        <f t="shared" si="2"/>
        <v>381.02</v>
      </c>
      <c r="J18" s="21">
        <f t="shared" si="3"/>
        <v>0</v>
      </c>
      <c r="K18" s="21">
        <f t="shared" si="5"/>
        <v>570.31787274999999</v>
      </c>
      <c r="L18" s="21">
        <v>709</v>
      </c>
      <c r="M18" s="21">
        <f t="shared" si="4"/>
        <v>3298.9479772499999</v>
      </c>
      <c r="N18" s="11"/>
      <c r="O18" s="115">
        <v>44730</v>
      </c>
    </row>
    <row r="19" spans="2:15" ht="24.95" customHeight="1" x14ac:dyDescent="0.2">
      <c r="B19" s="87"/>
      <c r="D19" s="77" t="s">
        <v>22</v>
      </c>
      <c r="E19" s="95">
        <v>13094.849900000001</v>
      </c>
      <c r="F19" s="39">
        <v>1211.3800000000001</v>
      </c>
      <c r="G19" s="95"/>
      <c r="H19" s="21">
        <f t="shared" si="1"/>
        <v>6547.4249500000005</v>
      </c>
      <c r="I19" s="21">
        <f t="shared" si="2"/>
        <v>605.69000000000005</v>
      </c>
      <c r="J19" s="21">
        <f t="shared" si="3"/>
        <v>0</v>
      </c>
      <c r="K19" s="21">
        <f t="shared" si="5"/>
        <v>752.95386925000014</v>
      </c>
      <c r="L19" s="21"/>
      <c r="M19" s="21">
        <f t="shared" si="4"/>
        <v>5188.78108075</v>
      </c>
      <c r="N19" s="11"/>
      <c r="O19" s="115">
        <v>44347</v>
      </c>
    </row>
    <row r="20" spans="2:15" ht="24.95" customHeight="1" x14ac:dyDescent="0.2">
      <c r="B20" s="10" t="s">
        <v>220</v>
      </c>
      <c r="C20" s="9"/>
      <c r="D20" s="9" t="s">
        <v>32</v>
      </c>
      <c r="E20" s="95">
        <v>13067.6885</v>
      </c>
      <c r="F20" s="39">
        <v>1206.51</v>
      </c>
      <c r="G20" s="95"/>
      <c r="H20" s="21">
        <f t="shared" si="1"/>
        <v>6533.8442500000001</v>
      </c>
      <c r="I20" s="21">
        <f t="shared" si="2"/>
        <v>603.255</v>
      </c>
      <c r="J20" s="21">
        <f t="shared" si="3"/>
        <v>0</v>
      </c>
      <c r="K20" s="21">
        <f t="shared" si="5"/>
        <v>751.39208875000008</v>
      </c>
      <c r="L20" s="21">
        <v>1245</v>
      </c>
      <c r="M20" s="21">
        <f t="shared" si="4"/>
        <v>3934.1971612500001</v>
      </c>
      <c r="N20" s="11"/>
      <c r="O20" s="125">
        <v>40181</v>
      </c>
    </row>
    <row r="21" spans="2:15" ht="24.95" customHeight="1" x14ac:dyDescent="0.2">
      <c r="B21" s="10" t="s">
        <v>522</v>
      </c>
      <c r="C21" s="9"/>
      <c r="D21" s="77" t="s">
        <v>95</v>
      </c>
      <c r="E21" s="95">
        <v>9918.5717000000004</v>
      </c>
      <c r="F21" s="39">
        <v>762.04</v>
      </c>
      <c r="G21" s="95"/>
      <c r="H21" s="21">
        <f t="shared" si="1"/>
        <v>4959.2858500000002</v>
      </c>
      <c r="I21" s="21">
        <f t="shared" si="2"/>
        <v>381.02</v>
      </c>
      <c r="J21" s="21">
        <f t="shared" si="3"/>
        <v>0</v>
      </c>
      <c r="K21" s="21">
        <f t="shared" ref="K21" si="6">+H21*0.115</f>
        <v>570.31787274999999</v>
      </c>
      <c r="L21" s="21"/>
      <c r="M21" s="21">
        <f t="shared" si="4"/>
        <v>4007.9479772499999</v>
      </c>
      <c r="N21" s="11"/>
      <c r="O21" s="125">
        <v>44991</v>
      </c>
    </row>
    <row r="22" spans="2:15" ht="24.95" customHeight="1" x14ac:dyDescent="0.2">
      <c r="B22" s="10" t="s">
        <v>216</v>
      </c>
      <c r="C22" s="9"/>
      <c r="D22" s="9" t="s">
        <v>94</v>
      </c>
      <c r="E22" s="95">
        <v>14471.3843</v>
      </c>
      <c r="F22" s="39">
        <v>1458.05</v>
      </c>
      <c r="G22" s="95"/>
      <c r="H22" s="21">
        <f t="shared" si="1"/>
        <v>7235.6921499999999</v>
      </c>
      <c r="I22" s="21">
        <f t="shared" si="2"/>
        <v>729.02499999999998</v>
      </c>
      <c r="J22" s="21">
        <f t="shared" si="3"/>
        <v>0</v>
      </c>
      <c r="K22" s="21">
        <f t="shared" si="5"/>
        <v>832.10459724999998</v>
      </c>
      <c r="L22" s="21"/>
      <c r="M22" s="21">
        <f t="shared" si="4"/>
        <v>5674.5625527500006</v>
      </c>
      <c r="N22" s="11"/>
      <c r="O22" s="125">
        <v>40197</v>
      </c>
    </row>
    <row r="23" spans="2:15" ht="24.95" customHeight="1" x14ac:dyDescent="0.2">
      <c r="D23" s="77" t="s">
        <v>22</v>
      </c>
      <c r="E23" s="95">
        <v>13094.849900000001</v>
      </c>
      <c r="F23" s="39">
        <v>1211.3800000000001</v>
      </c>
      <c r="G23" s="95"/>
      <c r="H23" s="21">
        <f t="shared" si="1"/>
        <v>6547.4249500000005</v>
      </c>
      <c r="I23" s="21">
        <f t="shared" si="2"/>
        <v>605.69000000000005</v>
      </c>
      <c r="J23" s="21">
        <f t="shared" si="3"/>
        <v>0</v>
      </c>
      <c r="K23" s="21">
        <f t="shared" si="5"/>
        <v>752.95386925000014</v>
      </c>
      <c r="L23" s="21"/>
      <c r="M23" s="21">
        <f t="shared" si="4"/>
        <v>5188.78108075</v>
      </c>
      <c r="N23" s="11"/>
      <c r="O23" s="115">
        <v>44120</v>
      </c>
    </row>
    <row r="24" spans="2:15" ht="24.95" customHeight="1" x14ac:dyDescent="0.2">
      <c r="B24" s="10" t="s">
        <v>219</v>
      </c>
      <c r="C24" s="9"/>
      <c r="D24" s="9" t="s">
        <v>32</v>
      </c>
      <c r="E24" s="95">
        <v>13094.849900000001</v>
      </c>
      <c r="F24" s="39">
        <v>1211.3800000000001</v>
      </c>
      <c r="G24" s="95"/>
      <c r="H24" s="21">
        <f t="shared" si="1"/>
        <v>6547.4249500000005</v>
      </c>
      <c r="I24" s="21">
        <f t="shared" si="2"/>
        <v>605.69000000000005</v>
      </c>
      <c r="J24" s="21">
        <f t="shared" si="3"/>
        <v>0</v>
      </c>
      <c r="K24" s="21">
        <f t="shared" si="5"/>
        <v>752.95386925000014</v>
      </c>
      <c r="L24" s="21"/>
      <c r="M24" s="21">
        <f t="shared" si="4"/>
        <v>5188.78108075</v>
      </c>
      <c r="N24" s="11"/>
      <c r="O24" s="125">
        <v>43374</v>
      </c>
    </row>
    <row r="25" spans="2:15" ht="24.95" customHeight="1" x14ac:dyDescent="0.2">
      <c r="B25" t="s">
        <v>367</v>
      </c>
      <c r="D25" s="77" t="s">
        <v>256</v>
      </c>
      <c r="E25" s="95">
        <v>8625.3612499999999</v>
      </c>
      <c r="F25" s="39">
        <v>621.34</v>
      </c>
      <c r="G25" s="95"/>
      <c r="H25" s="21">
        <f t="shared" si="1"/>
        <v>4312.680625</v>
      </c>
      <c r="I25" s="21">
        <f t="shared" si="2"/>
        <v>310.67</v>
      </c>
      <c r="J25" s="21">
        <f t="shared" si="3"/>
        <v>0</v>
      </c>
      <c r="K25" s="21">
        <f t="shared" si="5"/>
        <v>495.95827187500004</v>
      </c>
      <c r="L25" s="21">
        <v>822</v>
      </c>
      <c r="M25" s="21">
        <f t="shared" si="4"/>
        <v>2684.0523531250001</v>
      </c>
      <c r="N25" s="11"/>
      <c r="O25" s="115">
        <v>43571</v>
      </c>
    </row>
    <row r="26" spans="2:15" ht="24.95" customHeight="1" x14ac:dyDescent="0.2">
      <c r="B26" s="72" t="s">
        <v>222</v>
      </c>
      <c r="C26" s="72"/>
      <c r="D26" s="72" t="s">
        <v>32</v>
      </c>
      <c r="E26" s="95">
        <v>13094.849900000001</v>
      </c>
      <c r="F26" s="39">
        <v>1211.3800000000001</v>
      </c>
      <c r="G26" s="95"/>
      <c r="H26" s="21">
        <f t="shared" si="1"/>
        <v>6547.4249500000005</v>
      </c>
      <c r="I26" s="21">
        <f t="shared" si="2"/>
        <v>605.69000000000005</v>
      </c>
      <c r="J26" s="21">
        <f t="shared" si="3"/>
        <v>0</v>
      </c>
      <c r="K26" s="21">
        <f t="shared" si="5"/>
        <v>752.95386925000014</v>
      </c>
      <c r="L26" s="21"/>
      <c r="M26" s="21">
        <f t="shared" si="4"/>
        <v>5188.78108075</v>
      </c>
      <c r="N26" s="11"/>
      <c r="O26" s="125">
        <v>42604</v>
      </c>
    </row>
    <row r="27" spans="2:15" ht="24.95" customHeight="1" x14ac:dyDescent="0.2">
      <c r="B27" s="2"/>
      <c r="C27" s="3"/>
      <c r="D27" s="28" t="s">
        <v>22</v>
      </c>
      <c r="E27" s="95">
        <v>13094.849900000001</v>
      </c>
      <c r="F27" s="39">
        <v>1211.3800000000001</v>
      </c>
      <c r="G27" s="95"/>
      <c r="H27" s="21">
        <f t="shared" si="1"/>
        <v>6547.4249500000005</v>
      </c>
      <c r="I27" s="21">
        <f t="shared" si="2"/>
        <v>605.69000000000005</v>
      </c>
      <c r="J27" s="21">
        <f t="shared" si="3"/>
        <v>0</v>
      </c>
      <c r="K27" s="21">
        <f t="shared" si="5"/>
        <v>752.95386925000014</v>
      </c>
      <c r="L27" s="21"/>
      <c r="M27" s="21">
        <f t="shared" si="4"/>
        <v>5188.78108075</v>
      </c>
      <c r="N27" s="11"/>
      <c r="O27" s="125">
        <v>37622</v>
      </c>
    </row>
    <row r="28" spans="2:15" ht="24.95" customHeight="1" x14ac:dyDescent="0.2">
      <c r="B28" s="10" t="s">
        <v>221</v>
      </c>
      <c r="C28" s="9"/>
      <c r="D28" s="9" t="s">
        <v>32</v>
      </c>
      <c r="E28" s="95">
        <v>13067.6885</v>
      </c>
      <c r="F28" s="39">
        <v>1206.51</v>
      </c>
      <c r="G28" s="95"/>
      <c r="H28" s="21">
        <f t="shared" si="1"/>
        <v>6533.8442500000001</v>
      </c>
      <c r="I28" s="21">
        <f t="shared" si="2"/>
        <v>603.255</v>
      </c>
      <c r="J28" s="21">
        <f t="shared" si="3"/>
        <v>0</v>
      </c>
      <c r="K28" s="21">
        <f t="shared" si="5"/>
        <v>751.39208875000008</v>
      </c>
      <c r="L28" s="21"/>
      <c r="M28" s="21">
        <f t="shared" si="4"/>
        <v>5179.1971612500001</v>
      </c>
      <c r="N28" s="11"/>
      <c r="O28" s="125">
        <v>41244</v>
      </c>
    </row>
    <row r="29" spans="2:15" ht="24.95" customHeight="1" x14ac:dyDescent="0.2">
      <c r="B29" s="10" t="s">
        <v>515</v>
      </c>
      <c r="C29" s="9"/>
      <c r="D29" s="77" t="s">
        <v>368</v>
      </c>
      <c r="E29" s="95">
        <v>8625.3612499999999</v>
      </c>
      <c r="F29" s="39">
        <v>621.34</v>
      </c>
      <c r="G29" s="95"/>
      <c r="H29" s="21">
        <f t="shared" si="1"/>
        <v>4312.680625</v>
      </c>
      <c r="I29" s="21">
        <f t="shared" si="2"/>
        <v>310.67</v>
      </c>
      <c r="J29" s="21">
        <f t="shared" ref="J29" si="7">+G29/2</f>
        <v>0</v>
      </c>
      <c r="K29" s="21">
        <f t="shared" ref="K29" si="8">+H29*0.115</f>
        <v>495.95827187500004</v>
      </c>
      <c r="L29" s="21"/>
      <c r="M29" s="21">
        <f t="shared" ref="M29" si="9">H29-I29+J29-K29-L29</f>
        <v>3506.0523531250001</v>
      </c>
      <c r="N29" s="11"/>
      <c r="O29" s="125">
        <v>45047</v>
      </c>
    </row>
    <row r="30" spans="2:15" ht="24.95" customHeight="1" x14ac:dyDescent="0.2">
      <c r="B30" s="10"/>
      <c r="C30" s="9"/>
      <c r="D30" s="77" t="s">
        <v>22</v>
      </c>
      <c r="E30" s="95">
        <v>13094.849900000001</v>
      </c>
      <c r="F30" s="39">
        <v>1211.3800000000001</v>
      </c>
      <c r="G30" s="95"/>
      <c r="H30" s="21">
        <f t="shared" si="1"/>
        <v>6547.4249500000005</v>
      </c>
      <c r="I30" s="21">
        <f t="shared" si="2"/>
        <v>605.69000000000005</v>
      </c>
      <c r="J30" s="21">
        <f t="shared" si="3"/>
        <v>0</v>
      </c>
      <c r="K30" s="21">
        <f t="shared" si="5"/>
        <v>752.95386925000014</v>
      </c>
      <c r="L30" s="21"/>
      <c r="M30" s="21">
        <f t="shared" si="4"/>
        <v>5188.78108075</v>
      </c>
      <c r="N30" s="11"/>
      <c r="O30" s="125">
        <v>44932</v>
      </c>
    </row>
    <row r="31" spans="2:15" ht="24.95" customHeight="1" x14ac:dyDescent="0.2">
      <c r="B31" s="10"/>
      <c r="C31" s="9"/>
      <c r="D31" s="77" t="s">
        <v>22</v>
      </c>
      <c r="E31" s="95">
        <v>13094.849900000001</v>
      </c>
      <c r="F31" s="39">
        <v>1211.3800000000001</v>
      </c>
      <c r="G31" s="95"/>
      <c r="H31" s="21">
        <f t="shared" si="1"/>
        <v>6547.4249500000005</v>
      </c>
      <c r="I31" s="21">
        <f t="shared" si="2"/>
        <v>605.69000000000005</v>
      </c>
      <c r="J31" s="21">
        <f t="shared" ref="J31" si="10">+G31/2</f>
        <v>0</v>
      </c>
      <c r="K31" s="21">
        <f t="shared" ref="K31" si="11">+H31*0.115</f>
        <v>752.95386925000014</v>
      </c>
      <c r="L31" s="21"/>
      <c r="M31" s="21">
        <f t="shared" ref="M31" si="12">H31-I31+J31-K31-L31</f>
        <v>5188.78108075</v>
      </c>
      <c r="N31" s="11"/>
      <c r="O31" s="125">
        <v>45078</v>
      </c>
    </row>
    <row r="32" spans="2:15" ht="24.95" customHeight="1" x14ac:dyDescent="0.2">
      <c r="D32" s="77" t="s">
        <v>22</v>
      </c>
      <c r="E32" s="95">
        <v>13094.849900000001</v>
      </c>
      <c r="F32" s="39">
        <v>1211.3800000000001</v>
      </c>
      <c r="G32" s="95"/>
      <c r="H32" s="21">
        <f t="shared" si="1"/>
        <v>6547.4249500000005</v>
      </c>
      <c r="I32" s="21">
        <f t="shared" si="2"/>
        <v>605.69000000000005</v>
      </c>
      <c r="J32" s="21">
        <f t="shared" si="3"/>
        <v>0</v>
      </c>
      <c r="K32" s="21">
        <f t="shared" si="5"/>
        <v>752.95386925000014</v>
      </c>
      <c r="L32" s="21">
        <v>936</v>
      </c>
      <c r="M32" s="21">
        <f t="shared" si="4"/>
        <v>4252.78108075</v>
      </c>
      <c r="N32" s="11"/>
      <c r="O32" s="115">
        <v>43845</v>
      </c>
    </row>
    <row r="33" spans="2:15" ht="24.95" customHeight="1" x14ac:dyDescent="0.2">
      <c r="B33" s="10"/>
      <c r="C33" s="9"/>
      <c r="D33" s="77" t="s">
        <v>22</v>
      </c>
      <c r="E33" s="95">
        <v>13094.849900000001</v>
      </c>
      <c r="F33" s="39">
        <v>1211.3800000000001</v>
      </c>
      <c r="G33" s="95"/>
      <c r="H33" s="21">
        <f t="shared" si="1"/>
        <v>6547.4249500000005</v>
      </c>
      <c r="I33" s="21">
        <f t="shared" si="2"/>
        <v>605.69000000000005</v>
      </c>
      <c r="J33" s="21">
        <f t="shared" ref="J33" si="13">+G33/2</f>
        <v>0</v>
      </c>
      <c r="K33" s="21">
        <f t="shared" ref="K33" si="14">+H33*0.115</f>
        <v>752.95386925000014</v>
      </c>
      <c r="L33" s="21"/>
      <c r="M33" s="21">
        <f t="shared" ref="M33" si="15">H33-I33+J33-K33-L33</f>
        <v>5188.78108075</v>
      </c>
      <c r="N33" s="11"/>
      <c r="O33" s="125">
        <v>44896</v>
      </c>
    </row>
    <row r="34" spans="2:15" ht="24.95" customHeight="1" x14ac:dyDescent="0.2">
      <c r="B34" s="10"/>
      <c r="C34" s="9"/>
      <c r="D34" s="77" t="s">
        <v>22</v>
      </c>
      <c r="E34" s="95">
        <v>13094.849900000001</v>
      </c>
      <c r="F34" s="39">
        <v>1211.3800000000001</v>
      </c>
      <c r="G34" s="95"/>
      <c r="H34" s="21">
        <f t="shared" si="1"/>
        <v>6547.4249500000005</v>
      </c>
      <c r="I34" s="21">
        <f t="shared" si="2"/>
        <v>605.69000000000005</v>
      </c>
      <c r="J34" s="21">
        <f t="shared" ref="J34" si="16">+G34/2</f>
        <v>0</v>
      </c>
      <c r="K34" s="21">
        <f t="shared" ref="K34" si="17">+H34*0.115</f>
        <v>752.95386925000014</v>
      </c>
      <c r="L34" s="21"/>
      <c r="M34" s="21">
        <f t="shared" ref="M34" si="18">H34-I34+J34-K34-L34</f>
        <v>5188.78108075</v>
      </c>
      <c r="N34" s="11"/>
      <c r="O34" s="125">
        <v>45061</v>
      </c>
    </row>
    <row r="35" spans="2:15" ht="24.95" customHeight="1" x14ac:dyDescent="0.2">
      <c r="B35" s="3"/>
      <c r="C35" s="3"/>
      <c r="D35" s="3" t="s">
        <v>22</v>
      </c>
      <c r="E35" s="95">
        <v>13094.849900000001</v>
      </c>
      <c r="F35" s="39">
        <v>1211.3800000000001</v>
      </c>
      <c r="G35" s="95"/>
      <c r="H35" s="21">
        <f t="shared" si="1"/>
        <v>6547.4249500000005</v>
      </c>
      <c r="I35" s="21">
        <f t="shared" si="2"/>
        <v>605.69000000000005</v>
      </c>
      <c r="J35" s="21">
        <f t="shared" si="3"/>
        <v>0</v>
      </c>
      <c r="K35" s="21">
        <f t="shared" si="5"/>
        <v>752.95386925000014</v>
      </c>
      <c r="L35" s="21">
        <v>936</v>
      </c>
      <c r="M35" s="21">
        <f t="shared" si="4"/>
        <v>4252.78108075</v>
      </c>
      <c r="N35" s="11"/>
      <c r="O35" s="125">
        <v>38261</v>
      </c>
    </row>
    <row r="36" spans="2:15" ht="24.95" customHeight="1" x14ac:dyDescent="0.2">
      <c r="B36" s="3"/>
      <c r="C36" s="3"/>
      <c r="D36" s="28" t="s">
        <v>22</v>
      </c>
      <c r="E36" s="95"/>
      <c r="F36" s="39"/>
      <c r="G36" s="95"/>
      <c r="H36" s="21">
        <f t="shared" si="1"/>
        <v>0</v>
      </c>
      <c r="I36" s="21">
        <f t="shared" si="2"/>
        <v>0</v>
      </c>
      <c r="J36" s="21">
        <f t="shared" si="3"/>
        <v>0</v>
      </c>
      <c r="K36" s="21">
        <f t="shared" si="5"/>
        <v>0</v>
      </c>
      <c r="L36" s="21"/>
      <c r="M36" s="21">
        <f t="shared" si="4"/>
        <v>0</v>
      </c>
      <c r="N36" s="11"/>
      <c r="O36" s="125">
        <v>38944</v>
      </c>
    </row>
    <row r="37" spans="2:15" ht="24.95" customHeight="1" x14ac:dyDescent="0.2">
      <c r="B37" s="10" t="s">
        <v>399</v>
      </c>
      <c r="C37" s="9"/>
      <c r="D37" s="9" t="s">
        <v>32</v>
      </c>
      <c r="E37" s="95">
        <v>13094.849900000001</v>
      </c>
      <c r="F37" s="39">
        <v>1211.3800000000001</v>
      </c>
      <c r="G37" s="95"/>
      <c r="H37" s="21">
        <f t="shared" si="1"/>
        <v>6547.4249500000005</v>
      </c>
      <c r="I37" s="21">
        <f t="shared" si="2"/>
        <v>605.69000000000005</v>
      </c>
      <c r="J37" s="21">
        <f t="shared" si="3"/>
        <v>0</v>
      </c>
      <c r="K37" s="21">
        <f t="shared" si="5"/>
        <v>752.95386925000014</v>
      </c>
      <c r="L37" s="21">
        <v>1248</v>
      </c>
      <c r="M37" s="21">
        <f t="shared" si="4"/>
        <v>3940.78108075</v>
      </c>
      <c r="N37" s="11"/>
      <c r="O37" s="125">
        <v>44501</v>
      </c>
    </row>
    <row r="38" spans="2:15" ht="24.95" customHeight="1" x14ac:dyDescent="0.2">
      <c r="B38" t="s">
        <v>403</v>
      </c>
      <c r="D38" s="77" t="s">
        <v>368</v>
      </c>
      <c r="E38" s="95">
        <v>8625.3612499999999</v>
      </c>
      <c r="F38" s="39">
        <v>621.34</v>
      </c>
      <c r="G38" s="95"/>
      <c r="H38" s="21">
        <f t="shared" si="1"/>
        <v>4312.680625</v>
      </c>
      <c r="I38" s="21">
        <f t="shared" si="2"/>
        <v>310.67</v>
      </c>
      <c r="J38" s="21">
        <f t="shared" si="3"/>
        <v>0</v>
      </c>
      <c r="K38" s="21">
        <f t="shared" si="5"/>
        <v>495.95827187500004</v>
      </c>
      <c r="L38" s="21"/>
      <c r="M38" s="21">
        <f t="shared" si="4"/>
        <v>3506.0523531250001</v>
      </c>
      <c r="N38" s="11"/>
      <c r="O38" s="114">
        <v>44501</v>
      </c>
    </row>
    <row r="39" spans="2:15" s="51" customFormat="1" ht="24.95" customHeight="1" x14ac:dyDescent="0.2">
      <c r="B39" s="3"/>
      <c r="C39" s="3"/>
      <c r="D39" s="3" t="s">
        <v>22</v>
      </c>
      <c r="E39" s="95">
        <v>13094.849900000001</v>
      </c>
      <c r="F39" s="39">
        <v>1211.3800000000001</v>
      </c>
      <c r="G39" s="95"/>
      <c r="H39" s="21">
        <f t="shared" si="1"/>
        <v>6547.4249500000005</v>
      </c>
      <c r="I39" s="21">
        <f t="shared" si="2"/>
        <v>605.69000000000005</v>
      </c>
      <c r="J39" s="21">
        <f t="shared" si="3"/>
        <v>0</v>
      </c>
      <c r="K39" s="21">
        <f t="shared" si="5"/>
        <v>752.95386925000014</v>
      </c>
      <c r="L39" s="21"/>
      <c r="M39" s="21">
        <f t="shared" si="4"/>
        <v>5188.78108075</v>
      </c>
      <c r="N39" s="70"/>
      <c r="O39" s="125">
        <v>40286</v>
      </c>
    </row>
    <row r="40" spans="2:15" s="51" customFormat="1" ht="24.95" customHeight="1" x14ac:dyDescent="0.2">
      <c r="B40" s="3"/>
      <c r="C40" s="3"/>
      <c r="D40" s="3" t="s">
        <v>22</v>
      </c>
      <c r="E40" s="95">
        <v>13094.849900000001</v>
      </c>
      <c r="F40" s="39">
        <v>1211.3800000000001</v>
      </c>
      <c r="G40" s="95"/>
      <c r="H40" s="21">
        <f t="shared" si="1"/>
        <v>6547.4249500000005</v>
      </c>
      <c r="I40" s="21">
        <f t="shared" si="2"/>
        <v>605.69000000000005</v>
      </c>
      <c r="J40" s="21">
        <f t="shared" si="3"/>
        <v>0</v>
      </c>
      <c r="K40" s="21">
        <f t="shared" si="5"/>
        <v>752.95386925000014</v>
      </c>
      <c r="L40" s="21"/>
      <c r="M40" s="21">
        <f t="shared" si="4"/>
        <v>5188.78108075</v>
      </c>
      <c r="N40" s="70"/>
      <c r="O40" s="125">
        <v>44652</v>
      </c>
    </row>
    <row r="41" spans="2:15" s="51" customFormat="1" ht="24.95" customHeight="1" x14ac:dyDescent="0.2">
      <c r="B41" s="3" t="s">
        <v>482</v>
      </c>
      <c r="C41" s="3"/>
      <c r="D41" s="77" t="s">
        <v>368</v>
      </c>
      <c r="E41" s="95">
        <v>8625.3612499999999</v>
      </c>
      <c r="F41" s="39">
        <v>621.34</v>
      </c>
      <c r="G41" s="95"/>
      <c r="H41" s="21">
        <f t="shared" si="1"/>
        <v>4312.680625</v>
      </c>
      <c r="I41" s="21">
        <f t="shared" si="2"/>
        <v>310.67</v>
      </c>
      <c r="J41" s="21">
        <f t="shared" si="3"/>
        <v>0</v>
      </c>
      <c r="K41" s="21">
        <f t="shared" si="5"/>
        <v>495.95827187500004</v>
      </c>
      <c r="L41" s="21"/>
      <c r="M41" s="21">
        <f t="shared" si="4"/>
        <v>3506.0523531250001</v>
      </c>
      <c r="N41" s="70"/>
      <c r="O41" s="125">
        <v>44835</v>
      </c>
    </row>
    <row r="42" spans="2:15" ht="24.95" customHeight="1" x14ac:dyDescent="0.2">
      <c r="B42" s="77"/>
      <c r="D42" s="3" t="s">
        <v>22</v>
      </c>
      <c r="E42" s="95">
        <v>13094.849900000001</v>
      </c>
      <c r="F42" s="39">
        <v>1211.3800000000001</v>
      </c>
      <c r="G42" s="95"/>
      <c r="H42" s="21">
        <f t="shared" si="1"/>
        <v>6547.4249500000005</v>
      </c>
      <c r="I42" s="21">
        <f t="shared" si="2"/>
        <v>605.69000000000005</v>
      </c>
      <c r="J42" s="21">
        <f t="shared" ref="J42" si="19">+G42/2</f>
        <v>0</v>
      </c>
      <c r="K42" s="21">
        <f t="shared" ref="K42" si="20">+H42*0.115</f>
        <v>752.95386925000014</v>
      </c>
      <c r="L42" s="21"/>
      <c r="M42" s="21">
        <f t="shared" ref="M42" si="21">H42-I42+J42-K42-L42</f>
        <v>5188.78108075</v>
      </c>
      <c r="N42" s="11"/>
      <c r="O42" s="115">
        <v>44866</v>
      </c>
    </row>
    <row r="43" spans="2:15" s="51" customFormat="1" ht="24.95" customHeight="1" x14ac:dyDescent="0.2">
      <c r="B43" s="3"/>
      <c r="C43" s="3"/>
      <c r="D43" s="3" t="s">
        <v>22</v>
      </c>
      <c r="E43" s="95">
        <v>13094.849900000001</v>
      </c>
      <c r="F43" s="39">
        <v>1211.3800000000001</v>
      </c>
      <c r="G43" s="95"/>
      <c r="H43" s="21">
        <f t="shared" si="1"/>
        <v>6547.4249500000005</v>
      </c>
      <c r="I43" s="21">
        <f t="shared" si="2"/>
        <v>605.69000000000005</v>
      </c>
      <c r="J43" s="21">
        <f t="shared" si="3"/>
        <v>0</v>
      </c>
      <c r="K43" s="21">
        <f t="shared" si="5"/>
        <v>752.95386925000014</v>
      </c>
      <c r="L43" s="21">
        <v>936</v>
      </c>
      <c r="M43" s="21">
        <f t="shared" si="4"/>
        <v>4252.78108075</v>
      </c>
      <c r="N43" s="70"/>
      <c r="O43" s="125">
        <v>44806</v>
      </c>
    </row>
    <row r="44" spans="2:15" ht="24.95" customHeight="1" x14ac:dyDescent="0.2">
      <c r="D44" s="77" t="s">
        <v>22</v>
      </c>
      <c r="E44" s="95">
        <v>13094.849900000001</v>
      </c>
      <c r="F44" s="39">
        <v>1211.3800000000001</v>
      </c>
      <c r="G44" s="95"/>
      <c r="H44" s="21">
        <f t="shared" si="1"/>
        <v>6547.4249500000005</v>
      </c>
      <c r="I44" s="21">
        <f t="shared" si="2"/>
        <v>605.69000000000005</v>
      </c>
      <c r="J44" s="21">
        <f t="shared" si="3"/>
        <v>0</v>
      </c>
      <c r="K44" s="21">
        <f t="shared" si="5"/>
        <v>752.95386925000014</v>
      </c>
      <c r="L44" s="21">
        <v>1248</v>
      </c>
      <c r="M44" s="21">
        <f t="shared" si="4"/>
        <v>3940.78108075</v>
      </c>
      <c r="N44" s="11"/>
      <c r="O44" s="115">
        <v>43678</v>
      </c>
    </row>
    <row r="45" spans="2:15" ht="24.95" customHeight="1" x14ac:dyDescent="0.2">
      <c r="B45" s="3"/>
      <c r="C45" s="3"/>
      <c r="D45" s="28" t="s">
        <v>22</v>
      </c>
      <c r="E45" s="95">
        <v>13094.849900000001</v>
      </c>
      <c r="F45" s="39">
        <v>1211.3800000000001</v>
      </c>
      <c r="G45" s="95"/>
      <c r="H45" s="21">
        <f t="shared" si="1"/>
        <v>6547.4249500000005</v>
      </c>
      <c r="I45" s="21">
        <f t="shared" si="2"/>
        <v>605.69000000000005</v>
      </c>
      <c r="J45" s="21">
        <f t="shared" si="3"/>
        <v>0</v>
      </c>
      <c r="K45" s="21">
        <f t="shared" si="5"/>
        <v>752.95386925000014</v>
      </c>
      <c r="L45" s="21"/>
      <c r="M45" s="21">
        <f t="shared" si="4"/>
        <v>5188.78108075</v>
      </c>
      <c r="N45" s="11"/>
      <c r="O45" s="125">
        <v>38517</v>
      </c>
    </row>
    <row r="46" spans="2:15" ht="24.95" customHeight="1" x14ac:dyDescent="0.2">
      <c r="B46" s="3"/>
      <c r="C46" s="3"/>
      <c r="D46" s="28" t="s">
        <v>22</v>
      </c>
      <c r="E46" s="95">
        <v>13094.849900000001</v>
      </c>
      <c r="F46" s="39">
        <v>1211.3800000000001</v>
      </c>
      <c r="G46" s="95"/>
      <c r="H46" s="21">
        <f t="shared" si="1"/>
        <v>6547.4249500000005</v>
      </c>
      <c r="I46" s="21">
        <f t="shared" si="2"/>
        <v>605.69000000000005</v>
      </c>
      <c r="J46" s="21">
        <f t="shared" si="3"/>
        <v>0</v>
      </c>
      <c r="K46" s="21">
        <f t="shared" si="5"/>
        <v>752.95386925000014</v>
      </c>
      <c r="L46" s="21">
        <v>1248</v>
      </c>
      <c r="M46" s="21">
        <f t="shared" si="4"/>
        <v>3940.78108075</v>
      </c>
      <c r="N46" s="11"/>
      <c r="O46" s="125">
        <v>41508</v>
      </c>
    </row>
    <row r="47" spans="2:15" ht="24.95" customHeight="1" x14ac:dyDescent="0.2">
      <c r="B47" s="3" t="s">
        <v>366</v>
      </c>
      <c r="D47" s="28" t="s">
        <v>95</v>
      </c>
      <c r="E47" s="95">
        <v>9918.5717000000004</v>
      </c>
      <c r="F47" s="39">
        <v>762.04</v>
      </c>
      <c r="G47" s="95"/>
      <c r="H47" s="21">
        <f t="shared" si="1"/>
        <v>4959.2858500000002</v>
      </c>
      <c r="I47" s="21">
        <f t="shared" si="2"/>
        <v>381.02</v>
      </c>
      <c r="J47" s="21">
        <f t="shared" si="3"/>
        <v>0</v>
      </c>
      <c r="K47" s="21">
        <f t="shared" si="5"/>
        <v>570.31787274999999</v>
      </c>
      <c r="L47" s="21"/>
      <c r="M47" s="21">
        <f t="shared" si="4"/>
        <v>4007.9479772499999</v>
      </c>
      <c r="N47" s="11"/>
      <c r="O47" s="120">
        <v>44470</v>
      </c>
    </row>
    <row r="48" spans="2:15" ht="24.95" customHeight="1" x14ac:dyDescent="0.2">
      <c r="B48" s="10" t="s">
        <v>224</v>
      </c>
      <c r="C48" s="48"/>
      <c r="D48" s="53" t="s">
        <v>95</v>
      </c>
      <c r="E48" s="95">
        <v>9918.5717000000004</v>
      </c>
      <c r="F48" s="39">
        <v>762.04</v>
      </c>
      <c r="G48" s="95"/>
      <c r="H48" s="21">
        <f t="shared" si="1"/>
        <v>4959.2858500000002</v>
      </c>
      <c r="I48" s="21">
        <f t="shared" si="2"/>
        <v>381.02</v>
      </c>
      <c r="J48" s="21">
        <f t="shared" si="3"/>
        <v>0</v>
      </c>
      <c r="K48" s="21">
        <f t="shared" si="5"/>
        <v>570.31787274999999</v>
      </c>
      <c r="L48" s="21"/>
      <c r="M48" s="21">
        <f t="shared" si="4"/>
        <v>4007.9479772499999</v>
      </c>
      <c r="N48" s="11"/>
      <c r="O48" s="125">
        <v>42278</v>
      </c>
    </row>
    <row r="49" spans="2:15" ht="24.95" customHeight="1" x14ac:dyDescent="0.2">
      <c r="B49" s="10"/>
      <c r="C49" s="48"/>
      <c r="D49" s="9" t="s">
        <v>22</v>
      </c>
      <c r="E49" s="95">
        <v>13094.849900000001</v>
      </c>
      <c r="F49" s="39">
        <v>1211.3800000000001</v>
      </c>
      <c r="G49" s="95"/>
      <c r="H49" s="21">
        <f t="shared" ref="H49" si="22">+E49/2</f>
        <v>6547.4249500000005</v>
      </c>
      <c r="I49" s="21">
        <f t="shared" ref="I49" si="23">+F49/2</f>
        <v>605.69000000000005</v>
      </c>
      <c r="J49" s="21">
        <f t="shared" ref="J49" si="24">+G49/2</f>
        <v>0</v>
      </c>
      <c r="K49" s="21">
        <f t="shared" ref="K49" si="25">+H49*0.115</f>
        <v>752.95386925000014</v>
      </c>
      <c r="L49" s="21"/>
      <c r="M49" s="21">
        <f t="shared" ref="M49" si="26">H49-I49+J49-K49-L49</f>
        <v>5188.78108075</v>
      </c>
      <c r="N49" s="11"/>
      <c r="O49" s="125">
        <v>45093</v>
      </c>
    </row>
    <row r="50" spans="2:15" ht="24.95" customHeight="1" x14ac:dyDescent="0.2">
      <c r="B50" t="s">
        <v>370</v>
      </c>
      <c r="D50" s="77" t="s">
        <v>371</v>
      </c>
      <c r="E50" s="95">
        <v>13762.45615</v>
      </c>
      <c r="F50" s="39">
        <v>1331.01</v>
      </c>
      <c r="G50" s="95"/>
      <c r="H50" s="21">
        <f t="shared" si="1"/>
        <v>6881.228075</v>
      </c>
      <c r="I50" s="21">
        <f t="shared" si="2"/>
        <v>665.505</v>
      </c>
      <c r="J50" s="21">
        <f t="shared" si="3"/>
        <v>0</v>
      </c>
      <c r="K50" s="21">
        <f t="shared" si="5"/>
        <v>791.34122862499999</v>
      </c>
      <c r="L50" s="21"/>
      <c r="M50" s="21">
        <f t="shared" si="4"/>
        <v>5424.3818463749994</v>
      </c>
      <c r="N50" s="11"/>
      <c r="O50" s="120">
        <v>44470</v>
      </c>
    </row>
    <row r="51" spans="2:15" ht="24.95" customHeight="1" x14ac:dyDescent="0.2">
      <c r="B51" s="10"/>
      <c r="C51" s="9"/>
      <c r="D51" s="9" t="s">
        <v>22</v>
      </c>
      <c r="E51" s="96"/>
      <c r="F51" s="39"/>
      <c r="G51" s="96"/>
      <c r="H51" s="21">
        <f t="shared" si="1"/>
        <v>0</v>
      </c>
      <c r="I51" s="21">
        <f t="shared" si="2"/>
        <v>0</v>
      </c>
      <c r="J51" s="21">
        <f t="shared" si="3"/>
        <v>0</v>
      </c>
      <c r="K51" s="21">
        <f t="shared" si="5"/>
        <v>0</v>
      </c>
      <c r="L51" s="21"/>
      <c r="M51" s="21">
        <f t="shared" si="4"/>
        <v>0</v>
      </c>
      <c r="N51" s="11"/>
      <c r="O51" s="125">
        <v>41258</v>
      </c>
    </row>
    <row r="52" spans="2:15" ht="24.95" customHeight="1" x14ac:dyDescent="0.2">
      <c r="B52" s="10"/>
      <c r="C52" s="9"/>
      <c r="D52" s="9" t="s">
        <v>22</v>
      </c>
      <c r="E52" s="95">
        <v>13094.849900000001</v>
      </c>
      <c r="F52" s="39">
        <v>1211.3800000000001</v>
      </c>
      <c r="G52" s="95"/>
      <c r="H52" s="21">
        <f t="shared" si="1"/>
        <v>6547.4249500000005</v>
      </c>
      <c r="I52" s="21">
        <f t="shared" si="2"/>
        <v>605.69000000000005</v>
      </c>
      <c r="J52" s="21">
        <f t="shared" si="3"/>
        <v>0</v>
      </c>
      <c r="K52" s="21">
        <f t="shared" si="5"/>
        <v>752.95386925000014</v>
      </c>
      <c r="L52" s="21"/>
      <c r="M52" s="21">
        <f t="shared" si="4"/>
        <v>5188.78108075</v>
      </c>
      <c r="N52" s="11"/>
      <c r="O52" s="125"/>
    </row>
    <row r="53" spans="2:15" ht="24.95" customHeight="1" x14ac:dyDescent="0.2">
      <c r="B53" s="3"/>
      <c r="C53" s="3"/>
      <c r="D53" s="28" t="s">
        <v>22</v>
      </c>
      <c r="E53" s="95">
        <v>13094.849900000001</v>
      </c>
      <c r="F53" s="39">
        <v>1211.3800000000001</v>
      </c>
      <c r="G53" s="95"/>
      <c r="H53" s="21">
        <f t="shared" si="1"/>
        <v>6547.4249500000005</v>
      </c>
      <c r="I53" s="21">
        <f t="shared" si="2"/>
        <v>605.69000000000005</v>
      </c>
      <c r="J53" s="21">
        <f t="shared" si="3"/>
        <v>0</v>
      </c>
      <c r="K53" s="21">
        <f t="shared" si="5"/>
        <v>752.95386925000014</v>
      </c>
      <c r="L53" s="21"/>
      <c r="M53" s="21">
        <f t="shared" si="4"/>
        <v>5188.78108075</v>
      </c>
      <c r="N53" s="11"/>
      <c r="O53" s="125">
        <v>41647</v>
      </c>
    </row>
    <row r="54" spans="2:15" ht="24.95" customHeight="1" x14ac:dyDescent="0.2">
      <c r="B54" s="3" t="s">
        <v>514</v>
      </c>
      <c r="C54" s="3"/>
      <c r="D54" s="28" t="s">
        <v>95</v>
      </c>
      <c r="E54" s="95">
        <v>9918.5717000000004</v>
      </c>
      <c r="F54" s="39">
        <v>762.04</v>
      </c>
      <c r="G54" s="95"/>
      <c r="H54" s="21">
        <f t="shared" si="1"/>
        <v>4959.2858500000002</v>
      </c>
      <c r="I54" s="21">
        <f t="shared" si="2"/>
        <v>381.02</v>
      </c>
      <c r="J54" s="21">
        <f t="shared" ref="J54" si="27">+G54/2</f>
        <v>0</v>
      </c>
      <c r="K54" s="21">
        <f t="shared" ref="K54" si="28">+H54*0.115</f>
        <v>570.31787274999999</v>
      </c>
      <c r="L54" s="21"/>
      <c r="M54" s="21">
        <f t="shared" ref="M54" si="29">H54-I54+J54-K54-L54</f>
        <v>4007.9479772499999</v>
      </c>
      <c r="N54" s="11"/>
      <c r="O54" s="125">
        <v>45047</v>
      </c>
    </row>
    <row r="55" spans="2:15" ht="24.95" customHeight="1" x14ac:dyDescent="0.2">
      <c r="D55" s="77" t="s">
        <v>22</v>
      </c>
      <c r="E55" s="95">
        <v>13094.849900000001</v>
      </c>
      <c r="F55" s="39">
        <v>1211.3800000000001</v>
      </c>
      <c r="G55" s="95"/>
      <c r="H55" s="21">
        <f t="shared" si="1"/>
        <v>6547.4249500000005</v>
      </c>
      <c r="I55" s="21">
        <f t="shared" si="2"/>
        <v>605.69000000000005</v>
      </c>
      <c r="J55" s="21">
        <f t="shared" si="3"/>
        <v>0</v>
      </c>
      <c r="K55" s="21">
        <f t="shared" si="5"/>
        <v>752.95386925000014</v>
      </c>
      <c r="L55" s="21">
        <v>1248</v>
      </c>
      <c r="M55" s="21">
        <f t="shared" si="4"/>
        <v>3940.78108075</v>
      </c>
      <c r="N55" s="11"/>
      <c r="O55" s="115">
        <v>44089</v>
      </c>
    </row>
    <row r="56" spans="2:15" x14ac:dyDescent="0.2">
      <c r="D56" s="25" t="s">
        <v>6</v>
      </c>
      <c r="E56" s="59">
        <f t="shared" ref="E56:M56" si="30">SUM(E7:E55)</f>
        <v>608399.02660000045</v>
      </c>
      <c r="F56" s="59">
        <f t="shared" si="30"/>
        <v>59847.879999999954</v>
      </c>
      <c r="G56" s="59">
        <f t="shared" si="30"/>
        <v>0</v>
      </c>
      <c r="H56" s="59">
        <f t="shared" si="30"/>
        <v>304199.51330000022</v>
      </c>
      <c r="I56" s="59">
        <f t="shared" si="30"/>
        <v>29923.939999999977</v>
      </c>
      <c r="J56" s="59">
        <f t="shared" si="30"/>
        <v>0</v>
      </c>
      <c r="K56" s="59">
        <f t="shared" si="30"/>
        <v>33239.948829499997</v>
      </c>
      <c r="L56" s="59">
        <f t="shared" si="30"/>
        <v>14536</v>
      </c>
      <c r="M56" s="59">
        <f t="shared" si="30"/>
        <v>226499.62447049998</v>
      </c>
    </row>
    <row r="57" spans="2:15" x14ac:dyDescent="0.2">
      <c r="D57" s="25"/>
      <c r="E57" s="41"/>
      <c r="F57" s="41"/>
      <c r="G57" s="41"/>
      <c r="H57" s="26"/>
      <c r="I57" s="26"/>
      <c r="J57" s="26"/>
      <c r="K57" s="26"/>
      <c r="L57" s="26"/>
      <c r="M57" s="26"/>
    </row>
    <row r="58" spans="2:15" x14ac:dyDescent="0.2">
      <c r="E58" s="39"/>
      <c r="F58" s="39"/>
      <c r="G58" s="39"/>
    </row>
  </sheetData>
  <autoFilter ref="B1:O58"/>
  <sortState ref="A9:N52">
    <sortCondition ref="B9:B52"/>
  </sortState>
  <phoneticPr fontId="0" type="noConversion"/>
  <pageMargins left="0.11811023622047245" right="7.874015748031496E-2" top="0.78740157480314965" bottom="0.62992125984251968" header="0" footer="0"/>
  <pageSetup scale="83" fitToHeight="3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6" tint="-0.249977111117893"/>
    <pageSetUpPr fitToPage="1"/>
  </sheetPr>
  <dimension ref="A1:K69"/>
  <sheetViews>
    <sheetView workbookViewId="0">
      <selection activeCell="M30" sqref="M30"/>
    </sheetView>
  </sheetViews>
  <sheetFormatPr baseColWidth="10" defaultRowHeight="12.75" x14ac:dyDescent="0.2"/>
  <cols>
    <col min="1" max="1" width="1.140625" style="54" customWidth="1"/>
    <col min="2" max="2" width="28" style="54" customWidth="1"/>
    <col min="3" max="3" width="6.140625" style="54" customWidth="1"/>
    <col min="4" max="4" width="20.5703125" style="54" customWidth="1"/>
    <col min="5" max="5" width="11.140625" style="54" customWidth="1"/>
    <col min="6" max="6" width="7.5703125" style="54" customWidth="1"/>
    <col min="7" max="7" width="6.28515625" style="54" customWidth="1"/>
    <col min="8" max="8" width="6.140625" style="54" customWidth="1"/>
    <col min="9" max="9" width="11.7109375" style="54" customWidth="1"/>
    <col min="10" max="10" width="25.140625" style="54" customWidth="1"/>
    <col min="11" max="11" width="20.7109375" style="126" bestFit="1" customWidth="1"/>
    <col min="12" max="16384" width="11.42578125" style="54"/>
  </cols>
  <sheetData>
    <row r="1" spans="1:11" ht="18" x14ac:dyDescent="0.25">
      <c r="A1" s="54" t="s">
        <v>26</v>
      </c>
      <c r="E1" s="12" t="s">
        <v>0</v>
      </c>
      <c r="F1" s="63"/>
      <c r="G1" s="63"/>
      <c r="H1" s="63"/>
      <c r="I1" s="63"/>
      <c r="J1" s="64" t="s">
        <v>1</v>
      </c>
    </row>
    <row r="2" spans="1:11" ht="15" x14ac:dyDescent="0.25">
      <c r="E2" s="15" t="s">
        <v>33</v>
      </c>
      <c r="F2" s="63"/>
      <c r="G2" s="63"/>
      <c r="H2" s="63"/>
      <c r="I2" s="63"/>
      <c r="J2" s="16" t="str">
        <f>PRESIDENCIA!N2</f>
        <v>30 DE JUNIO DE 2023</v>
      </c>
    </row>
    <row r="3" spans="1:11" x14ac:dyDescent="0.2">
      <c r="B3" s="2"/>
      <c r="E3" s="16" t="str">
        <f>PRESIDENCIA!E3</f>
        <v>SEGUNDA QUINCENA DE JUNIO DE 2023</v>
      </c>
      <c r="F3" s="63"/>
      <c r="G3" s="63"/>
      <c r="H3" s="63"/>
      <c r="I3" s="63"/>
    </row>
    <row r="4" spans="1:11" x14ac:dyDescent="0.2">
      <c r="B4" s="65" t="s">
        <v>2</v>
      </c>
      <c r="C4" s="65"/>
      <c r="D4" s="65" t="s">
        <v>8</v>
      </c>
      <c r="E4" s="20" t="s">
        <v>3</v>
      </c>
      <c r="F4" s="20" t="s">
        <v>27</v>
      </c>
      <c r="G4" s="45" t="s">
        <v>31</v>
      </c>
      <c r="H4" s="20" t="s">
        <v>23</v>
      </c>
      <c r="I4" s="20" t="s">
        <v>4</v>
      </c>
      <c r="J4" s="65" t="s">
        <v>5</v>
      </c>
      <c r="K4" s="37" t="s">
        <v>394</v>
      </c>
    </row>
    <row r="5" spans="1:11" customFormat="1" x14ac:dyDescent="0.2">
      <c r="B5" s="10" t="s">
        <v>172</v>
      </c>
      <c r="C5" s="48"/>
      <c r="D5" s="73" t="s">
        <v>18</v>
      </c>
      <c r="E5" s="7">
        <f>8374.32*0.63/2</f>
        <v>2637.9108000000001</v>
      </c>
      <c r="F5" s="7"/>
      <c r="G5" s="7"/>
      <c r="H5" s="2"/>
      <c r="I5" s="85">
        <f>+E5</f>
        <v>2637.9108000000001</v>
      </c>
      <c r="J5" s="11"/>
      <c r="K5" s="113">
        <v>36913</v>
      </c>
    </row>
    <row r="6" spans="1:11" ht="23.25" customHeight="1" x14ac:dyDescent="0.2">
      <c r="B6" s="10" t="s">
        <v>164</v>
      </c>
      <c r="C6" s="64"/>
      <c r="D6" s="53" t="s">
        <v>15</v>
      </c>
      <c r="E6" s="60">
        <v>3036.48</v>
      </c>
      <c r="F6" s="67"/>
      <c r="G6" s="68"/>
      <c r="H6" s="67"/>
      <c r="I6" s="7">
        <f t="shared" ref="I6:I20" si="0">E6-F6+G6-H6</f>
        <v>3036.48</v>
      </c>
      <c r="J6" s="54" t="s">
        <v>29</v>
      </c>
      <c r="K6" s="113">
        <v>34274</v>
      </c>
    </row>
    <row r="7" spans="1:11" ht="24.75" customHeight="1" x14ac:dyDescent="0.2">
      <c r="B7" s="2" t="s">
        <v>192</v>
      </c>
      <c r="C7" s="5"/>
      <c r="D7" s="28" t="s">
        <v>78</v>
      </c>
      <c r="E7" s="4">
        <v>3048.99</v>
      </c>
      <c r="F7" s="7"/>
      <c r="G7" s="7"/>
      <c r="H7" s="7"/>
      <c r="I7" s="7">
        <f t="shared" si="0"/>
        <v>3048.99</v>
      </c>
      <c r="J7" s="54" t="s">
        <v>29</v>
      </c>
      <c r="K7" s="113">
        <v>36192</v>
      </c>
    </row>
    <row r="8" spans="1:11" customFormat="1" ht="24.95" customHeight="1" x14ac:dyDescent="0.2">
      <c r="B8" s="2" t="s">
        <v>189</v>
      </c>
      <c r="C8" s="5"/>
      <c r="D8" s="28" t="s">
        <v>245</v>
      </c>
      <c r="E8" s="7">
        <f>12826.8*0.69/2</f>
        <v>4425.2459999999992</v>
      </c>
      <c r="F8" s="7"/>
      <c r="G8" s="7"/>
      <c r="H8" s="7"/>
      <c r="I8" s="7">
        <f t="shared" ref="I8:I10" si="1">E8-F8+G8-H8</f>
        <v>4425.2459999999992</v>
      </c>
      <c r="J8" s="54" t="s">
        <v>29</v>
      </c>
      <c r="K8" s="113">
        <v>36161</v>
      </c>
    </row>
    <row r="9" spans="1:11" customFormat="1" ht="24.95" customHeight="1" x14ac:dyDescent="0.2">
      <c r="B9" s="2" t="s">
        <v>158</v>
      </c>
      <c r="C9" s="5"/>
      <c r="D9" s="73" t="s">
        <v>251</v>
      </c>
      <c r="E9" s="7">
        <f>9190.56*0.66/2</f>
        <v>3032.8847999999998</v>
      </c>
      <c r="F9" s="7"/>
      <c r="G9" s="7"/>
      <c r="H9" s="7"/>
      <c r="I9" s="7">
        <f t="shared" ref="I9" si="2">E9-F9+G9-H9</f>
        <v>3032.8847999999998</v>
      </c>
      <c r="J9" s="54" t="s">
        <v>29</v>
      </c>
      <c r="K9" s="113"/>
    </row>
    <row r="10" spans="1:11" customFormat="1" ht="24.95" customHeight="1" x14ac:dyDescent="0.2">
      <c r="B10" s="2" t="s">
        <v>190</v>
      </c>
      <c r="C10" s="5"/>
      <c r="D10" s="53" t="s">
        <v>77</v>
      </c>
      <c r="E10" s="7">
        <f>10032.4*0.72/2</f>
        <v>3611.6639999999998</v>
      </c>
      <c r="F10" s="7"/>
      <c r="G10" s="7"/>
      <c r="H10" s="7"/>
      <c r="I10" s="7">
        <f t="shared" si="1"/>
        <v>3611.6639999999998</v>
      </c>
      <c r="J10" s="54" t="s">
        <v>29</v>
      </c>
      <c r="K10" s="113">
        <v>35521</v>
      </c>
    </row>
    <row r="11" spans="1:11" customFormat="1" x14ac:dyDescent="0.2">
      <c r="B11" s="2" t="s">
        <v>170</v>
      </c>
      <c r="C11" s="5"/>
      <c r="D11" s="28" t="s">
        <v>17</v>
      </c>
      <c r="E11" s="7">
        <f>11241.24*0.75/2</f>
        <v>4215.4650000000001</v>
      </c>
      <c r="F11" s="7"/>
      <c r="G11" s="7"/>
      <c r="H11" s="7"/>
      <c r="I11" s="85">
        <f>+E11</f>
        <v>4215.4650000000001</v>
      </c>
      <c r="J11" s="11"/>
      <c r="K11" s="113">
        <v>35431</v>
      </c>
    </row>
    <row r="12" spans="1:11" ht="24.75" customHeight="1" x14ac:dyDescent="0.2">
      <c r="B12" s="10" t="s">
        <v>138</v>
      </c>
      <c r="C12" s="48"/>
      <c r="D12" s="53" t="s">
        <v>62</v>
      </c>
      <c r="E12" s="7">
        <v>4117.78</v>
      </c>
      <c r="F12" s="27"/>
      <c r="G12" s="27"/>
      <c r="H12" s="7"/>
      <c r="I12" s="7">
        <f t="shared" si="0"/>
        <v>4117.78</v>
      </c>
      <c r="J12" s="54" t="s">
        <v>29</v>
      </c>
      <c r="K12" s="113">
        <v>33604</v>
      </c>
    </row>
    <row r="13" spans="1:11" ht="24.75" customHeight="1" x14ac:dyDescent="0.2">
      <c r="B13" s="2" t="s">
        <v>151</v>
      </c>
      <c r="C13" s="5"/>
      <c r="D13" s="28" t="s">
        <v>67</v>
      </c>
      <c r="E13" s="7">
        <f>11559.6/2</f>
        <v>5779.8</v>
      </c>
      <c r="F13" s="7"/>
      <c r="G13" s="7"/>
      <c r="H13" s="7"/>
      <c r="I13" s="7">
        <f t="shared" si="0"/>
        <v>5779.8</v>
      </c>
      <c r="J13" s="54" t="s">
        <v>29</v>
      </c>
      <c r="K13" s="113">
        <v>32509</v>
      </c>
    </row>
    <row r="14" spans="1:11" ht="24.75" customHeight="1" x14ac:dyDescent="0.2">
      <c r="B14" s="2" t="s">
        <v>156</v>
      </c>
      <c r="C14" s="2"/>
      <c r="D14" s="53" t="s">
        <v>251</v>
      </c>
      <c r="E14" s="7">
        <v>1894.27</v>
      </c>
      <c r="F14" s="7"/>
      <c r="G14" s="7"/>
      <c r="H14" s="7"/>
      <c r="I14" s="7">
        <f t="shared" ref="I14:I17" si="3">E14-F14+G14-H14</f>
        <v>1894.27</v>
      </c>
      <c r="J14" s="54" t="s">
        <v>29</v>
      </c>
      <c r="K14" s="113">
        <v>35796</v>
      </c>
    </row>
    <row r="15" spans="1:11" ht="24.75" customHeight="1" x14ac:dyDescent="0.2">
      <c r="B15" s="2" t="s">
        <v>117</v>
      </c>
      <c r="C15" s="5"/>
      <c r="D15" t="s">
        <v>50</v>
      </c>
      <c r="E15" s="7">
        <f>6875.93*0.63/2</f>
        <v>2165.91795</v>
      </c>
      <c r="F15" s="7"/>
      <c r="G15" s="7"/>
      <c r="H15" s="7"/>
      <c r="I15" s="7">
        <f t="shared" si="3"/>
        <v>2165.91795</v>
      </c>
      <c r="J15" s="54" t="s">
        <v>29</v>
      </c>
      <c r="K15" s="113">
        <v>36831</v>
      </c>
    </row>
    <row r="16" spans="1:11" ht="24.75" customHeight="1" x14ac:dyDescent="0.2">
      <c r="B16" s="10" t="s">
        <v>165</v>
      </c>
      <c r="C16" s="48"/>
      <c r="D16" s="53" t="s">
        <v>20</v>
      </c>
      <c r="E16" s="7">
        <v>1745.8</v>
      </c>
      <c r="F16" s="7"/>
      <c r="G16" s="7"/>
      <c r="H16" s="7"/>
      <c r="I16" s="7">
        <f t="shared" si="3"/>
        <v>1745.8</v>
      </c>
      <c r="J16" s="54" t="s">
        <v>29</v>
      </c>
      <c r="K16" s="113">
        <v>35470</v>
      </c>
    </row>
    <row r="17" spans="1:11" customFormat="1" ht="24.95" customHeight="1" x14ac:dyDescent="0.2">
      <c r="B17" s="2" t="s">
        <v>186</v>
      </c>
      <c r="C17" s="5"/>
      <c r="D17" s="53" t="s">
        <v>74</v>
      </c>
      <c r="E17" s="7">
        <f>19626.6*0.6/2</f>
        <v>5887.98</v>
      </c>
      <c r="F17" s="27"/>
      <c r="G17" s="7"/>
      <c r="H17" s="7">
        <f t="shared" ref="H17" si="4">+F17/2</f>
        <v>0</v>
      </c>
      <c r="I17" s="7">
        <f t="shared" si="3"/>
        <v>5887.98</v>
      </c>
      <c r="J17" s="54" t="s">
        <v>29</v>
      </c>
      <c r="K17" s="113">
        <v>37018</v>
      </c>
    </row>
    <row r="18" spans="1:11" ht="24.75" customHeight="1" x14ac:dyDescent="0.2">
      <c r="B18" s="10" t="s">
        <v>139</v>
      </c>
      <c r="C18" s="48"/>
      <c r="D18" s="53" t="s">
        <v>63</v>
      </c>
      <c r="E18" s="7">
        <v>4209.68</v>
      </c>
      <c r="F18" s="7"/>
      <c r="G18" s="7"/>
      <c r="H18" s="7"/>
      <c r="I18" s="7">
        <f t="shared" si="0"/>
        <v>4209.68</v>
      </c>
      <c r="J18" s="54" t="s">
        <v>29</v>
      </c>
      <c r="K18" s="113">
        <v>36192</v>
      </c>
    </row>
    <row r="19" spans="1:11" ht="24.75" customHeight="1" x14ac:dyDescent="0.2">
      <c r="B19" s="2" t="s">
        <v>229</v>
      </c>
      <c r="C19" s="5"/>
      <c r="D19" s="3" t="s">
        <v>10</v>
      </c>
      <c r="E19" s="7">
        <v>2668.84</v>
      </c>
      <c r="F19" s="27"/>
      <c r="G19" s="27"/>
      <c r="H19" s="7"/>
      <c r="I19" s="7">
        <f t="shared" si="0"/>
        <v>2668.84</v>
      </c>
      <c r="J19" s="54" t="s">
        <v>29</v>
      </c>
      <c r="K19" s="113">
        <v>35217</v>
      </c>
    </row>
    <row r="20" spans="1:11" customFormat="1" ht="24.95" customHeight="1" x14ac:dyDescent="0.2">
      <c r="B20" s="2" t="s">
        <v>201</v>
      </c>
      <c r="C20" s="5"/>
      <c r="D20" s="28" t="s">
        <v>87</v>
      </c>
      <c r="E20" s="7">
        <v>3278.55</v>
      </c>
      <c r="F20" s="7"/>
      <c r="G20" s="7"/>
      <c r="H20" s="7"/>
      <c r="I20" s="7">
        <f t="shared" si="0"/>
        <v>3278.55</v>
      </c>
      <c r="J20" s="54" t="s">
        <v>29</v>
      </c>
      <c r="K20" s="113">
        <v>36581</v>
      </c>
    </row>
    <row r="21" spans="1:11" ht="24.75" customHeight="1" x14ac:dyDescent="0.2">
      <c r="A21" s="51"/>
      <c r="B21" s="2" t="s">
        <v>187</v>
      </c>
      <c r="C21" s="5"/>
      <c r="D21" s="53" t="s">
        <v>75</v>
      </c>
      <c r="E21" s="7">
        <v>4121.25</v>
      </c>
      <c r="F21" s="7"/>
      <c r="G21" s="7"/>
      <c r="H21" s="7"/>
      <c r="I21" s="7">
        <f>+E21</f>
        <v>4121.25</v>
      </c>
      <c r="J21" s="54" t="s">
        <v>29</v>
      </c>
      <c r="K21" s="113">
        <v>35796</v>
      </c>
    </row>
    <row r="22" spans="1:11" ht="24.75" customHeight="1" x14ac:dyDescent="0.2">
      <c r="B22" s="2" t="s">
        <v>227</v>
      </c>
      <c r="C22" s="5"/>
      <c r="D22" s="3" t="s">
        <v>19</v>
      </c>
      <c r="E22" s="7">
        <v>2301.7399999999998</v>
      </c>
      <c r="F22" s="27"/>
      <c r="G22" s="27"/>
      <c r="H22" s="7"/>
      <c r="I22" s="7">
        <f>E22-F22+G22-H22</f>
        <v>2301.7399999999998</v>
      </c>
      <c r="J22" s="54" t="s">
        <v>29</v>
      </c>
      <c r="K22" s="113">
        <v>35796</v>
      </c>
    </row>
    <row r="23" spans="1:11" customFormat="1" ht="21.95" customHeight="1" x14ac:dyDescent="0.2">
      <c r="B23" s="10" t="s">
        <v>140</v>
      </c>
      <c r="C23" s="48"/>
      <c r="D23" s="53" t="s">
        <v>63</v>
      </c>
      <c r="E23" s="7">
        <f>9167*0.9/2</f>
        <v>4125.1500000000005</v>
      </c>
      <c r="F23" s="27"/>
      <c r="G23" s="27"/>
      <c r="H23" s="7"/>
      <c r="I23" s="7">
        <f>E23-F23+G23-H23</f>
        <v>4125.1500000000005</v>
      </c>
      <c r="J23" s="54" t="s">
        <v>29</v>
      </c>
      <c r="K23" s="113">
        <v>34121</v>
      </c>
    </row>
    <row r="24" spans="1:11" ht="24.75" customHeight="1" x14ac:dyDescent="0.2">
      <c r="B24" s="2" t="s">
        <v>226</v>
      </c>
      <c r="C24" s="5"/>
      <c r="D24" s="3" t="s">
        <v>10</v>
      </c>
      <c r="E24" s="7">
        <v>4216.53</v>
      </c>
      <c r="F24" s="7"/>
      <c r="G24" s="7"/>
      <c r="H24" s="7"/>
      <c r="I24" s="7">
        <f>E24-F24+G24-H24</f>
        <v>4216.53</v>
      </c>
      <c r="J24" s="54" t="s">
        <v>29</v>
      </c>
      <c r="K24" s="111"/>
    </row>
    <row r="25" spans="1:11" ht="24.75" customHeight="1" x14ac:dyDescent="0.2">
      <c r="A25" s="51"/>
      <c r="B25" s="2" t="s">
        <v>231</v>
      </c>
      <c r="C25" s="5"/>
      <c r="D25" s="28" t="s">
        <v>12</v>
      </c>
      <c r="E25" s="4">
        <v>1661.17</v>
      </c>
      <c r="F25" s="7"/>
      <c r="G25" s="7"/>
      <c r="H25" s="7"/>
      <c r="I25" s="7">
        <f>+E25</f>
        <v>1661.17</v>
      </c>
      <c r="J25" s="54" t="s">
        <v>29</v>
      </c>
      <c r="K25" s="113">
        <v>35432</v>
      </c>
    </row>
    <row r="26" spans="1:11" ht="24.75" customHeight="1" x14ac:dyDescent="0.2">
      <c r="A26" s="51"/>
      <c r="B26" s="2"/>
      <c r="C26" s="3"/>
      <c r="D26" s="28" t="s">
        <v>22</v>
      </c>
      <c r="E26" s="21">
        <f>11744.26*0.6/2</f>
        <v>3523.2779999999998</v>
      </c>
      <c r="F26" s="7"/>
      <c r="G26" s="7"/>
      <c r="H26" s="7"/>
      <c r="I26" s="7">
        <f>+E26</f>
        <v>3523.2779999999998</v>
      </c>
      <c r="J26" s="54" t="s">
        <v>29</v>
      </c>
      <c r="K26" s="113">
        <v>36892</v>
      </c>
    </row>
    <row r="27" spans="1:11" customFormat="1" ht="24.95" customHeight="1" x14ac:dyDescent="0.2">
      <c r="B27" s="2" t="s">
        <v>199</v>
      </c>
      <c r="C27" s="5"/>
      <c r="D27" s="28" t="s">
        <v>85</v>
      </c>
      <c r="E27" s="7">
        <f>12600*0.66/2</f>
        <v>4158</v>
      </c>
      <c r="F27" s="7"/>
      <c r="G27" s="7"/>
      <c r="H27" s="7"/>
      <c r="I27" s="7">
        <f>+E27</f>
        <v>4158</v>
      </c>
      <c r="J27" s="54" t="s">
        <v>29</v>
      </c>
      <c r="K27" s="113">
        <v>36543</v>
      </c>
    </row>
    <row r="28" spans="1:11" customFormat="1" ht="21.95" customHeight="1" x14ac:dyDescent="0.2">
      <c r="B28" s="2" t="s">
        <v>204</v>
      </c>
      <c r="C28" s="5"/>
      <c r="D28" s="73" t="s">
        <v>106</v>
      </c>
      <c r="E28" s="7">
        <v>3113.55</v>
      </c>
      <c r="F28" s="24"/>
      <c r="G28" s="22"/>
      <c r="I28" s="7">
        <f>+E28</f>
        <v>3113.55</v>
      </c>
      <c r="J28" s="54" t="s">
        <v>29</v>
      </c>
      <c r="K28" s="113">
        <v>40179</v>
      </c>
    </row>
    <row r="29" spans="1:11" ht="24.75" customHeight="1" x14ac:dyDescent="0.2">
      <c r="B29" s="10" t="s">
        <v>142</v>
      </c>
      <c r="C29" s="48"/>
      <c r="D29" s="53" t="s">
        <v>63</v>
      </c>
      <c r="E29" s="7">
        <f>14210.7/2</f>
        <v>7105.35</v>
      </c>
      <c r="F29" s="7"/>
      <c r="G29" s="7"/>
      <c r="H29" s="7"/>
      <c r="I29" s="7">
        <f t="shared" ref="I29:I42" si="5">E29-F29+G29-H29</f>
        <v>7105.35</v>
      </c>
      <c r="J29" s="54" t="s">
        <v>29</v>
      </c>
      <c r="K29" s="113">
        <v>32540</v>
      </c>
    </row>
    <row r="30" spans="1:11" ht="24.75" customHeight="1" x14ac:dyDescent="0.2">
      <c r="B30" s="2" t="s">
        <v>228</v>
      </c>
      <c r="C30" s="5"/>
      <c r="D30" s="3" t="s">
        <v>21</v>
      </c>
      <c r="E30" s="7">
        <v>3208.72</v>
      </c>
      <c r="F30" s="27"/>
      <c r="G30" s="27"/>
      <c r="H30" s="7"/>
      <c r="I30" s="7">
        <f t="shared" si="5"/>
        <v>3208.72</v>
      </c>
      <c r="J30" s="54" t="s">
        <v>29</v>
      </c>
      <c r="K30" s="113">
        <v>35796</v>
      </c>
    </row>
    <row r="31" spans="1:11" ht="24.75" customHeight="1" x14ac:dyDescent="0.2">
      <c r="B31" s="2" t="s">
        <v>230</v>
      </c>
      <c r="C31" s="5"/>
      <c r="D31" s="3" t="s">
        <v>10</v>
      </c>
      <c r="E31" s="7">
        <v>3690.67</v>
      </c>
      <c r="F31" s="27"/>
      <c r="G31" s="27"/>
      <c r="H31" s="7"/>
      <c r="I31" s="7">
        <f t="shared" si="5"/>
        <v>3690.67</v>
      </c>
      <c r="J31" s="54" t="s">
        <v>29</v>
      </c>
      <c r="K31" s="113">
        <v>34079</v>
      </c>
    </row>
    <row r="32" spans="1:11" s="51" customFormat="1" ht="24.95" customHeight="1" x14ac:dyDescent="0.2">
      <c r="A32"/>
      <c r="B32" s="2" t="s">
        <v>271</v>
      </c>
      <c r="C32" s="5"/>
      <c r="D32" t="s">
        <v>49</v>
      </c>
      <c r="E32" s="7">
        <f>16407.1*0.6/2</f>
        <v>4922.1299999999992</v>
      </c>
      <c r="F32" s="7"/>
      <c r="G32" s="7"/>
      <c r="H32" s="7"/>
      <c r="I32" s="7">
        <f t="shared" ref="I32" si="6">E32-F32+G32-H32</f>
        <v>4922.1299999999992</v>
      </c>
      <c r="J32" s="54" t="s">
        <v>29</v>
      </c>
      <c r="K32" s="113">
        <v>36923</v>
      </c>
    </row>
    <row r="33" spans="1:11" s="51" customFormat="1" ht="24.95" customHeight="1" x14ac:dyDescent="0.2">
      <c r="A33" s="54"/>
      <c r="B33" s="2" t="s">
        <v>198</v>
      </c>
      <c r="C33" s="5"/>
      <c r="D33" s="28" t="s">
        <v>83</v>
      </c>
      <c r="E33" s="4">
        <v>3884.1</v>
      </c>
      <c r="F33" s="7"/>
      <c r="G33" s="7"/>
      <c r="H33" s="7"/>
      <c r="I33" s="7">
        <f t="shared" si="5"/>
        <v>3884.1</v>
      </c>
      <c r="J33" s="54" t="s">
        <v>29</v>
      </c>
      <c r="K33" s="113">
        <v>35796</v>
      </c>
    </row>
    <row r="34" spans="1:11" customFormat="1" ht="24.95" customHeight="1" x14ac:dyDescent="0.2">
      <c r="B34" s="2" t="s">
        <v>266</v>
      </c>
      <c r="C34" s="5"/>
      <c r="D34" s="3" t="s">
        <v>265</v>
      </c>
      <c r="E34" s="4">
        <f>12203.1*0.6/2</f>
        <v>3660.93</v>
      </c>
      <c r="F34" s="7"/>
      <c r="G34" s="4"/>
      <c r="H34" s="4"/>
      <c r="I34" s="7">
        <f>+E34</f>
        <v>3660.93</v>
      </c>
      <c r="J34" s="11"/>
      <c r="K34" s="113">
        <v>36892</v>
      </c>
    </row>
    <row r="35" spans="1:11" customFormat="1" ht="24.95" customHeight="1" x14ac:dyDescent="0.2">
      <c r="B35" s="10" t="s">
        <v>141</v>
      </c>
      <c r="C35" s="48"/>
      <c r="D35" s="53" t="s">
        <v>63</v>
      </c>
      <c r="E35" s="7">
        <f>9167*0.63/2</f>
        <v>2887.605</v>
      </c>
      <c r="F35" s="7"/>
      <c r="G35" s="4"/>
      <c r="H35" s="4"/>
      <c r="I35" s="7">
        <f>+E35</f>
        <v>2887.605</v>
      </c>
      <c r="J35" s="11"/>
      <c r="K35" s="113"/>
    </row>
    <row r="36" spans="1:11" s="51" customFormat="1" ht="29.25" customHeight="1" x14ac:dyDescent="0.2">
      <c r="B36" s="51" t="s">
        <v>208</v>
      </c>
      <c r="C36" s="71"/>
      <c r="D36" s="61" t="s">
        <v>92</v>
      </c>
      <c r="E36" s="7">
        <v>2783.32</v>
      </c>
      <c r="F36" s="69"/>
      <c r="G36" s="69"/>
      <c r="H36" s="60"/>
      <c r="I36" s="7">
        <f t="shared" si="5"/>
        <v>2783.32</v>
      </c>
      <c r="J36" s="54" t="s">
        <v>29</v>
      </c>
      <c r="K36" s="113">
        <v>36465</v>
      </c>
    </row>
    <row r="37" spans="1:11" s="51" customFormat="1" ht="29.25" customHeight="1" x14ac:dyDescent="0.2">
      <c r="B37" s="2" t="s">
        <v>128</v>
      </c>
      <c r="C37" s="5"/>
      <c r="D37" s="52" t="s">
        <v>57</v>
      </c>
      <c r="E37" s="7">
        <f>10000*0.6/2</f>
        <v>3000</v>
      </c>
      <c r="F37" s="69"/>
      <c r="G37" s="69"/>
      <c r="H37" s="60"/>
      <c r="I37" s="7">
        <f t="shared" si="5"/>
        <v>3000</v>
      </c>
      <c r="J37" s="54" t="s">
        <v>29</v>
      </c>
      <c r="K37" s="113">
        <v>36892</v>
      </c>
    </row>
    <row r="38" spans="1:11" s="51" customFormat="1" ht="24.95" customHeight="1" x14ac:dyDescent="0.2">
      <c r="A38" s="54"/>
      <c r="B38" s="2" t="s">
        <v>248</v>
      </c>
      <c r="C38" s="5"/>
      <c r="D38" s="93" t="s">
        <v>247</v>
      </c>
      <c r="E38" s="7">
        <f>33214.2*0.72/2</f>
        <v>11957.111999999999</v>
      </c>
      <c r="F38" s="7"/>
      <c r="G38" s="7"/>
      <c r="H38" s="7"/>
      <c r="I38" s="7">
        <f t="shared" ref="I38" si="7">E38-F38+G38-H38</f>
        <v>11957.111999999999</v>
      </c>
      <c r="J38" s="54" t="s">
        <v>29</v>
      </c>
      <c r="K38" s="113">
        <v>35674</v>
      </c>
    </row>
    <row r="39" spans="1:11" s="51" customFormat="1" ht="24.95" customHeight="1" x14ac:dyDescent="0.2">
      <c r="A39" s="54"/>
      <c r="B39" s="51" t="s">
        <v>202</v>
      </c>
      <c r="C39" s="71"/>
      <c r="D39" s="80" t="s">
        <v>88</v>
      </c>
      <c r="E39" s="60">
        <f>10949.94*0.8/2</f>
        <v>4379.9760000000006</v>
      </c>
      <c r="F39" s="7"/>
      <c r="G39" s="7"/>
      <c r="H39" s="7"/>
      <c r="I39" s="7">
        <f t="shared" ref="I39" si="8">E39-F39+G39-H39</f>
        <v>4379.9760000000006</v>
      </c>
      <c r="J39" s="54" t="s">
        <v>29</v>
      </c>
      <c r="K39" s="113"/>
    </row>
    <row r="40" spans="1:11" s="51" customFormat="1" ht="24.95" customHeight="1" x14ac:dyDescent="0.2">
      <c r="A40" s="54"/>
      <c r="B40" s="2" t="s">
        <v>422</v>
      </c>
      <c r="C40" s="5"/>
      <c r="D40" s="28" t="s">
        <v>423</v>
      </c>
      <c r="E40" s="4">
        <f>12087.6*0.69/2</f>
        <v>4170.2219999999998</v>
      </c>
      <c r="F40" s="7"/>
      <c r="G40" s="7"/>
      <c r="H40" s="7"/>
      <c r="I40" s="7">
        <f t="shared" ref="I40" si="9">E40-F40+G40-H40</f>
        <v>4170.2219999999998</v>
      </c>
      <c r="J40" s="54" t="s">
        <v>29</v>
      </c>
      <c r="K40" s="113"/>
    </row>
    <row r="41" spans="1:11" s="51" customFormat="1" ht="24.95" customHeight="1" x14ac:dyDescent="0.2">
      <c r="A41" s="54"/>
      <c r="B41" s="2" t="s">
        <v>225</v>
      </c>
      <c r="C41" s="5"/>
      <c r="D41" s="3" t="s">
        <v>16</v>
      </c>
      <c r="E41" s="7">
        <v>4341.84</v>
      </c>
      <c r="F41" s="7"/>
      <c r="G41" s="7"/>
      <c r="H41" s="7"/>
      <c r="I41" s="7">
        <f t="shared" si="5"/>
        <v>4341.84</v>
      </c>
      <c r="J41" s="54" t="s">
        <v>29</v>
      </c>
      <c r="K41" s="111"/>
    </row>
    <row r="42" spans="1:11" s="51" customFormat="1" ht="24.95" customHeight="1" x14ac:dyDescent="0.2">
      <c r="A42" s="54"/>
      <c r="B42" s="2" t="s">
        <v>144</v>
      </c>
      <c r="C42" s="5"/>
      <c r="D42" s="28" t="s">
        <v>65</v>
      </c>
      <c r="E42" s="7">
        <v>6991</v>
      </c>
      <c r="F42" s="7"/>
      <c r="G42" s="7"/>
      <c r="H42" s="7"/>
      <c r="I42" s="7">
        <f t="shared" si="5"/>
        <v>6991</v>
      </c>
      <c r="J42" s="54" t="s">
        <v>29</v>
      </c>
      <c r="K42" s="113">
        <v>32540</v>
      </c>
    </row>
    <row r="43" spans="1:11" s="8" customFormat="1" ht="24.75" customHeight="1" x14ac:dyDescent="0.2">
      <c r="D43" s="8" t="s">
        <v>6</v>
      </c>
      <c r="E43" s="66">
        <f>SUM(E5:E42)</f>
        <v>149960.90155000004</v>
      </c>
      <c r="F43" s="66">
        <f t="shared" ref="F43:I43" si="10">SUM(F5:F42)</f>
        <v>0</v>
      </c>
      <c r="G43" s="66">
        <f t="shared" si="10"/>
        <v>0</v>
      </c>
      <c r="H43" s="66">
        <f t="shared" si="10"/>
        <v>0</v>
      </c>
      <c r="I43" s="66">
        <f t="shared" si="10"/>
        <v>149960.90155000004</v>
      </c>
      <c r="K43" s="127"/>
    </row>
    <row r="44" spans="1:11" ht="24.75" customHeight="1" x14ac:dyDescent="0.2"/>
    <row r="45" spans="1:11" ht="24.75" customHeight="1" x14ac:dyDescent="0.2"/>
    <row r="46" spans="1:11" ht="24.75" customHeight="1" x14ac:dyDescent="0.2"/>
    <row r="47" spans="1:11" ht="24.75" customHeight="1" x14ac:dyDescent="0.2"/>
    <row r="48" spans="1:11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</sheetData>
  <sortState ref="A6:K29">
    <sortCondition ref="B6:B29"/>
  </sortState>
  <pageMargins left="0" right="0" top="0" bottom="0" header="0" footer="0"/>
  <pageSetup fitToHeight="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G35"/>
  <sheetViews>
    <sheetView workbookViewId="0">
      <selection activeCell="G36" sqref="G36"/>
    </sheetView>
  </sheetViews>
  <sheetFormatPr baseColWidth="10" defaultRowHeight="12.75" x14ac:dyDescent="0.2"/>
  <cols>
    <col min="1" max="1" width="49.85546875" customWidth="1"/>
    <col min="2" max="2" width="12.85546875" style="1" bestFit="1" customWidth="1"/>
    <col min="3" max="3" width="13.85546875" style="1" bestFit="1" customWidth="1"/>
    <col min="4" max="6" width="11.42578125" style="1"/>
    <col min="7" max="7" width="15" style="1" customWidth="1"/>
  </cols>
  <sheetData>
    <row r="1" spans="1:7" s="8" customFormat="1" x14ac:dyDescent="0.2">
      <c r="B1" s="6"/>
      <c r="C1" s="6"/>
      <c r="D1" s="6"/>
      <c r="E1" s="6"/>
      <c r="F1" s="6"/>
      <c r="G1" s="6"/>
    </row>
    <row r="2" spans="1:7" s="8" customFormat="1" x14ac:dyDescent="0.2">
      <c r="A2" s="104" t="str">
        <f>+PRESIDENCIA!E1</f>
        <v>MUNICIPIO IXTLAHUACAN DEL RIO, JALISCO.</v>
      </c>
      <c r="B2" s="104"/>
      <c r="C2" s="104"/>
      <c r="D2" s="104"/>
      <c r="E2" s="104"/>
      <c r="F2" s="104"/>
      <c r="G2" s="104"/>
    </row>
    <row r="3" spans="1:7" s="8" customFormat="1" x14ac:dyDescent="0.2">
      <c r="B3" s="6"/>
      <c r="C3" s="6"/>
      <c r="D3" s="6"/>
      <c r="E3" s="6"/>
      <c r="F3" s="6"/>
      <c r="G3" s="6"/>
    </row>
    <row r="4" spans="1:7" s="8" customFormat="1" x14ac:dyDescent="0.2">
      <c r="A4" s="104" t="str">
        <f>+PRESIDENCIA!E3</f>
        <v>SEGUNDA QUINCENA DE JUNIO DE 2023</v>
      </c>
      <c r="B4" s="104"/>
      <c r="C4" s="104"/>
      <c r="D4" s="104"/>
      <c r="E4" s="104"/>
      <c r="F4" s="104"/>
      <c r="G4" s="104"/>
    </row>
    <row r="5" spans="1:7" s="8" customFormat="1" x14ac:dyDescent="0.2">
      <c r="B5" s="6"/>
      <c r="C5" s="6"/>
      <c r="D5" s="6"/>
      <c r="E5" s="6"/>
      <c r="F5" s="6"/>
      <c r="G5" s="6"/>
    </row>
    <row r="6" spans="1:7" s="8" customFormat="1" x14ac:dyDescent="0.2">
      <c r="B6" s="6"/>
      <c r="C6" s="6"/>
      <c r="D6" s="6"/>
      <c r="E6" s="6"/>
      <c r="F6" s="6"/>
      <c r="G6" s="6"/>
    </row>
    <row r="8" spans="1:7" s="29" customFormat="1" ht="25.5" x14ac:dyDescent="0.2">
      <c r="A8" s="30" t="s">
        <v>41</v>
      </c>
      <c r="B8" s="31" t="s">
        <v>3</v>
      </c>
      <c r="C8" s="31" t="s">
        <v>27</v>
      </c>
      <c r="D8" s="31" t="s">
        <v>31</v>
      </c>
      <c r="E8" s="97" t="s">
        <v>435</v>
      </c>
      <c r="F8" s="98" t="s">
        <v>508</v>
      </c>
      <c r="G8" s="31" t="s">
        <v>4</v>
      </c>
    </row>
    <row r="9" spans="1:7" x14ac:dyDescent="0.2">
      <c r="A9" s="32" t="s">
        <v>98</v>
      </c>
      <c r="B9" s="33">
        <f>+DIETAS!G17</f>
        <v>117986.34720000002</v>
      </c>
      <c r="C9" s="33">
        <f>+DIETAS!H17</f>
        <v>17695.914999999997</v>
      </c>
      <c r="D9" s="33">
        <f>+DIETAS!I17</f>
        <v>0</v>
      </c>
      <c r="E9" s="33">
        <f>+DIETAS!J17</f>
        <v>12200.644652999999</v>
      </c>
      <c r="F9" s="33">
        <f>+DIETAS!K17</f>
        <v>0</v>
      </c>
      <c r="G9" s="33">
        <f>+DIETAS!L17</f>
        <v>88089.787547</v>
      </c>
    </row>
    <row r="10" spans="1:7" x14ac:dyDescent="0.2">
      <c r="A10" s="32" t="s">
        <v>36</v>
      </c>
      <c r="B10" s="33">
        <f>+PRESIDENCIA!H20</f>
        <v>104452.91402499998</v>
      </c>
      <c r="C10" s="33">
        <f>+PRESIDENCIA!I20</f>
        <v>13287.915000000003</v>
      </c>
      <c r="D10" s="33">
        <f>+PRESIDENCIA!J20</f>
        <v>0</v>
      </c>
      <c r="E10" s="33">
        <f>+PRESIDENCIA!K20</f>
        <v>9152.0638628750021</v>
      </c>
      <c r="F10" s="33">
        <f>+PRESIDENCIA!L20</f>
        <v>2400</v>
      </c>
      <c r="G10" s="33">
        <f>+PRESIDENCIA!M20</f>
        <v>79612.935162124995</v>
      </c>
    </row>
    <row r="11" spans="1:7" x14ac:dyDescent="0.2">
      <c r="A11" s="32" t="s">
        <v>99</v>
      </c>
      <c r="B11" s="33">
        <f>+CONTRALORIA!G9</f>
        <v>7873.73</v>
      </c>
      <c r="C11" s="33">
        <f>+CONTRALORIA!H9</f>
        <v>847.83</v>
      </c>
      <c r="D11" s="33">
        <f>+CONTRALORIA!I9</f>
        <v>0</v>
      </c>
      <c r="E11" s="33">
        <f>+CONTRALORIA!J9</f>
        <v>905.47894999999994</v>
      </c>
      <c r="F11" s="33">
        <f>+CONTRALORIA!K9</f>
        <v>0</v>
      </c>
      <c r="G11" s="33">
        <f>+CONTRALORIA!L9</f>
        <v>6120.4210499999999</v>
      </c>
    </row>
    <row r="12" spans="1:7" x14ac:dyDescent="0.2">
      <c r="A12" s="32" t="s">
        <v>37</v>
      </c>
      <c r="B12" s="33">
        <f>+'SECRETARIA GENERAL'!H27</f>
        <v>95926.404125000001</v>
      </c>
      <c r="C12" s="33">
        <f>+'SECRETARIA GENERAL'!I27</f>
        <v>8051.8899999999994</v>
      </c>
      <c r="D12" s="33">
        <f>+'SECRETARIA GENERAL'!J27</f>
        <v>427.19000000000005</v>
      </c>
      <c r="E12" s="33">
        <f>+'SECRETARIA GENERAL'!K27</f>
        <v>10652.841761874999</v>
      </c>
      <c r="F12" s="33">
        <f>+'SECRETARIA GENERAL'!L27</f>
        <v>404</v>
      </c>
      <c r="G12" s="33">
        <f>+'SECRETARIA GENERAL'!M27</f>
        <v>77244.862363125008</v>
      </c>
    </row>
    <row r="13" spans="1:7" x14ac:dyDescent="0.2">
      <c r="A13" s="32" t="s">
        <v>100</v>
      </c>
      <c r="B13" s="33">
        <f>+SINDICATURA!H16</f>
        <v>65823.691175</v>
      </c>
      <c r="C13" s="33">
        <f>+SINDICATURA!I16</f>
        <v>6883.46</v>
      </c>
      <c r="D13" s="33">
        <f>+SINDICATURA!J16</f>
        <v>66.260000000000005</v>
      </c>
      <c r="E13" s="33">
        <f>+SINDICATURA!K16</f>
        <v>5826.7292851250004</v>
      </c>
      <c r="F13" s="33">
        <f>+SINDICATURA!L16</f>
        <v>0</v>
      </c>
      <c r="G13" s="33">
        <f>+SINDICATURA!M16</f>
        <v>53179.761889874993</v>
      </c>
    </row>
    <row r="14" spans="1:7" x14ac:dyDescent="0.2">
      <c r="A14" s="32" t="s">
        <v>55</v>
      </c>
      <c r="B14" s="33">
        <f>+'COORDINACION DE GABINETE'!H12</f>
        <v>19629.535</v>
      </c>
      <c r="C14" s="33">
        <f>+'COORDINACION DE GABINETE'!I12</f>
        <v>2231.0650000000001</v>
      </c>
      <c r="D14" s="33">
        <f>+'COORDINACION DE GABINETE'!J12</f>
        <v>0</v>
      </c>
      <c r="E14" s="33">
        <f>+'COORDINACION DE GABINETE'!K12</f>
        <v>0</v>
      </c>
      <c r="F14" s="33">
        <f>+'COORDINACION DE GABINETE'!L12</f>
        <v>0</v>
      </c>
      <c r="G14" s="33">
        <f>+'COORDINACION DE GABINETE'!M12</f>
        <v>17398.47</v>
      </c>
    </row>
    <row r="15" spans="1:7" x14ac:dyDescent="0.2">
      <c r="A15" s="32" t="s">
        <v>38</v>
      </c>
      <c r="B15" s="33">
        <f>+H.MPAL!H21</f>
        <v>88192.244650000008</v>
      </c>
      <c r="C15" s="33">
        <f>+H.MPAL!I21</f>
        <v>8654.635000000002</v>
      </c>
      <c r="D15" s="33">
        <f>+H.MPAL!J21</f>
        <v>177.83499999999998</v>
      </c>
      <c r="E15" s="33">
        <f>+H.MPAL!K21</f>
        <v>9856.3354347500008</v>
      </c>
      <c r="F15" s="33">
        <f>+H.MPAL!L21</f>
        <v>0</v>
      </c>
      <c r="G15" s="33">
        <f>+H.MPAL!M21</f>
        <v>69859.109215249991</v>
      </c>
    </row>
    <row r="16" spans="1:7" x14ac:dyDescent="0.2">
      <c r="A16" s="32" t="s">
        <v>101</v>
      </c>
      <c r="B16" s="33">
        <f>+'COORDINACION SERVICIOS PUBLICOS'!H72</f>
        <v>307629.34362499992</v>
      </c>
      <c r="C16" s="33">
        <f>+'COORDINACION SERVICIOS PUBLICOS'!I72</f>
        <v>24023.510000000009</v>
      </c>
      <c r="D16" s="33">
        <f>+'COORDINACION SERVICIOS PUBLICOS'!J72</f>
        <v>1233.655</v>
      </c>
      <c r="E16" s="33">
        <f>+'COORDINACION SERVICIOS PUBLICOS'!K72</f>
        <v>34147.329916875016</v>
      </c>
      <c r="F16" s="33">
        <f>+'COORDINACION SERVICIOS PUBLICOS'!L72</f>
        <v>2390</v>
      </c>
      <c r="G16" s="33">
        <f>+'COORDINACION SERVICIOS PUBLICOS'!M72</f>
        <v>248302.15870812509</v>
      </c>
    </row>
    <row r="17" spans="1:7" x14ac:dyDescent="0.2">
      <c r="A17" s="32" t="s">
        <v>102</v>
      </c>
      <c r="B17" s="33">
        <f>+'C. D ECONOMICO'!H26</f>
        <v>97330.775499999974</v>
      </c>
      <c r="C17" s="33">
        <f>+'C. D ECONOMICO'!I26</f>
        <v>8560.2855879999988</v>
      </c>
      <c r="D17" s="33">
        <f>+'C. D ECONOMICO'!J26</f>
        <v>66.260000000000005</v>
      </c>
      <c r="E17" s="33">
        <f>+'C. D ECONOMICO'!K26</f>
        <v>10259.372007500002</v>
      </c>
      <c r="F17" s="33">
        <f>+'C. D ECONOMICO'!L26</f>
        <v>0</v>
      </c>
      <c r="G17" s="33">
        <f>+'C. D ECONOMICO'!M26</f>
        <v>78577.377904499983</v>
      </c>
    </row>
    <row r="18" spans="1:7" x14ac:dyDescent="0.2">
      <c r="A18" s="32" t="s">
        <v>103</v>
      </c>
      <c r="B18" s="33">
        <f>+'C. GESTION INTEGRAL op'!G42</f>
        <v>186388.18765000004</v>
      </c>
      <c r="C18" s="33">
        <f>+'C. GESTION INTEGRAL op'!H42</f>
        <v>16601.219999999998</v>
      </c>
      <c r="D18" s="33">
        <f>+'C. GESTION INTEGRAL op'!I42</f>
        <v>0</v>
      </c>
      <c r="E18" s="33">
        <f>+'C. GESTION INTEGRAL op'!J42</f>
        <v>21434.641579750001</v>
      </c>
      <c r="F18" s="33">
        <f>+'C. GESTION INTEGRAL op'!K42</f>
        <v>5246</v>
      </c>
      <c r="G18" s="33">
        <f>+'C. GESTION INTEGRAL op'!L42</f>
        <v>143106.32607025001</v>
      </c>
    </row>
    <row r="19" spans="1:7" x14ac:dyDescent="0.2">
      <c r="A19" s="32" t="s">
        <v>104</v>
      </c>
      <c r="B19" s="33">
        <f>+'C. GRAL CONSTRUC.'!H51</f>
        <v>203078.91042500007</v>
      </c>
      <c r="C19" s="33">
        <f>+'C. GRAL CONSTRUC.'!I51</f>
        <v>17288.02</v>
      </c>
      <c r="D19" s="33">
        <f>+'C. GRAL CONSTRUC.'!J51</f>
        <v>1056.0450000000001</v>
      </c>
      <c r="E19" s="33">
        <f>+'C. GRAL CONSTRUC.'!K51</f>
        <v>22772.651373875004</v>
      </c>
      <c r="F19" s="33">
        <f>+'C. GRAL CONSTRUC.'!L51</f>
        <v>1016</v>
      </c>
      <c r="G19" s="33">
        <f>+'C. GRAL CONSTRUC.'!M51</f>
        <v>163058.28405112503</v>
      </c>
    </row>
    <row r="20" spans="1:7" x14ac:dyDescent="0.2">
      <c r="A20" s="74" t="s">
        <v>372</v>
      </c>
      <c r="B20" s="33">
        <f>+'UNIDAD DE GESTION DE PROYECTOS'!H19</f>
        <v>66289.657550000004</v>
      </c>
      <c r="C20" s="33">
        <f>+'UNIDAD DE GESTION DE PROYECTOS'!I19</f>
        <v>5946.6849999999995</v>
      </c>
      <c r="D20" s="33">
        <f>+'UNIDAD DE GESTION DE PROYECTOS'!J19</f>
        <v>86.37</v>
      </c>
      <c r="E20" s="33">
        <f>+'UNIDAD DE GESTION DE PROYECTOS'!K19</f>
        <v>5549.8340963750006</v>
      </c>
      <c r="F20" s="33">
        <f>+'UNIDAD DE GESTION DE PROYECTOS'!L19</f>
        <v>0</v>
      </c>
      <c r="G20" s="33">
        <f>+'UNIDAD DE GESTION DE PROYECTOS'!M19</f>
        <v>54879.508453625</v>
      </c>
    </row>
    <row r="21" spans="1:7" x14ac:dyDescent="0.2">
      <c r="A21" s="34" t="s">
        <v>43</v>
      </c>
      <c r="B21" s="35">
        <f>SUM(B9:B20)</f>
        <v>1360601.740925</v>
      </c>
      <c r="C21" s="35">
        <f t="shared" ref="C21:G21" si="0">SUM(C9:C20)</f>
        <v>130072.43058800002</v>
      </c>
      <c r="D21" s="35">
        <f t="shared" si="0"/>
        <v>3113.6149999999998</v>
      </c>
      <c r="E21" s="35">
        <f t="shared" si="0"/>
        <v>142757.92292200003</v>
      </c>
      <c r="F21" s="35">
        <f t="shared" si="0"/>
        <v>11456</v>
      </c>
      <c r="G21" s="35">
        <f t="shared" si="0"/>
        <v>1079429.0024150002</v>
      </c>
    </row>
    <row r="22" spans="1:7" x14ac:dyDescent="0.2">
      <c r="A22" s="36"/>
      <c r="B22" s="33"/>
      <c r="C22" s="33"/>
      <c r="D22" s="33"/>
      <c r="E22" s="33"/>
      <c r="F22" s="33"/>
      <c r="G22" s="33"/>
    </row>
    <row r="23" spans="1:7" x14ac:dyDescent="0.2">
      <c r="A23" s="32" t="s">
        <v>105</v>
      </c>
      <c r="B23" s="33">
        <f>+SEG.CIUDADANA.!H56</f>
        <v>304199.51330000022</v>
      </c>
      <c r="C23" s="33">
        <f>+SEG.CIUDADANA.!I56</f>
        <v>29923.939999999977</v>
      </c>
      <c r="D23" s="33">
        <f>+SEG.CIUDADANA.!J56</f>
        <v>0</v>
      </c>
      <c r="E23" s="33">
        <f>+SEG.CIUDADANA.!K56</f>
        <v>33239.948829499997</v>
      </c>
      <c r="F23" s="33">
        <f>+SEG.CIUDADANA.!L56</f>
        <v>14536</v>
      </c>
      <c r="G23" s="33">
        <f>B23-C23+D23-E23-F23</f>
        <v>226499.62447050022</v>
      </c>
    </row>
    <row r="24" spans="1:7" x14ac:dyDescent="0.2">
      <c r="A24" s="34" t="s">
        <v>40</v>
      </c>
      <c r="B24" s="35">
        <f t="shared" ref="B24:G24" si="1">SUM(B23:B23)</f>
        <v>304199.51330000022</v>
      </c>
      <c r="C24" s="35">
        <f t="shared" si="1"/>
        <v>29923.939999999977</v>
      </c>
      <c r="D24" s="35">
        <f t="shared" si="1"/>
        <v>0</v>
      </c>
      <c r="E24" s="35">
        <f t="shared" si="1"/>
        <v>33239.948829499997</v>
      </c>
      <c r="F24" s="35">
        <f t="shared" si="1"/>
        <v>14536</v>
      </c>
      <c r="G24" s="35">
        <f t="shared" si="1"/>
        <v>226499.62447050022</v>
      </c>
    </row>
    <row r="25" spans="1:7" x14ac:dyDescent="0.2">
      <c r="A25" s="34"/>
      <c r="B25" s="35"/>
      <c r="C25" s="35"/>
      <c r="D25" s="35"/>
      <c r="E25" s="35"/>
      <c r="F25" s="35"/>
      <c r="G25" s="35"/>
    </row>
    <row r="26" spans="1:7" x14ac:dyDescent="0.2">
      <c r="A26" s="32" t="s">
        <v>44</v>
      </c>
      <c r="B26" s="33">
        <f>+jubilados!E43</f>
        <v>149960.90155000004</v>
      </c>
      <c r="C26" s="33">
        <f>+jubilados!F43</f>
        <v>0</v>
      </c>
      <c r="D26" s="33">
        <f>+jubilados!G43</f>
        <v>0</v>
      </c>
      <c r="E26" s="33">
        <f>+jubilados!H43</f>
        <v>0</v>
      </c>
      <c r="F26" s="33"/>
      <c r="G26" s="33">
        <f>B26-C26+D26-E26</f>
        <v>149960.90155000004</v>
      </c>
    </row>
    <row r="27" spans="1:7" x14ac:dyDescent="0.2">
      <c r="A27" s="34" t="s">
        <v>39</v>
      </c>
      <c r="B27" s="35">
        <f t="shared" ref="B27:G27" si="2">+B21+B26</f>
        <v>1510562.6424750001</v>
      </c>
      <c r="C27" s="35">
        <f t="shared" si="2"/>
        <v>130072.43058800002</v>
      </c>
      <c r="D27" s="35">
        <f t="shared" si="2"/>
        <v>3113.6149999999998</v>
      </c>
      <c r="E27" s="35">
        <f t="shared" si="2"/>
        <v>142757.92292200003</v>
      </c>
      <c r="F27" s="35">
        <f t="shared" si="2"/>
        <v>11456</v>
      </c>
      <c r="G27" s="35">
        <f t="shared" si="2"/>
        <v>1229389.9039650003</v>
      </c>
    </row>
    <row r="28" spans="1:7" x14ac:dyDescent="0.2">
      <c r="A28" s="34"/>
      <c r="B28" s="35"/>
      <c r="C28" s="35"/>
      <c r="D28" s="35"/>
      <c r="E28" s="35"/>
      <c r="F28" s="35"/>
      <c r="G28" s="35"/>
    </row>
    <row r="29" spans="1:7" x14ac:dyDescent="0.2">
      <c r="A29" s="36"/>
      <c r="B29" s="33"/>
      <c r="C29" s="33"/>
      <c r="D29" s="33"/>
      <c r="E29" s="33"/>
      <c r="F29" s="33"/>
      <c r="G29" s="33"/>
    </row>
    <row r="30" spans="1:7" x14ac:dyDescent="0.2">
      <c r="A30" s="34" t="s">
        <v>42</v>
      </c>
      <c r="B30" s="35">
        <f t="shared" ref="B30:G30" si="3">+B27+B24</f>
        <v>1814762.1557750003</v>
      </c>
      <c r="C30" s="35">
        <f t="shared" si="3"/>
        <v>159996.37058799999</v>
      </c>
      <c r="D30" s="35">
        <f t="shared" si="3"/>
        <v>3113.6149999999998</v>
      </c>
      <c r="E30" s="35">
        <f t="shared" si="3"/>
        <v>175997.87175150003</v>
      </c>
      <c r="F30" s="35">
        <f t="shared" si="3"/>
        <v>25992</v>
      </c>
      <c r="G30" s="35">
        <f t="shared" si="3"/>
        <v>1455889.5284355006</v>
      </c>
    </row>
    <row r="32" spans="1:7" x14ac:dyDescent="0.2">
      <c r="A32" s="29"/>
      <c r="B32" s="31" t="s">
        <v>437</v>
      </c>
      <c r="C32" s="31" t="s">
        <v>438</v>
      </c>
      <c r="D32" s="31" t="s">
        <v>439</v>
      </c>
      <c r="E32" s="105" t="s">
        <v>440</v>
      </c>
      <c r="F32" s="106"/>
      <c r="G32" s="107"/>
    </row>
    <row r="33" spans="1:7" x14ac:dyDescent="0.2">
      <c r="A33" s="34" t="s">
        <v>436</v>
      </c>
      <c r="B33" s="33">
        <f>+B21+B24</f>
        <v>1664801.2542250003</v>
      </c>
      <c r="C33" s="33">
        <f>+E30</f>
        <v>175997.87175150003</v>
      </c>
      <c r="D33" s="33">
        <f>+C33/11.5*20.5</f>
        <v>313735.33660050004</v>
      </c>
      <c r="E33" s="108">
        <f>+C33+D33</f>
        <v>489733.2083520001</v>
      </c>
      <c r="F33" s="109"/>
      <c r="G33" s="110"/>
    </row>
    <row r="34" spans="1:7" x14ac:dyDescent="0.2">
      <c r="D34" s="99" t="s">
        <v>513</v>
      </c>
      <c r="G34" s="6">
        <f>+F30</f>
        <v>25992</v>
      </c>
    </row>
    <row r="35" spans="1:7" x14ac:dyDescent="0.2">
      <c r="G35" s="1">
        <v>25992</v>
      </c>
    </row>
  </sheetData>
  <mergeCells count="4">
    <mergeCell ref="A2:G2"/>
    <mergeCell ref="A4:G4"/>
    <mergeCell ref="E32:G32"/>
    <mergeCell ref="E33:G33"/>
  </mergeCells>
  <pageMargins left="0.70866141732283472" right="0.70866141732283472" top="1.299212598425197" bottom="0.74803149606299213" header="0.31496062992125984" footer="0.31496062992125984"/>
  <pageSetup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A1:O22"/>
  <sheetViews>
    <sheetView zoomScale="80" zoomScaleNormal="80" workbookViewId="0">
      <pane ySplit="5" topLeftCell="A6" activePane="bottomLeft" state="frozen"/>
      <selection activeCell="F18" sqref="F18"/>
      <selection pane="bottomLeft" activeCell="O1" sqref="O1:O1048576"/>
    </sheetView>
  </sheetViews>
  <sheetFormatPr baseColWidth="10" defaultRowHeight="12.75" x14ac:dyDescent="0.2"/>
  <cols>
    <col min="1" max="1" width="2.140625" hidden="1" customWidth="1"/>
    <col min="2" max="2" width="36.85546875" style="51" customWidth="1"/>
    <col min="3" max="3" width="1.5703125" style="51" hidden="1" customWidth="1"/>
    <col min="4" max="4" width="18.85546875" style="51" customWidth="1"/>
    <col min="5" max="7" width="1" style="60" customWidth="1"/>
    <col min="8" max="8" width="13" style="60" customWidth="1"/>
    <col min="9" max="9" width="11.140625" style="60" customWidth="1"/>
    <col min="10" max="10" width="11.28515625" style="60" customWidth="1"/>
    <col min="11" max="12" width="13.42578125" style="60" customWidth="1"/>
    <col min="13" max="13" width="12.140625" style="60" bestFit="1" customWidth="1"/>
    <col min="14" max="14" width="26.7109375" style="51" customWidth="1"/>
    <col min="15" max="15" width="20.7109375" style="111" bestFit="1" customWidth="1"/>
    <col min="16" max="16384" width="11.42578125" style="51"/>
  </cols>
  <sheetData>
    <row r="1" spans="1:15" x14ac:dyDescent="0.2">
      <c r="E1" s="42" t="s">
        <v>0</v>
      </c>
      <c r="J1" s="42"/>
      <c r="N1" s="50" t="s">
        <v>1</v>
      </c>
    </row>
    <row r="2" spans="1:15" x14ac:dyDescent="0.2">
      <c r="E2" s="79" t="s">
        <v>34</v>
      </c>
      <c r="J2" s="79"/>
      <c r="N2" s="16" t="s">
        <v>535</v>
      </c>
    </row>
    <row r="3" spans="1:15" x14ac:dyDescent="0.2">
      <c r="E3" s="42" t="s">
        <v>534</v>
      </c>
      <c r="J3" s="42"/>
    </row>
    <row r="4" spans="1:15" x14ac:dyDescent="0.2">
      <c r="E4" s="42" t="s">
        <v>24</v>
      </c>
      <c r="J4" s="42"/>
    </row>
    <row r="5" spans="1:15" ht="25.5" x14ac:dyDescent="0.2">
      <c r="B5" s="78" t="s">
        <v>2</v>
      </c>
      <c r="C5" s="78"/>
      <c r="D5" s="78" t="s">
        <v>8</v>
      </c>
      <c r="E5" s="44" t="s">
        <v>3</v>
      </c>
      <c r="F5" s="44" t="s">
        <v>27</v>
      </c>
      <c r="G5" s="44"/>
      <c r="H5" s="45" t="s">
        <v>3</v>
      </c>
      <c r="I5" s="45" t="s">
        <v>27</v>
      </c>
      <c r="J5" s="45" t="s">
        <v>31</v>
      </c>
      <c r="K5" s="97" t="s">
        <v>435</v>
      </c>
      <c r="L5" s="98" t="s">
        <v>508</v>
      </c>
      <c r="M5" s="45" t="s">
        <v>4</v>
      </c>
      <c r="N5" s="78" t="s">
        <v>5</v>
      </c>
      <c r="O5" s="88" t="s">
        <v>394</v>
      </c>
    </row>
    <row r="6" spans="1:15" x14ac:dyDescent="0.2">
      <c r="B6" s="50"/>
      <c r="C6" s="50"/>
      <c r="D6" s="50"/>
      <c r="E6" s="100"/>
      <c r="F6" s="100"/>
      <c r="G6" s="100"/>
      <c r="H6" s="68"/>
      <c r="I6" s="68"/>
      <c r="J6" s="68"/>
      <c r="K6" s="68"/>
      <c r="L6" s="68"/>
      <c r="M6" s="68"/>
      <c r="N6" s="50"/>
    </row>
    <row r="7" spans="1:15" ht="24.95" customHeight="1" x14ac:dyDescent="0.2">
      <c r="B7" s="51" t="s">
        <v>267</v>
      </c>
      <c r="C7" s="71"/>
      <c r="D7" s="80" t="s">
        <v>45</v>
      </c>
      <c r="E7" s="96">
        <v>58472.874600000003</v>
      </c>
      <c r="F7" s="39">
        <v>12008.85</v>
      </c>
      <c r="G7" s="96"/>
      <c r="H7" s="60">
        <f t="shared" ref="H7" si="0">E7/2</f>
        <v>29236.437300000001</v>
      </c>
      <c r="I7" s="60">
        <f t="shared" ref="I7:J7" si="1">F7/2</f>
        <v>6004.4250000000002</v>
      </c>
      <c r="J7" s="60">
        <f t="shared" si="1"/>
        <v>0</v>
      </c>
      <c r="K7" s="60">
        <f>+H7*0.115</f>
        <v>3362.1902895000003</v>
      </c>
      <c r="M7" s="60">
        <f>H7-I7+J7-K7-L7</f>
        <v>19869.8220105</v>
      </c>
      <c r="N7" s="70"/>
      <c r="O7" s="112">
        <v>44470</v>
      </c>
    </row>
    <row r="8" spans="1:15" ht="24.95" customHeight="1" x14ac:dyDescent="0.2">
      <c r="A8" s="51"/>
      <c r="B8" s="51" t="s">
        <v>213</v>
      </c>
      <c r="C8" s="71"/>
      <c r="D8" s="61" t="s">
        <v>336</v>
      </c>
      <c r="E8" s="96">
        <v>9918.5717000000004</v>
      </c>
      <c r="F8" s="39">
        <v>762.04</v>
      </c>
      <c r="G8" s="96"/>
      <c r="H8" s="60">
        <f t="shared" ref="H8:H19" si="2">E8/2</f>
        <v>4959.2858500000002</v>
      </c>
      <c r="I8" s="60">
        <f t="shared" ref="I8:I19" si="3">F8/2</f>
        <v>381.02</v>
      </c>
      <c r="J8" s="60">
        <f t="shared" ref="J8:J19" si="4">G8/2</f>
        <v>0</v>
      </c>
      <c r="K8" s="60">
        <f t="shared" ref="K8:K16" si="5">+H8*0.115</f>
        <v>570.31787274999999</v>
      </c>
      <c r="M8" s="60">
        <f>H8-I8+J8-K8-L8</f>
        <v>4007.9479772499999</v>
      </c>
      <c r="N8" s="70"/>
      <c r="O8" s="113">
        <v>43432</v>
      </c>
    </row>
    <row r="9" spans="1:15" ht="24.95" customHeight="1" x14ac:dyDescent="0.2">
      <c r="A9" s="51"/>
      <c r="B9" s="51" t="s">
        <v>283</v>
      </c>
      <c r="D9" s="80" t="s">
        <v>284</v>
      </c>
      <c r="E9" s="96">
        <v>15180.3236</v>
      </c>
      <c r="F9" s="39">
        <v>1585.09</v>
      </c>
      <c r="G9" s="96"/>
      <c r="H9" s="60">
        <f t="shared" si="2"/>
        <v>7590.1617999999999</v>
      </c>
      <c r="I9" s="60">
        <f t="shared" si="3"/>
        <v>792.54499999999996</v>
      </c>
      <c r="J9" s="60">
        <f t="shared" si="4"/>
        <v>0</v>
      </c>
      <c r="K9" s="60">
        <f t="shared" si="5"/>
        <v>872.868607</v>
      </c>
      <c r="L9" s="60">
        <v>2400</v>
      </c>
      <c r="M9" s="60">
        <f t="shared" ref="M9:M18" si="6">H9-I9+J9-K9-L9</f>
        <v>3524.7481929999994</v>
      </c>
      <c r="N9" s="70"/>
      <c r="O9" s="114">
        <v>44204</v>
      </c>
    </row>
    <row r="10" spans="1:15" ht="24.95" customHeight="1" x14ac:dyDescent="0.2">
      <c r="A10" s="51"/>
      <c r="B10" s="51" t="s">
        <v>240</v>
      </c>
      <c r="C10" s="71"/>
      <c r="D10" s="53" t="s">
        <v>305</v>
      </c>
      <c r="E10" s="95">
        <v>13762.45615</v>
      </c>
      <c r="F10" s="39">
        <v>1331.01</v>
      </c>
      <c r="G10" s="39"/>
      <c r="H10" s="60">
        <f t="shared" si="2"/>
        <v>6881.228075</v>
      </c>
      <c r="I10" s="60">
        <f t="shared" si="3"/>
        <v>665.505</v>
      </c>
      <c r="J10" s="60">
        <f t="shared" si="4"/>
        <v>0</v>
      </c>
      <c r="K10" s="21">
        <f t="shared" si="5"/>
        <v>791.34122862499999</v>
      </c>
      <c r="L10" s="21"/>
      <c r="M10" s="60">
        <f t="shared" si="6"/>
        <v>5424.3818463749994</v>
      </c>
      <c r="N10" s="70"/>
      <c r="O10" s="113">
        <v>36892</v>
      </c>
    </row>
    <row r="11" spans="1:15" ht="24.95" customHeight="1" x14ac:dyDescent="0.2">
      <c r="A11" s="51"/>
      <c r="B11" s="51" t="s">
        <v>445</v>
      </c>
      <c r="C11" s="71"/>
      <c r="D11" s="80" t="s">
        <v>446</v>
      </c>
      <c r="E11" s="95">
        <v>26523.14055</v>
      </c>
      <c r="F11" s="39">
        <v>3997.35</v>
      </c>
      <c r="G11" s="96"/>
      <c r="H11" s="60">
        <f t="shared" si="2"/>
        <v>13261.570275</v>
      </c>
      <c r="I11" s="60">
        <f t="shared" si="3"/>
        <v>1998.675</v>
      </c>
      <c r="J11" s="60">
        <f t="shared" si="4"/>
        <v>0</v>
      </c>
      <c r="K11" s="60">
        <f t="shared" ref="K11" si="7">+H11*0.115</f>
        <v>1525.0805816250001</v>
      </c>
      <c r="M11" s="60">
        <f t="shared" si="6"/>
        <v>9737.8146933750013</v>
      </c>
      <c r="N11" s="70"/>
      <c r="O11" s="113">
        <v>44636</v>
      </c>
    </row>
    <row r="12" spans="1:15" customFormat="1" ht="24.75" customHeight="1" x14ac:dyDescent="0.2">
      <c r="B12" s="51" t="s">
        <v>203</v>
      </c>
      <c r="C12" s="71"/>
      <c r="D12" s="80" t="s">
        <v>344</v>
      </c>
      <c r="E12" s="96">
        <v>9918.5717000000004</v>
      </c>
      <c r="F12" s="39">
        <v>762.04</v>
      </c>
      <c r="G12" s="96"/>
      <c r="H12" s="60">
        <f t="shared" si="2"/>
        <v>4959.2858500000002</v>
      </c>
      <c r="I12" s="60">
        <f t="shared" si="3"/>
        <v>381.02</v>
      </c>
      <c r="J12" s="60">
        <f t="shared" si="4"/>
        <v>0</v>
      </c>
      <c r="K12" s="7">
        <f t="shared" ref="K12" si="8">+H12*0.115</f>
        <v>570.31787274999999</v>
      </c>
      <c r="L12" s="7"/>
      <c r="M12" s="60">
        <f t="shared" si="6"/>
        <v>4007.9479772499999</v>
      </c>
      <c r="N12" s="11"/>
      <c r="O12" s="113">
        <v>43374</v>
      </c>
    </row>
    <row r="13" spans="1:15" ht="24.95" customHeight="1" x14ac:dyDescent="0.2">
      <c r="A13" s="51"/>
      <c r="B13" s="51" t="s">
        <v>241</v>
      </c>
      <c r="C13" s="71"/>
      <c r="D13" s="80" t="s">
        <v>264</v>
      </c>
      <c r="E13" s="96">
        <v>13614.64</v>
      </c>
      <c r="F13" s="39">
        <v>1304.52</v>
      </c>
      <c r="G13" s="96"/>
      <c r="H13" s="60">
        <f t="shared" si="2"/>
        <v>6807.32</v>
      </c>
      <c r="I13" s="60">
        <f t="shared" si="3"/>
        <v>652.26</v>
      </c>
      <c r="J13" s="60">
        <f t="shared" si="4"/>
        <v>0</v>
      </c>
      <c r="M13" s="60">
        <f>H13-I13+J13-K13-L13</f>
        <v>6155.0599999999995</v>
      </c>
      <c r="N13" s="70"/>
      <c r="O13" s="112">
        <v>43374</v>
      </c>
    </row>
    <row r="14" spans="1:15" ht="24.95" customHeight="1" x14ac:dyDescent="0.2">
      <c r="A14" s="51"/>
      <c r="B14" s="51" t="s">
        <v>122</v>
      </c>
      <c r="C14" s="71"/>
      <c r="D14" s="80" t="s">
        <v>108</v>
      </c>
      <c r="E14" s="96">
        <v>6445.7480999999998</v>
      </c>
      <c r="F14" s="39">
        <v>130.66</v>
      </c>
      <c r="G14" s="96"/>
      <c r="H14" s="60">
        <f t="shared" si="2"/>
        <v>3222.8740499999999</v>
      </c>
      <c r="I14" s="60">
        <f t="shared" si="3"/>
        <v>65.33</v>
      </c>
      <c r="J14" s="60">
        <f t="shared" si="4"/>
        <v>0</v>
      </c>
      <c r="K14" s="60">
        <f t="shared" si="5"/>
        <v>370.63051575000003</v>
      </c>
      <c r="M14" s="60">
        <f t="shared" si="6"/>
        <v>2786.9135342499999</v>
      </c>
      <c r="N14" s="70"/>
      <c r="O14" s="112">
        <v>43374</v>
      </c>
    </row>
    <row r="15" spans="1:15" customFormat="1" ht="24.95" customHeight="1" x14ac:dyDescent="0.2">
      <c r="B15" t="s">
        <v>477</v>
      </c>
      <c r="D15" s="62" t="s">
        <v>386</v>
      </c>
      <c r="E15" s="95">
        <v>7670.085</v>
      </c>
      <c r="F15" s="39">
        <v>517.41</v>
      </c>
      <c r="G15" s="39"/>
      <c r="H15" s="60">
        <f t="shared" si="2"/>
        <v>3835.0425</v>
      </c>
      <c r="I15" s="60">
        <f t="shared" si="3"/>
        <v>258.70499999999998</v>
      </c>
      <c r="J15" s="60">
        <f t="shared" si="4"/>
        <v>0</v>
      </c>
      <c r="K15" s="21">
        <f t="shared" si="5"/>
        <v>441.02988750000003</v>
      </c>
      <c r="L15" s="21"/>
      <c r="M15" s="60">
        <f t="shared" si="6"/>
        <v>3135.3076125000002</v>
      </c>
      <c r="N15" s="11"/>
      <c r="O15" s="115">
        <v>44788</v>
      </c>
    </row>
    <row r="16" spans="1:15" ht="24.95" customHeight="1" x14ac:dyDescent="0.2">
      <c r="A16" s="51"/>
      <c r="B16" s="51" t="s">
        <v>242</v>
      </c>
      <c r="C16" s="71"/>
      <c r="D16" s="80" t="s">
        <v>286</v>
      </c>
      <c r="E16" s="96">
        <v>11274.556649999999</v>
      </c>
      <c r="F16" s="39">
        <v>917.08</v>
      </c>
      <c r="G16" s="96"/>
      <c r="H16" s="60">
        <f t="shared" si="2"/>
        <v>5637.2783249999993</v>
      </c>
      <c r="I16" s="60">
        <f t="shared" si="3"/>
        <v>458.54</v>
      </c>
      <c r="J16" s="60">
        <f t="shared" si="4"/>
        <v>0</v>
      </c>
      <c r="K16" s="60">
        <f t="shared" si="5"/>
        <v>648.28700737499992</v>
      </c>
      <c r="M16" s="60">
        <f t="shared" si="6"/>
        <v>4530.4513176249993</v>
      </c>
      <c r="N16" s="70"/>
      <c r="O16" s="113">
        <v>43374</v>
      </c>
    </row>
    <row r="17" spans="1:15" ht="24.95" customHeight="1" x14ac:dyDescent="0.2">
      <c r="A17" s="51"/>
      <c r="B17" s="51" t="s">
        <v>285</v>
      </c>
      <c r="D17" s="80" t="s">
        <v>91</v>
      </c>
      <c r="E17" s="96">
        <v>8895.58</v>
      </c>
      <c r="F17" s="39">
        <v>650.74</v>
      </c>
      <c r="G17" s="96"/>
      <c r="H17" s="60">
        <f t="shared" si="2"/>
        <v>4447.79</v>
      </c>
      <c r="I17" s="60">
        <f t="shared" si="3"/>
        <v>325.37</v>
      </c>
      <c r="J17" s="60">
        <f t="shared" si="4"/>
        <v>0</v>
      </c>
      <c r="M17" s="60">
        <f t="shared" si="6"/>
        <v>4122.42</v>
      </c>
      <c r="N17" s="70"/>
      <c r="O17" s="114">
        <v>43739</v>
      </c>
    </row>
    <row r="18" spans="1:15" ht="24.95" customHeight="1" x14ac:dyDescent="0.2">
      <c r="A18" s="51"/>
      <c r="B18" s="51" t="s">
        <v>387</v>
      </c>
      <c r="C18" s="71"/>
      <c r="D18" s="80" t="s">
        <v>264</v>
      </c>
      <c r="E18" s="96">
        <v>13614.64</v>
      </c>
      <c r="F18" s="39">
        <v>1304.52</v>
      </c>
      <c r="G18" s="96"/>
      <c r="H18" s="60">
        <f t="shared" si="2"/>
        <v>6807.32</v>
      </c>
      <c r="I18" s="60">
        <f t="shared" si="3"/>
        <v>652.26</v>
      </c>
      <c r="J18" s="60">
        <f t="shared" si="4"/>
        <v>0</v>
      </c>
      <c r="M18" s="60">
        <f t="shared" si="6"/>
        <v>6155.0599999999995</v>
      </c>
      <c r="N18" s="70"/>
      <c r="O18" s="114">
        <v>44485</v>
      </c>
    </row>
    <row r="19" spans="1:15" ht="24.95" customHeight="1" x14ac:dyDescent="0.2">
      <c r="A19" s="51"/>
      <c r="B19" s="51" t="s">
        <v>243</v>
      </c>
      <c r="C19" s="71"/>
      <c r="D19" s="80" t="s">
        <v>264</v>
      </c>
      <c r="E19" s="96">
        <v>13614.64</v>
      </c>
      <c r="F19" s="39">
        <v>1304.52</v>
      </c>
      <c r="G19" s="96"/>
      <c r="H19" s="60">
        <f t="shared" si="2"/>
        <v>6807.32</v>
      </c>
      <c r="I19" s="60">
        <f t="shared" si="3"/>
        <v>652.26</v>
      </c>
      <c r="J19" s="60">
        <f t="shared" si="4"/>
        <v>0</v>
      </c>
      <c r="M19" s="60">
        <f>H19-I19+J19-K19-L19</f>
        <v>6155.0599999999995</v>
      </c>
      <c r="N19" s="70"/>
      <c r="O19" s="112">
        <v>43374</v>
      </c>
    </row>
    <row r="20" spans="1:15" ht="21.95" customHeight="1" x14ac:dyDescent="0.2">
      <c r="D20" s="25" t="s">
        <v>6</v>
      </c>
      <c r="E20" s="26">
        <f>SUM(E7:E19)</f>
        <v>208905.82804999995</v>
      </c>
      <c r="F20" s="26">
        <f t="shared" ref="F20:M20" si="9">SUM(F7:F19)</f>
        <v>26575.830000000005</v>
      </c>
      <c r="G20" s="26">
        <f t="shared" si="9"/>
        <v>0</v>
      </c>
      <c r="H20" s="26">
        <f t="shared" si="9"/>
        <v>104452.91402499998</v>
      </c>
      <c r="I20" s="26">
        <f t="shared" si="9"/>
        <v>13287.915000000003</v>
      </c>
      <c r="J20" s="26">
        <f t="shared" si="9"/>
        <v>0</v>
      </c>
      <c r="K20" s="26">
        <f t="shared" si="9"/>
        <v>9152.0638628750021</v>
      </c>
      <c r="L20" s="26">
        <f t="shared" si="9"/>
        <v>2400</v>
      </c>
      <c r="M20" s="26">
        <f t="shared" si="9"/>
        <v>79612.935162124995</v>
      </c>
      <c r="N20" s="81"/>
      <c r="O20" s="26"/>
    </row>
    <row r="22" spans="1:15" x14ac:dyDescent="0.2">
      <c r="B22" s="51" t="s">
        <v>24</v>
      </c>
      <c r="D22" s="25"/>
      <c r="E22" s="26"/>
      <c r="F22" s="26"/>
      <c r="G22" s="26"/>
      <c r="H22" s="26"/>
      <c r="I22" s="26"/>
      <c r="J22" s="26"/>
      <c r="K22" s="26"/>
      <c r="L22" s="26"/>
      <c r="M22" s="26"/>
    </row>
  </sheetData>
  <sortState ref="A8:O18">
    <sortCondition ref="B8:B18"/>
  </sortState>
  <phoneticPr fontId="0" type="noConversion"/>
  <pageMargins left="0.11811023622047245" right="0.19685039370078741" top="0.78740157480314965" bottom="0.98425196850393704" header="0" footer="0"/>
  <pageSetup scale="77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249977111117893"/>
    <pageSetUpPr fitToPage="1"/>
  </sheetPr>
  <dimension ref="A1:O23"/>
  <sheetViews>
    <sheetView topLeftCell="B1" zoomScale="80" zoomScaleNormal="80" workbookViewId="0">
      <selection activeCell="B1" sqref="B1:B1048576"/>
    </sheetView>
  </sheetViews>
  <sheetFormatPr baseColWidth="10" defaultRowHeight="12.75" x14ac:dyDescent="0.2"/>
  <cols>
    <col min="1" max="1" width="1.7109375" hidden="1" customWidth="1"/>
    <col min="2" max="2" width="33.5703125" customWidth="1"/>
    <col min="3" max="3" width="6.7109375" hidden="1" customWidth="1"/>
    <col min="4" max="4" width="15.85546875" customWidth="1"/>
    <col min="5" max="5" width="1.140625" customWidth="1"/>
    <col min="6" max="6" width="1.28515625" customWidth="1"/>
    <col min="7" max="8" width="12" customWidth="1"/>
    <col min="9" max="9" width="10.28515625" customWidth="1"/>
    <col min="10" max="11" width="13.85546875" customWidth="1"/>
    <col min="12" max="12" width="11.5703125" customWidth="1"/>
    <col min="13" max="13" width="24.85546875" customWidth="1"/>
    <col min="14" max="14" width="20.7109375" bestFit="1" customWidth="1"/>
  </cols>
  <sheetData>
    <row r="1" spans="1:15" ht="18" x14ac:dyDescent="0.25">
      <c r="A1" t="s">
        <v>25</v>
      </c>
      <c r="E1" s="12" t="s">
        <v>0</v>
      </c>
      <c r="F1" s="13"/>
      <c r="G1" s="13"/>
      <c r="H1" s="13"/>
      <c r="I1" s="12"/>
      <c r="J1" s="13"/>
      <c r="K1" s="13"/>
      <c r="L1" s="13"/>
      <c r="M1" s="14" t="s">
        <v>1</v>
      </c>
    </row>
    <row r="2" spans="1:15" ht="15" x14ac:dyDescent="0.25">
      <c r="E2" s="15" t="s">
        <v>46</v>
      </c>
      <c r="F2" s="13"/>
      <c r="G2" s="13"/>
      <c r="H2" s="13"/>
      <c r="I2" s="15"/>
      <c r="J2" s="13"/>
      <c r="K2" s="13"/>
      <c r="L2" s="13"/>
      <c r="M2" s="16" t="str">
        <f>PRESIDENCIA!N2</f>
        <v>30 DE JUNIO DE 2023</v>
      </c>
    </row>
    <row r="3" spans="1:15" x14ac:dyDescent="0.2">
      <c r="E3" s="43" t="str">
        <f>PRESIDENCIA!E3</f>
        <v>SEGUNDA QUINCENA DE JUNIO DE 2023</v>
      </c>
      <c r="F3" s="13"/>
      <c r="G3" s="13"/>
      <c r="H3" s="13"/>
      <c r="I3" s="43"/>
      <c r="J3" s="13"/>
      <c r="K3" s="13"/>
      <c r="L3" s="13"/>
    </row>
    <row r="4" spans="1:15" x14ac:dyDescent="0.2">
      <c r="E4" s="43"/>
      <c r="F4" s="13"/>
      <c r="G4" s="13"/>
      <c r="H4" s="13"/>
      <c r="I4" s="43"/>
      <c r="J4" s="13"/>
      <c r="K4" s="13"/>
      <c r="L4" s="13"/>
    </row>
    <row r="5" spans="1:15" ht="25.5" x14ac:dyDescent="0.2">
      <c r="B5" s="17" t="s">
        <v>2</v>
      </c>
      <c r="C5" s="17"/>
      <c r="D5" s="17" t="s">
        <v>8</v>
      </c>
      <c r="E5" s="44" t="s">
        <v>3</v>
      </c>
      <c r="F5" s="44" t="s">
        <v>27</v>
      </c>
      <c r="G5" s="18" t="s">
        <v>3</v>
      </c>
      <c r="H5" s="18" t="s">
        <v>27</v>
      </c>
      <c r="I5" s="45" t="s">
        <v>31</v>
      </c>
      <c r="J5" s="97" t="s">
        <v>435</v>
      </c>
      <c r="K5" s="98" t="s">
        <v>508</v>
      </c>
      <c r="L5" s="18" t="s">
        <v>4</v>
      </c>
      <c r="M5" s="17" t="s">
        <v>5</v>
      </c>
      <c r="N5" s="88" t="s">
        <v>394</v>
      </c>
    </row>
    <row r="6" spans="1:15" x14ac:dyDescent="0.2">
      <c r="B6" s="2"/>
      <c r="E6" s="27"/>
      <c r="F6" s="27"/>
      <c r="G6" s="7"/>
      <c r="H6" s="7"/>
      <c r="I6" s="7"/>
      <c r="L6" s="7"/>
    </row>
    <row r="7" spans="1:15" ht="24.95" customHeight="1" x14ac:dyDescent="0.2">
      <c r="B7" s="51" t="s">
        <v>233</v>
      </c>
      <c r="C7" s="5"/>
      <c r="D7" s="28" t="s">
        <v>47</v>
      </c>
      <c r="E7" s="95">
        <v>15747.46</v>
      </c>
      <c r="F7" s="39">
        <v>1695.66</v>
      </c>
      <c r="G7" s="7">
        <f>+E7/2</f>
        <v>7873.73</v>
      </c>
      <c r="H7" s="7">
        <f>+F7/2</f>
        <v>847.83</v>
      </c>
      <c r="I7" s="7"/>
      <c r="J7" s="7">
        <f>+G7*0.115</f>
        <v>905.47894999999994</v>
      </c>
      <c r="K7" s="7"/>
      <c r="L7" s="7">
        <f>G7-H7+I7-J7-K7</f>
        <v>6120.4210499999999</v>
      </c>
      <c r="M7" s="11"/>
      <c r="N7" s="89">
        <v>43374</v>
      </c>
      <c r="O7" s="22"/>
    </row>
    <row r="9" spans="1:15" ht="21.95" customHeight="1" x14ac:dyDescent="0.2">
      <c r="D9" s="25" t="s">
        <v>6</v>
      </c>
      <c r="E9" s="41">
        <f t="shared" ref="E9:L9" si="0">SUM(E7:E7)</f>
        <v>15747.46</v>
      </c>
      <c r="F9" s="41">
        <f t="shared" si="0"/>
        <v>1695.66</v>
      </c>
      <c r="G9" s="26">
        <f t="shared" si="0"/>
        <v>7873.73</v>
      </c>
      <c r="H9" s="26">
        <f t="shared" si="0"/>
        <v>847.83</v>
      </c>
      <c r="I9" s="26">
        <f t="shared" si="0"/>
        <v>0</v>
      </c>
      <c r="J9" s="26">
        <f t="shared" si="0"/>
        <v>905.47894999999994</v>
      </c>
      <c r="K9" s="26">
        <f t="shared" si="0"/>
        <v>0</v>
      </c>
      <c r="L9" s="26">
        <f t="shared" si="0"/>
        <v>6120.4210499999999</v>
      </c>
    </row>
    <row r="10" spans="1:15" ht="21.95" customHeight="1" x14ac:dyDescent="0.2">
      <c r="B10" s="10"/>
      <c r="C10" s="10"/>
      <c r="D10" s="3"/>
      <c r="E10" s="7"/>
      <c r="I10" s="7"/>
    </row>
    <row r="11" spans="1:15" x14ac:dyDescent="0.2">
      <c r="B11" s="10"/>
      <c r="C11" s="10"/>
      <c r="D11" s="3"/>
      <c r="E11" s="7"/>
      <c r="I11" s="7"/>
    </row>
    <row r="12" spans="1:15" x14ac:dyDescent="0.2">
      <c r="B12" s="10"/>
      <c r="C12" s="10"/>
      <c r="D12" s="3"/>
      <c r="E12" s="7"/>
      <c r="I12" s="7"/>
    </row>
    <row r="13" spans="1:15" x14ac:dyDescent="0.2">
      <c r="A13" s="3"/>
      <c r="B13" s="10"/>
      <c r="C13" s="5"/>
      <c r="D13" s="7"/>
      <c r="E13" s="7"/>
      <c r="F13" s="7"/>
      <c r="G13" s="7"/>
      <c r="H13" s="7"/>
      <c r="I13" s="7"/>
      <c r="J13" s="7"/>
      <c r="K13" s="7"/>
    </row>
    <row r="14" spans="1:15" x14ac:dyDescent="0.2">
      <c r="A14" s="3"/>
      <c r="B14" s="10"/>
      <c r="C14" s="5"/>
      <c r="D14" s="7"/>
      <c r="E14" s="7"/>
      <c r="F14" s="7"/>
      <c r="G14" s="7"/>
      <c r="H14" s="7"/>
      <c r="I14" s="7"/>
      <c r="J14" s="7"/>
      <c r="K14" s="7"/>
    </row>
    <row r="15" spans="1:15" x14ac:dyDescent="0.2">
      <c r="B15" s="10"/>
      <c r="C15" s="10"/>
      <c r="D15" s="3"/>
      <c r="E15" s="7"/>
      <c r="I15" s="7"/>
    </row>
    <row r="16" spans="1:15" x14ac:dyDescent="0.2">
      <c r="B16" s="10"/>
      <c r="C16" s="10"/>
      <c r="D16" s="3"/>
      <c r="E16" s="7"/>
      <c r="I16" s="7"/>
    </row>
    <row r="17" spans="2:9" x14ac:dyDescent="0.2">
      <c r="B17" s="10"/>
      <c r="C17" s="10"/>
      <c r="D17" s="3"/>
      <c r="E17" s="7"/>
      <c r="I17" s="7"/>
    </row>
    <row r="18" spans="2:9" x14ac:dyDescent="0.2">
      <c r="B18" s="10"/>
      <c r="C18" s="10"/>
      <c r="D18" s="3"/>
      <c r="E18" s="7"/>
      <c r="I18" s="7"/>
    </row>
    <row r="19" spans="2:9" x14ac:dyDescent="0.2">
      <c r="B19" s="10"/>
      <c r="C19" s="10"/>
      <c r="D19" s="3"/>
      <c r="E19" s="7"/>
      <c r="I19" s="7"/>
    </row>
    <row r="20" spans="2:9" x14ac:dyDescent="0.2">
      <c r="B20" s="10"/>
      <c r="C20" s="10"/>
      <c r="D20" s="3"/>
      <c r="E20" s="7"/>
      <c r="I20" s="7"/>
    </row>
    <row r="21" spans="2:9" x14ac:dyDescent="0.2">
      <c r="B21" s="10"/>
      <c r="C21" s="10"/>
      <c r="D21" s="3"/>
      <c r="E21" s="7"/>
      <c r="I21" s="7"/>
    </row>
    <row r="23" spans="2:9" ht="18" x14ac:dyDescent="0.25">
      <c r="B23" s="49"/>
    </row>
  </sheetData>
  <pageMargins left="0.11811023622047245" right="0.23622047244094491" top="0.78740157480314965" bottom="0.98425196850393704" header="0" footer="0"/>
  <pageSetup scale="8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6" tint="-0.249977111117893"/>
    <pageSetUpPr fitToPage="1"/>
  </sheetPr>
  <dimension ref="A1:O41"/>
  <sheetViews>
    <sheetView topLeftCell="B2" zoomScale="80" zoomScaleNormal="80" workbookViewId="0">
      <selection activeCell="O2" sqref="O1:O1048576"/>
    </sheetView>
  </sheetViews>
  <sheetFormatPr baseColWidth="10" defaultRowHeight="12.75" x14ac:dyDescent="0.2"/>
  <cols>
    <col min="1" max="1" width="2" hidden="1" customWidth="1"/>
    <col min="2" max="2" width="33.5703125" customWidth="1"/>
    <col min="3" max="3" width="6.7109375" hidden="1" customWidth="1"/>
    <col min="4" max="4" width="15.85546875" customWidth="1"/>
    <col min="5" max="7" width="1" style="51" customWidth="1"/>
    <col min="8" max="8" width="13" customWidth="1"/>
    <col min="9" max="9" width="12" customWidth="1"/>
    <col min="10" max="10" width="10.28515625" customWidth="1"/>
    <col min="11" max="12" width="11.7109375" customWidth="1"/>
    <col min="13" max="13" width="12.85546875" bestFit="1" customWidth="1"/>
    <col min="14" max="14" width="24.85546875" customWidth="1"/>
    <col min="15" max="15" width="24.85546875" style="118" customWidth="1"/>
  </cols>
  <sheetData>
    <row r="1" spans="2:15" ht="18" x14ac:dyDescent="0.25">
      <c r="E1" s="12" t="s">
        <v>0</v>
      </c>
      <c r="F1" s="60"/>
      <c r="G1" s="60"/>
      <c r="H1" s="13"/>
      <c r="I1" s="13"/>
      <c r="J1" s="12"/>
      <c r="K1" s="13"/>
      <c r="L1" s="13"/>
      <c r="M1" s="13"/>
      <c r="N1" s="14" t="s">
        <v>1</v>
      </c>
      <c r="O1" s="116"/>
    </row>
    <row r="2" spans="2:15" ht="15" x14ac:dyDescent="0.25">
      <c r="E2" s="15" t="s">
        <v>35</v>
      </c>
      <c r="F2" s="60"/>
      <c r="G2" s="60"/>
      <c r="H2" s="13"/>
      <c r="I2" s="13"/>
      <c r="J2" s="15"/>
      <c r="K2" s="13"/>
      <c r="L2" s="13"/>
      <c r="M2" s="13"/>
      <c r="N2" s="16" t="str">
        <f>PRESIDENCIA!N2</f>
        <v>30 DE JUNIO DE 2023</v>
      </c>
      <c r="O2" s="117"/>
    </row>
    <row r="3" spans="2:15" x14ac:dyDescent="0.2">
      <c r="E3" s="42" t="str">
        <f>PRESIDENCIA!E3</f>
        <v>SEGUNDA QUINCENA DE JUNIO DE 2023</v>
      </c>
      <c r="F3" s="60"/>
      <c r="G3" s="60"/>
      <c r="H3" s="13"/>
      <c r="I3" s="13"/>
      <c r="J3" s="43"/>
      <c r="K3" s="13"/>
      <c r="L3" s="13"/>
      <c r="M3" s="13"/>
    </row>
    <row r="4" spans="2:15" x14ac:dyDescent="0.2">
      <c r="E4" s="42"/>
      <c r="F4" s="60"/>
      <c r="G4" s="60"/>
      <c r="H4" s="13"/>
      <c r="I4" s="13"/>
      <c r="J4" s="43"/>
      <c r="K4" s="13"/>
      <c r="L4" s="13"/>
      <c r="M4" s="13"/>
    </row>
    <row r="5" spans="2:15" ht="25.5" x14ac:dyDescent="0.2">
      <c r="B5" s="17" t="s">
        <v>2</v>
      </c>
      <c r="C5" s="17"/>
      <c r="D5" s="17" t="s">
        <v>8</v>
      </c>
      <c r="E5" s="44" t="s">
        <v>3</v>
      </c>
      <c r="F5" s="44" t="s">
        <v>27</v>
      </c>
      <c r="G5" s="44"/>
      <c r="H5" s="18" t="s">
        <v>3</v>
      </c>
      <c r="I5" s="18" t="s">
        <v>27</v>
      </c>
      <c r="J5" s="45" t="s">
        <v>31</v>
      </c>
      <c r="K5" s="97" t="s">
        <v>435</v>
      </c>
      <c r="L5" s="98" t="s">
        <v>508</v>
      </c>
      <c r="M5" s="18" t="s">
        <v>4</v>
      </c>
      <c r="N5" s="17" t="s">
        <v>5</v>
      </c>
      <c r="O5" s="88" t="s">
        <v>394</v>
      </c>
    </row>
    <row r="6" spans="2:15" ht="24.95" customHeight="1" x14ac:dyDescent="0.2">
      <c r="B6" s="51" t="s">
        <v>234</v>
      </c>
      <c r="C6" s="71"/>
      <c r="D6" s="80" t="s">
        <v>11</v>
      </c>
      <c r="E6" s="96">
        <v>33798.950400000002</v>
      </c>
      <c r="F6" s="39">
        <v>5606.81</v>
      </c>
      <c r="G6" s="39"/>
      <c r="H6" s="60">
        <f>E6/2</f>
        <v>16899.475200000001</v>
      </c>
      <c r="I6" s="60">
        <f>F6/2</f>
        <v>2803.4050000000002</v>
      </c>
      <c r="J6" s="60">
        <f t="shared" ref="J6" si="0">G6/2</f>
        <v>0</v>
      </c>
      <c r="K6" s="60">
        <f>+H6*0.115</f>
        <v>1943.4396480000003</v>
      </c>
      <c r="L6" s="60"/>
      <c r="M6" s="60">
        <f>H6-I6+J6-K6-L6</f>
        <v>12152.630552000001</v>
      </c>
      <c r="N6" s="11"/>
      <c r="O6" s="112">
        <v>43374</v>
      </c>
    </row>
    <row r="7" spans="2:15" ht="24.95" customHeight="1" x14ac:dyDescent="0.2">
      <c r="B7" s="51" t="s">
        <v>412</v>
      </c>
      <c r="C7" s="51"/>
      <c r="D7" s="80" t="s">
        <v>413</v>
      </c>
      <c r="E7" s="96">
        <v>7670.085</v>
      </c>
      <c r="F7" s="39">
        <v>517.41</v>
      </c>
      <c r="G7" s="39"/>
      <c r="H7" s="60">
        <f t="shared" ref="H7:H26" si="1">E7/2</f>
        <v>3835.0425</v>
      </c>
      <c r="I7" s="60">
        <f t="shared" ref="I7:I26" si="2">F7/2</f>
        <v>258.70499999999998</v>
      </c>
      <c r="J7" s="60">
        <f t="shared" ref="J7:J26" si="3">G7/2</f>
        <v>0</v>
      </c>
      <c r="K7" s="60">
        <f t="shared" ref="K7:K26" si="4">+H7*0.115</f>
        <v>441.02988750000003</v>
      </c>
      <c r="L7" s="60"/>
      <c r="M7" s="60">
        <f t="shared" ref="M7:M23" si="5">H7-I7+J7-K7-L7</f>
        <v>3135.3076125000002</v>
      </c>
      <c r="N7" s="11"/>
      <c r="O7" s="112">
        <v>44531</v>
      </c>
    </row>
    <row r="8" spans="2:15" s="51" customFormat="1" ht="29.25" customHeight="1" x14ac:dyDescent="0.2">
      <c r="B8" t="s">
        <v>351</v>
      </c>
      <c r="C8"/>
      <c r="D8" s="62" t="s">
        <v>257</v>
      </c>
      <c r="E8" s="95">
        <v>7670.085</v>
      </c>
      <c r="F8" s="39">
        <v>517.41</v>
      </c>
      <c r="G8" s="39"/>
      <c r="H8" s="60">
        <f t="shared" si="1"/>
        <v>3835.0425</v>
      </c>
      <c r="I8" s="60">
        <f t="shared" si="2"/>
        <v>258.70499999999998</v>
      </c>
      <c r="J8" s="60">
        <f t="shared" si="3"/>
        <v>0</v>
      </c>
      <c r="K8" s="60">
        <f t="shared" ref="K8" si="6">+H8*0.115</f>
        <v>441.02988750000003</v>
      </c>
      <c r="L8" s="60"/>
      <c r="M8" s="60">
        <f t="shared" si="5"/>
        <v>3135.3076125000002</v>
      </c>
      <c r="N8" s="70"/>
      <c r="O8" s="112">
        <v>44470</v>
      </c>
    </row>
    <row r="9" spans="2:15" ht="24.95" customHeight="1" x14ac:dyDescent="0.2">
      <c r="B9" s="51" t="s">
        <v>379</v>
      </c>
      <c r="C9" s="51"/>
      <c r="D9" s="80" t="s">
        <v>91</v>
      </c>
      <c r="E9" s="96">
        <v>9918.5717000000004</v>
      </c>
      <c r="F9" s="39">
        <v>762.04</v>
      </c>
      <c r="G9" s="39"/>
      <c r="H9" s="60">
        <f t="shared" si="1"/>
        <v>4959.2858500000002</v>
      </c>
      <c r="I9" s="60">
        <f t="shared" si="2"/>
        <v>381.02</v>
      </c>
      <c r="J9" s="60">
        <f t="shared" si="3"/>
        <v>0</v>
      </c>
      <c r="K9" s="60">
        <f t="shared" si="4"/>
        <v>570.31787274999999</v>
      </c>
      <c r="L9" s="60"/>
      <c r="M9" s="60">
        <f t="shared" si="5"/>
        <v>4007.9479772499999</v>
      </c>
      <c r="N9" s="11"/>
      <c r="O9" s="114">
        <v>43480</v>
      </c>
    </row>
    <row r="10" spans="2:15" s="51" customFormat="1" ht="26.1" customHeight="1" x14ac:dyDescent="0.2">
      <c r="B10" s="51" t="s">
        <v>123</v>
      </c>
      <c r="C10" s="5"/>
      <c r="D10" s="76" t="s">
        <v>256</v>
      </c>
      <c r="E10" s="95">
        <v>8625.3612499999999</v>
      </c>
      <c r="F10" s="39">
        <v>621.34</v>
      </c>
      <c r="G10" s="39"/>
      <c r="H10" s="60">
        <f t="shared" si="1"/>
        <v>4312.680625</v>
      </c>
      <c r="I10" s="60">
        <f t="shared" si="2"/>
        <v>310.67</v>
      </c>
      <c r="J10" s="60">
        <f t="shared" si="3"/>
        <v>0</v>
      </c>
      <c r="K10" s="13">
        <f t="shared" si="4"/>
        <v>495.95827187500004</v>
      </c>
      <c r="L10" s="13"/>
      <c r="M10" s="60">
        <f t="shared" si="5"/>
        <v>3506.0523531250001</v>
      </c>
      <c r="N10" s="70"/>
      <c r="O10" s="113">
        <v>43374</v>
      </c>
    </row>
    <row r="11" spans="2:15" ht="24.95" customHeight="1" x14ac:dyDescent="0.2">
      <c r="B11" t="s">
        <v>432</v>
      </c>
      <c r="C11" s="51"/>
      <c r="D11" s="80" t="s">
        <v>307</v>
      </c>
      <c r="E11" s="96">
        <v>4427.665</v>
      </c>
      <c r="F11" s="39"/>
      <c r="G11" s="39">
        <v>132.52000000000001</v>
      </c>
      <c r="H11" s="60">
        <f t="shared" si="1"/>
        <v>2213.8325</v>
      </c>
      <c r="I11" s="60">
        <f t="shared" si="2"/>
        <v>0</v>
      </c>
      <c r="J11" s="60">
        <f t="shared" si="3"/>
        <v>66.260000000000005</v>
      </c>
      <c r="K11" s="60">
        <f t="shared" si="4"/>
        <v>254.59073750000002</v>
      </c>
      <c r="L11" s="60"/>
      <c r="M11" s="60">
        <f>H11-I11+J11-K11-L11</f>
        <v>2025.5017625000003</v>
      </c>
      <c r="N11" s="11"/>
      <c r="O11" s="114">
        <v>44608</v>
      </c>
    </row>
    <row r="12" spans="2:15" ht="24.95" customHeight="1" x14ac:dyDescent="0.2">
      <c r="B12" s="51" t="s">
        <v>214</v>
      </c>
      <c r="C12" s="71"/>
      <c r="D12" s="61" t="s">
        <v>256</v>
      </c>
      <c r="E12" s="96">
        <v>8625.3612499999999</v>
      </c>
      <c r="F12" s="39">
        <v>621.34</v>
      </c>
      <c r="G12" s="39"/>
      <c r="H12" s="60">
        <f t="shared" si="1"/>
        <v>4312.680625</v>
      </c>
      <c r="I12" s="60">
        <f t="shared" si="2"/>
        <v>310.67</v>
      </c>
      <c r="J12" s="60">
        <f t="shared" si="3"/>
        <v>0</v>
      </c>
      <c r="K12" s="60">
        <f t="shared" si="4"/>
        <v>495.95827187500004</v>
      </c>
      <c r="L12" s="60"/>
      <c r="M12" s="60">
        <f>H12-I12+J12-K12-L12</f>
        <v>3506.0523531250001</v>
      </c>
      <c r="N12" s="11"/>
      <c r="O12" s="113">
        <v>39919</v>
      </c>
    </row>
    <row r="13" spans="2:15" ht="24.95" customHeight="1" x14ac:dyDescent="0.2">
      <c r="B13" s="51" t="s">
        <v>414</v>
      </c>
      <c r="C13" s="71"/>
      <c r="D13" s="61" t="s">
        <v>415</v>
      </c>
      <c r="E13" s="96">
        <v>7670.085</v>
      </c>
      <c r="F13" s="39">
        <v>517.41</v>
      </c>
      <c r="G13" s="39"/>
      <c r="H13" s="60">
        <f t="shared" si="1"/>
        <v>3835.0425</v>
      </c>
      <c r="I13" s="60">
        <f t="shared" si="2"/>
        <v>258.70499999999998</v>
      </c>
      <c r="J13" s="60">
        <f t="shared" si="3"/>
        <v>0</v>
      </c>
      <c r="K13" s="60">
        <f t="shared" si="4"/>
        <v>441.02988750000003</v>
      </c>
      <c r="L13" s="60"/>
      <c r="M13" s="60">
        <f t="shared" si="5"/>
        <v>3135.3076125000002</v>
      </c>
      <c r="N13" s="11"/>
      <c r="O13" s="112">
        <v>44531</v>
      </c>
    </row>
    <row r="14" spans="2:15" ht="24.95" customHeight="1" x14ac:dyDescent="0.2">
      <c r="B14" s="51" t="s">
        <v>182</v>
      </c>
      <c r="D14" s="80" t="s">
        <v>373</v>
      </c>
      <c r="E14" s="96">
        <v>9918.5717000000004</v>
      </c>
      <c r="F14" s="39">
        <v>762.04</v>
      </c>
      <c r="G14" s="39"/>
      <c r="H14" s="60">
        <f t="shared" si="1"/>
        <v>4959.2858500000002</v>
      </c>
      <c r="I14" s="60">
        <f t="shared" si="2"/>
        <v>381.02</v>
      </c>
      <c r="J14" s="60">
        <f t="shared" si="3"/>
        <v>0</v>
      </c>
      <c r="K14" s="60">
        <f t="shared" si="4"/>
        <v>570.31787274999999</v>
      </c>
      <c r="L14" s="60"/>
      <c r="M14" s="60">
        <f t="shared" si="5"/>
        <v>4007.9479772499999</v>
      </c>
      <c r="N14" s="11"/>
      <c r="O14" s="112">
        <v>43374</v>
      </c>
    </row>
    <row r="15" spans="2:15" ht="24.95" customHeight="1" x14ac:dyDescent="0.2">
      <c r="B15" s="51" t="s">
        <v>410</v>
      </c>
      <c r="D15" s="80" t="s">
        <v>411</v>
      </c>
      <c r="E15" s="96">
        <v>7670.085</v>
      </c>
      <c r="F15" s="39">
        <v>517.41</v>
      </c>
      <c r="G15" s="39"/>
      <c r="H15" s="60">
        <f t="shared" si="1"/>
        <v>3835.0425</v>
      </c>
      <c r="I15" s="60">
        <f t="shared" si="2"/>
        <v>258.70499999999998</v>
      </c>
      <c r="J15" s="60">
        <f t="shared" si="3"/>
        <v>0</v>
      </c>
      <c r="K15" s="60">
        <f t="shared" si="4"/>
        <v>441.02988750000003</v>
      </c>
      <c r="L15" s="60"/>
      <c r="M15" s="60">
        <f t="shared" si="5"/>
        <v>3135.3076125000002</v>
      </c>
      <c r="N15" s="11"/>
      <c r="O15" s="112">
        <v>44531</v>
      </c>
    </row>
    <row r="16" spans="2:15" ht="24.95" customHeight="1" x14ac:dyDescent="0.2">
      <c r="B16" s="51" t="s">
        <v>116</v>
      </c>
      <c r="C16" s="71"/>
      <c r="D16" s="80" t="s">
        <v>48</v>
      </c>
      <c r="E16" s="96">
        <v>10212.987449999999</v>
      </c>
      <c r="F16" s="39">
        <v>794.08</v>
      </c>
      <c r="G16" s="39"/>
      <c r="H16" s="60">
        <f t="shared" si="1"/>
        <v>5106.4937249999994</v>
      </c>
      <c r="I16" s="60">
        <f t="shared" si="2"/>
        <v>397.04</v>
      </c>
      <c r="J16" s="60">
        <f t="shared" si="3"/>
        <v>0</v>
      </c>
      <c r="K16" s="60">
        <f t="shared" si="4"/>
        <v>587.24677837499996</v>
      </c>
      <c r="L16" s="60"/>
      <c r="M16" s="60">
        <f t="shared" si="5"/>
        <v>4122.2069466249995</v>
      </c>
      <c r="N16" s="11"/>
      <c r="O16" s="113">
        <v>38047</v>
      </c>
    </row>
    <row r="17" spans="1:15" s="51" customFormat="1" ht="24.95" customHeight="1" x14ac:dyDescent="0.2">
      <c r="B17" s="51" t="s">
        <v>282</v>
      </c>
      <c r="D17" s="80" t="s">
        <v>474</v>
      </c>
      <c r="E17" s="96">
        <v>13762.46</v>
      </c>
      <c r="F17" s="39">
        <v>1331.01</v>
      </c>
      <c r="G17" s="39"/>
      <c r="H17" s="60">
        <f t="shared" si="1"/>
        <v>6881.23</v>
      </c>
      <c r="I17" s="60">
        <f t="shared" si="2"/>
        <v>665.505</v>
      </c>
      <c r="J17" s="60">
        <f t="shared" si="3"/>
        <v>0</v>
      </c>
      <c r="K17" s="60">
        <f t="shared" si="4"/>
        <v>791.34145000000001</v>
      </c>
      <c r="L17" s="60"/>
      <c r="M17" s="60">
        <f t="shared" si="5"/>
        <v>5424.3835499999996</v>
      </c>
      <c r="N17" s="70"/>
      <c r="O17" s="112">
        <v>44470</v>
      </c>
    </row>
    <row r="18" spans="1:15" ht="24.95" customHeight="1" x14ac:dyDescent="0.2">
      <c r="B18" s="51" t="s">
        <v>453</v>
      </c>
      <c r="C18" s="71"/>
      <c r="D18" s="80" t="s">
        <v>91</v>
      </c>
      <c r="E18" s="96">
        <v>9918.5717000000004</v>
      </c>
      <c r="F18" s="39">
        <v>762.04</v>
      </c>
      <c r="G18" s="39"/>
      <c r="H18" s="60">
        <f t="shared" si="1"/>
        <v>4959.2858500000002</v>
      </c>
      <c r="I18" s="60">
        <f t="shared" si="2"/>
        <v>381.02</v>
      </c>
      <c r="J18" s="60">
        <f t="shared" si="3"/>
        <v>0</v>
      </c>
      <c r="K18" s="60">
        <f t="shared" si="4"/>
        <v>570.31787274999999</v>
      </c>
      <c r="L18" s="60"/>
      <c r="M18" s="60">
        <f t="shared" si="5"/>
        <v>4007.9479772499999</v>
      </c>
      <c r="N18" s="11"/>
      <c r="O18" s="114">
        <v>43480</v>
      </c>
    </row>
    <row r="19" spans="1:15" ht="24.95" customHeight="1" x14ac:dyDescent="0.2">
      <c r="B19" s="51" t="s">
        <v>467</v>
      </c>
      <c r="C19" s="71"/>
      <c r="D19" s="53" t="s">
        <v>395</v>
      </c>
      <c r="E19" s="95">
        <v>1950.135</v>
      </c>
      <c r="F19" s="39"/>
      <c r="G19" s="39">
        <v>315.45</v>
      </c>
      <c r="H19" s="60">
        <f t="shared" si="1"/>
        <v>975.0675</v>
      </c>
      <c r="I19" s="60">
        <f t="shared" si="2"/>
        <v>0</v>
      </c>
      <c r="J19" s="60">
        <f t="shared" si="3"/>
        <v>157.72499999999999</v>
      </c>
      <c r="K19" s="21">
        <f t="shared" si="4"/>
        <v>112.1327625</v>
      </c>
      <c r="L19" s="21"/>
      <c r="M19" s="60">
        <f t="shared" si="5"/>
        <v>1020.6597375</v>
      </c>
      <c r="N19" s="11"/>
      <c r="O19" s="114">
        <v>44743</v>
      </c>
    </row>
    <row r="20" spans="1:15" ht="24.95" customHeight="1" x14ac:dyDescent="0.2">
      <c r="B20" s="51" t="s">
        <v>384</v>
      </c>
      <c r="C20" s="71"/>
      <c r="D20" s="80" t="s">
        <v>395</v>
      </c>
      <c r="E20" s="96">
        <v>1950.135</v>
      </c>
      <c r="F20" s="39"/>
      <c r="G20" s="39">
        <v>315.45</v>
      </c>
      <c r="H20" s="60">
        <f t="shared" si="1"/>
        <v>975.0675</v>
      </c>
      <c r="I20" s="60">
        <f t="shared" si="2"/>
        <v>0</v>
      </c>
      <c r="J20" s="60">
        <f t="shared" si="3"/>
        <v>157.72499999999999</v>
      </c>
      <c r="K20" s="60"/>
      <c r="L20" s="60"/>
      <c r="M20" s="60">
        <f t="shared" si="5"/>
        <v>1132.7925</v>
      </c>
      <c r="N20" s="11"/>
      <c r="O20" s="114">
        <v>43556</v>
      </c>
    </row>
    <row r="21" spans="1:15" ht="24.95" customHeight="1" x14ac:dyDescent="0.2">
      <c r="B21" t="s">
        <v>374</v>
      </c>
      <c r="D21" s="77" t="s">
        <v>375</v>
      </c>
      <c r="E21" s="96">
        <v>5630.973</v>
      </c>
      <c r="F21" s="39">
        <v>32.32</v>
      </c>
      <c r="G21" s="39"/>
      <c r="H21" s="60">
        <f t="shared" si="1"/>
        <v>2815.4865</v>
      </c>
      <c r="I21" s="60">
        <f t="shared" si="2"/>
        <v>16.16</v>
      </c>
      <c r="J21" s="60">
        <f t="shared" si="3"/>
        <v>0</v>
      </c>
      <c r="K21" s="60">
        <f t="shared" si="4"/>
        <v>323.78094750000002</v>
      </c>
      <c r="L21" s="60">
        <v>404</v>
      </c>
      <c r="M21" s="60">
        <f t="shared" si="5"/>
        <v>2071.5455525000002</v>
      </c>
      <c r="N21" s="11"/>
      <c r="O21" s="114">
        <v>44212</v>
      </c>
    </row>
    <row r="22" spans="1:15" ht="24.95" customHeight="1" x14ac:dyDescent="0.2">
      <c r="B22" t="s">
        <v>483</v>
      </c>
      <c r="D22" s="83" t="s">
        <v>484</v>
      </c>
      <c r="E22" s="96">
        <v>4635.8599999999997</v>
      </c>
      <c r="F22" s="39"/>
      <c r="G22" s="39">
        <v>90.96</v>
      </c>
      <c r="H22" s="60">
        <f t="shared" si="1"/>
        <v>2317.9299999999998</v>
      </c>
      <c r="I22" s="60">
        <f t="shared" si="2"/>
        <v>0</v>
      </c>
      <c r="J22" s="60">
        <f t="shared" si="3"/>
        <v>45.48</v>
      </c>
      <c r="K22" s="60"/>
      <c r="L22" s="60"/>
      <c r="M22" s="60">
        <f t="shared" si="5"/>
        <v>2363.41</v>
      </c>
      <c r="N22" s="11"/>
      <c r="O22" s="114">
        <v>44835</v>
      </c>
    </row>
    <row r="23" spans="1:15" ht="24.95" customHeight="1" x14ac:dyDescent="0.2">
      <c r="B23" s="51" t="s">
        <v>301</v>
      </c>
      <c r="D23" s="72" t="s">
        <v>92</v>
      </c>
      <c r="E23" s="95">
        <v>6445.7480999999998</v>
      </c>
      <c r="F23" s="39">
        <v>130.66</v>
      </c>
      <c r="G23" s="39"/>
      <c r="H23" s="60">
        <f t="shared" si="1"/>
        <v>3222.8740499999999</v>
      </c>
      <c r="I23" s="60">
        <f t="shared" si="2"/>
        <v>65.33</v>
      </c>
      <c r="J23" s="60">
        <f t="shared" si="3"/>
        <v>0</v>
      </c>
      <c r="K23" s="60">
        <f t="shared" ref="K23:K24" si="7">+H23*0.115</f>
        <v>370.63051575000003</v>
      </c>
      <c r="L23" s="60"/>
      <c r="M23" s="60">
        <f t="shared" si="5"/>
        <v>2786.9135342499999</v>
      </c>
      <c r="N23" s="11"/>
      <c r="O23" s="112">
        <v>44470</v>
      </c>
    </row>
    <row r="24" spans="1:15" ht="24.95" customHeight="1" x14ac:dyDescent="0.2">
      <c r="A24" s="75"/>
      <c r="B24" s="10" t="s">
        <v>178</v>
      </c>
      <c r="C24" s="48"/>
      <c r="D24" s="53" t="s">
        <v>49</v>
      </c>
      <c r="E24" s="96">
        <v>13762.46</v>
      </c>
      <c r="F24" s="39">
        <v>1331.01</v>
      </c>
      <c r="G24" s="39"/>
      <c r="H24" s="60">
        <f t="shared" si="1"/>
        <v>6881.23</v>
      </c>
      <c r="I24" s="60">
        <f t="shared" si="2"/>
        <v>665.505</v>
      </c>
      <c r="J24" s="60">
        <f t="shared" si="3"/>
        <v>0</v>
      </c>
      <c r="K24" s="60">
        <f t="shared" si="7"/>
        <v>791.34145000000001</v>
      </c>
      <c r="L24" s="60"/>
      <c r="M24" s="60">
        <f>H24-I24+J24-K24-L24</f>
        <v>5424.3835499999996</v>
      </c>
      <c r="N24" s="11"/>
      <c r="O24" s="113">
        <v>43388</v>
      </c>
    </row>
    <row r="25" spans="1:15" ht="24.95" customHeight="1" x14ac:dyDescent="0.2">
      <c r="A25" s="75"/>
      <c r="B25" s="10" t="s">
        <v>457</v>
      </c>
      <c r="C25" s="48"/>
      <c r="D25" s="53" t="s">
        <v>458</v>
      </c>
      <c r="E25" s="96">
        <v>9918.5717000000004</v>
      </c>
      <c r="F25" s="39">
        <v>762.04</v>
      </c>
      <c r="G25" s="39"/>
      <c r="H25" s="60">
        <f t="shared" si="1"/>
        <v>4959.2858500000002</v>
      </c>
      <c r="I25" s="60">
        <f t="shared" si="2"/>
        <v>381.02</v>
      </c>
      <c r="J25" s="60">
        <f t="shared" si="3"/>
        <v>0</v>
      </c>
      <c r="K25" s="60">
        <f t="shared" ref="K25" si="8">+H25*0.115</f>
        <v>570.31787274999999</v>
      </c>
      <c r="L25" s="60"/>
      <c r="M25" s="60">
        <f>H25-I25+J25-K25-L25</f>
        <v>4007.9479772499999</v>
      </c>
      <c r="N25" s="11"/>
      <c r="O25" s="113">
        <v>44715</v>
      </c>
    </row>
    <row r="26" spans="1:15" s="51" customFormat="1" ht="24.95" customHeight="1" x14ac:dyDescent="0.2">
      <c r="B26" s="51" t="s">
        <v>392</v>
      </c>
      <c r="D26" s="80" t="s">
        <v>393</v>
      </c>
      <c r="E26" s="96">
        <v>7670.085</v>
      </c>
      <c r="F26" s="39">
        <v>517.41</v>
      </c>
      <c r="G26" s="39"/>
      <c r="H26" s="60">
        <f t="shared" si="1"/>
        <v>3835.0425</v>
      </c>
      <c r="I26" s="60">
        <f t="shared" si="2"/>
        <v>258.70499999999998</v>
      </c>
      <c r="J26" s="60">
        <f t="shared" si="3"/>
        <v>0</v>
      </c>
      <c r="K26" s="60">
        <f t="shared" si="4"/>
        <v>441.02988750000003</v>
      </c>
      <c r="L26" s="60"/>
      <c r="M26" s="60">
        <f>H26-I26+J26-K26-L26</f>
        <v>3135.3076125000002</v>
      </c>
      <c r="N26" s="11"/>
      <c r="O26" s="114">
        <v>44485</v>
      </c>
    </row>
    <row r="27" spans="1:15" ht="21.95" customHeight="1" x14ac:dyDescent="0.2">
      <c r="D27" s="25" t="s">
        <v>6</v>
      </c>
      <c r="E27" s="26">
        <f>SUM(E6:E26)</f>
        <v>191852.80825</v>
      </c>
      <c r="F27" s="26">
        <f>SUM(F6:F26)</f>
        <v>16103.779999999999</v>
      </c>
      <c r="G27" s="26"/>
      <c r="H27" s="26">
        <f t="shared" ref="H27:M27" si="9">SUM(H6:H26)</f>
        <v>95926.404125000001</v>
      </c>
      <c r="I27" s="26">
        <f t="shared" si="9"/>
        <v>8051.8899999999994</v>
      </c>
      <c r="J27" s="26">
        <f t="shared" si="9"/>
        <v>427.19000000000005</v>
      </c>
      <c r="K27" s="26">
        <f t="shared" si="9"/>
        <v>10652.841761874999</v>
      </c>
      <c r="L27" s="26">
        <f t="shared" si="9"/>
        <v>404</v>
      </c>
      <c r="M27" s="26">
        <f t="shared" si="9"/>
        <v>77244.862363125008</v>
      </c>
    </row>
    <row r="28" spans="1:15" ht="21.95" customHeight="1" x14ac:dyDescent="0.2">
      <c r="B28" s="10"/>
      <c r="C28" s="10"/>
      <c r="D28" s="3"/>
      <c r="E28" s="7"/>
      <c r="J28" s="7"/>
    </row>
    <row r="29" spans="1:15" x14ac:dyDescent="0.2">
      <c r="B29" s="10"/>
      <c r="C29" s="10"/>
      <c r="D29" s="3"/>
      <c r="E29" s="7"/>
      <c r="J29" s="7"/>
    </row>
    <row r="30" spans="1:15" x14ac:dyDescent="0.2">
      <c r="B30" s="10"/>
      <c r="C30" s="10"/>
      <c r="D30" s="3"/>
      <c r="E30" s="7"/>
      <c r="J30" s="7"/>
    </row>
    <row r="31" spans="1:15" x14ac:dyDescent="0.2">
      <c r="B31" s="10"/>
      <c r="C31" s="5"/>
      <c r="D31" s="7"/>
      <c r="E31" s="7"/>
      <c r="F31" s="7"/>
      <c r="G31" s="7"/>
      <c r="H31" s="7"/>
      <c r="I31" s="7"/>
      <c r="J31" s="7"/>
      <c r="K31" s="7"/>
      <c r="L31" s="7"/>
    </row>
    <row r="32" spans="1:15" x14ac:dyDescent="0.2">
      <c r="B32" s="10"/>
      <c r="C32" s="5"/>
      <c r="D32" s="7"/>
      <c r="E32" s="7"/>
      <c r="F32" s="7"/>
      <c r="G32" s="7"/>
      <c r="H32" s="7"/>
      <c r="I32" s="7"/>
      <c r="J32" s="7"/>
      <c r="K32" s="7"/>
      <c r="L32" s="7"/>
    </row>
    <row r="33" spans="2:10" x14ac:dyDescent="0.2">
      <c r="B33" s="10"/>
      <c r="C33" s="10"/>
      <c r="D33" s="3"/>
      <c r="E33" s="7"/>
      <c r="J33" s="7"/>
    </row>
    <row r="34" spans="2:10" x14ac:dyDescent="0.2">
      <c r="B34" s="10"/>
      <c r="C34" s="10"/>
      <c r="D34" s="3"/>
      <c r="E34" s="7"/>
      <c r="J34" s="7"/>
    </row>
    <row r="35" spans="2:10" x14ac:dyDescent="0.2">
      <c r="B35" s="10"/>
      <c r="C35" s="10"/>
      <c r="D35" s="3"/>
      <c r="E35" s="7"/>
      <c r="J35" s="7"/>
    </row>
    <row r="36" spans="2:10" x14ac:dyDescent="0.2">
      <c r="B36" s="10"/>
      <c r="C36" s="10"/>
      <c r="D36" s="3"/>
      <c r="E36" s="7"/>
      <c r="J36" s="7"/>
    </row>
    <row r="37" spans="2:10" x14ac:dyDescent="0.2">
      <c r="B37" s="10"/>
      <c r="C37" s="10"/>
      <c r="D37" s="3"/>
      <c r="E37" s="7"/>
      <c r="J37" s="7"/>
    </row>
    <row r="38" spans="2:10" x14ac:dyDescent="0.2">
      <c r="B38" s="10"/>
      <c r="C38" s="10"/>
      <c r="D38" s="3"/>
      <c r="E38" s="7"/>
      <c r="J38" s="7"/>
    </row>
    <row r="39" spans="2:10" x14ac:dyDescent="0.2">
      <c r="B39" s="10"/>
      <c r="C39" s="10"/>
      <c r="D39" s="3"/>
      <c r="E39" s="7"/>
      <c r="J39" s="7"/>
    </row>
    <row r="41" spans="2:10" ht="18" x14ac:dyDescent="0.25">
      <c r="B41" s="49"/>
    </row>
  </sheetData>
  <sortState ref="B7:P25">
    <sortCondition ref="B7:B25"/>
  </sortState>
  <pageMargins left="0.11811023622047245" right="0.23622047244094491" top="0.78740157480314965" bottom="0.98425196850393704" header="0" footer="0"/>
  <pageSetup scale="83" fitToHeight="2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249977111117893"/>
    <pageSetUpPr fitToPage="1"/>
  </sheetPr>
  <dimension ref="A1:O17"/>
  <sheetViews>
    <sheetView topLeftCell="B1" zoomScale="80" zoomScaleNormal="80" workbookViewId="0">
      <selection activeCell="O1" sqref="O1:O1048576"/>
    </sheetView>
  </sheetViews>
  <sheetFormatPr baseColWidth="10" defaultRowHeight="12.75" x14ac:dyDescent="0.2"/>
  <cols>
    <col min="1" max="1" width="1.5703125" hidden="1" customWidth="1"/>
    <col min="2" max="2" width="34.28515625" customWidth="1"/>
    <col min="3" max="3" width="1.42578125" hidden="1" customWidth="1"/>
    <col min="4" max="4" width="16.140625" customWidth="1"/>
    <col min="5" max="5" width="1.85546875" style="51" customWidth="1"/>
    <col min="6" max="6" width="1.42578125" style="51" customWidth="1"/>
    <col min="7" max="7" width="1.42578125" customWidth="1"/>
    <col min="8" max="8" width="11" customWidth="1"/>
    <col min="9" max="10" width="9.85546875" customWidth="1"/>
    <col min="11" max="12" width="14" customWidth="1"/>
    <col min="13" max="13" width="11.85546875" customWidth="1"/>
    <col min="14" max="14" width="23.85546875" customWidth="1"/>
    <col min="15" max="15" width="23.85546875" style="118" customWidth="1"/>
  </cols>
  <sheetData>
    <row r="1" spans="2:15" ht="18" x14ac:dyDescent="0.25">
      <c r="E1" s="12" t="s">
        <v>0</v>
      </c>
      <c r="F1" s="60"/>
      <c r="G1" s="13"/>
      <c r="H1" s="13"/>
      <c r="I1" s="13"/>
      <c r="J1" s="13"/>
      <c r="K1" s="13"/>
      <c r="L1" s="13"/>
      <c r="M1" s="13"/>
      <c r="N1" s="14" t="s">
        <v>1</v>
      </c>
      <c r="O1" s="116"/>
    </row>
    <row r="2" spans="2:15" ht="15" x14ac:dyDescent="0.25">
      <c r="E2" s="15" t="s">
        <v>53</v>
      </c>
      <c r="F2" s="60"/>
      <c r="G2" s="13"/>
      <c r="H2" s="13"/>
      <c r="I2" s="13"/>
      <c r="J2" s="13"/>
      <c r="K2" s="13"/>
      <c r="L2" s="13"/>
      <c r="M2" s="13"/>
      <c r="N2" s="16" t="str">
        <f>PRESIDENCIA!N2</f>
        <v>30 DE JUNIO DE 2023</v>
      </c>
      <c r="O2" s="117"/>
    </row>
    <row r="3" spans="2:15" x14ac:dyDescent="0.2">
      <c r="E3" s="16" t="str">
        <f>PRESIDENCIA!E3</f>
        <v>SEGUNDA QUINCENA DE JUNIO DE 2023</v>
      </c>
      <c r="F3" s="60"/>
      <c r="G3" s="13"/>
      <c r="H3" s="13"/>
      <c r="I3" s="13"/>
      <c r="J3" s="13"/>
      <c r="K3" s="13"/>
      <c r="L3" s="13"/>
      <c r="M3" s="13"/>
    </row>
    <row r="4" spans="2:15" x14ac:dyDescent="0.2">
      <c r="E4" s="42"/>
      <c r="F4" s="60"/>
      <c r="G4" s="13"/>
      <c r="H4" s="13"/>
      <c r="I4" s="13"/>
      <c r="J4" s="13"/>
      <c r="K4" s="13"/>
      <c r="L4" s="13"/>
      <c r="M4" s="13"/>
    </row>
    <row r="5" spans="2:15" ht="27" customHeight="1" x14ac:dyDescent="0.2">
      <c r="B5" s="17" t="s">
        <v>2</v>
      </c>
      <c r="C5" s="17"/>
      <c r="D5" s="17" t="s">
        <v>8</v>
      </c>
      <c r="E5" s="44" t="s">
        <v>3</v>
      </c>
      <c r="F5" s="44" t="s">
        <v>27</v>
      </c>
      <c r="G5" s="44" t="s">
        <v>31</v>
      </c>
      <c r="H5" s="18" t="s">
        <v>3</v>
      </c>
      <c r="I5" s="18" t="s">
        <v>27</v>
      </c>
      <c r="J5" s="45" t="s">
        <v>31</v>
      </c>
      <c r="K5" s="97" t="s">
        <v>435</v>
      </c>
      <c r="L5" s="98" t="s">
        <v>508</v>
      </c>
      <c r="M5" s="18" t="s">
        <v>4</v>
      </c>
      <c r="N5" s="17" t="s">
        <v>5</v>
      </c>
      <c r="O5" s="88" t="s">
        <v>394</v>
      </c>
    </row>
    <row r="6" spans="2:15" ht="24.95" customHeight="1" x14ac:dyDescent="0.2">
      <c r="B6" t="s">
        <v>287</v>
      </c>
      <c r="C6" s="5"/>
      <c r="D6" s="76" t="s">
        <v>9</v>
      </c>
      <c r="E6" s="27">
        <v>30312.959999999999</v>
      </c>
      <c r="F6" s="39">
        <v>4806.8500000000004</v>
      </c>
      <c r="G6" s="39"/>
      <c r="H6" s="7">
        <f t="shared" ref="H6:J6" si="0">+E6/2</f>
        <v>15156.48</v>
      </c>
      <c r="I6" s="7">
        <f t="shared" si="0"/>
        <v>2403.4250000000002</v>
      </c>
      <c r="J6" s="7">
        <f t="shared" si="0"/>
        <v>0</v>
      </c>
      <c r="K6" s="7"/>
      <c r="L6" s="7"/>
      <c r="M6" s="7">
        <f>H6-I6+J6-K6-L6</f>
        <v>12753.055</v>
      </c>
      <c r="N6" s="11"/>
      <c r="O6" s="112">
        <v>44470</v>
      </c>
    </row>
    <row r="7" spans="2:15" ht="24.95" customHeight="1" x14ac:dyDescent="0.2">
      <c r="B7" s="10" t="s">
        <v>120</v>
      </c>
      <c r="C7" s="5"/>
      <c r="D7" s="76" t="s">
        <v>52</v>
      </c>
      <c r="E7" s="96">
        <v>7670.085</v>
      </c>
      <c r="F7" s="39">
        <v>517.41</v>
      </c>
      <c r="G7" s="39"/>
      <c r="H7" s="7">
        <f t="shared" ref="H7:H15" si="1">+E7/2</f>
        <v>3835.0425</v>
      </c>
      <c r="I7" s="7">
        <f t="shared" ref="I7:I15" si="2">+F7/2</f>
        <v>258.70499999999998</v>
      </c>
      <c r="J7" s="7">
        <f t="shared" ref="J7:J15" si="3">+G7/2</f>
        <v>0</v>
      </c>
      <c r="K7" s="7">
        <f t="shared" ref="K7:K15" si="4">+H7*0.115</f>
        <v>441.02988750000003</v>
      </c>
      <c r="L7" s="7"/>
      <c r="M7" s="7">
        <f t="shared" ref="M7:M14" si="5">H7-I7+J7-K7-L7</f>
        <v>3135.3076125000002</v>
      </c>
      <c r="N7" s="11"/>
      <c r="O7" s="112">
        <v>43374</v>
      </c>
    </row>
    <row r="8" spans="2:15" ht="24.95" customHeight="1" x14ac:dyDescent="0.2">
      <c r="B8" s="2" t="s">
        <v>119</v>
      </c>
      <c r="C8" s="5"/>
      <c r="D8" s="80" t="s">
        <v>291</v>
      </c>
      <c r="E8" s="96">
        <v>9918.5717000000004</v>
      </c>
      <c r="F8" s="39">
        <v>762.04</v>
      </c>
      <c r="G8" s="39"/>
      <c r="H8" s="7">
        <f t="shared" si="1"/>
        <v>4959.2858500000002</v>
      </c>
      <c r="I8" s="7">
        <f t="shared" si="2"/>
        <v>381.02</v>
      </c>
      <c r="J8" s="7">
        <f t="shared" si="3"/>
        <v>0</v>
      </c>
      <c r="K8" s="7">
        <f t="shared" si="4"/>
        <v>570.31787274999999</v>
      </c>
      <c r="L8" s="7"/>
      <c r="M8" s="7">
        <f t="shared" si="5"/>
        <v>4007.9479772499999</v>
      </c>
      <c r="N8" s="11"/>
      <c r="O8" s="112">
        <v>43374</v>
      </c>
    </row>
    <row r="9" spans="2:15" ht="24.95" customHeight="1" x14ac:dyDescent="0.2">
      <c r="B9" t="s">
        <v>288</v>
      </c>
      <c r="D9" s="83" t="s">
        <v>289</v>
      </c>
      <c r="E9" s="96">
        <v>4427.665</v>
      </c>
      <c r="F9" s="39"/>
      <c r="G9" s="39">
        <v>132.52000000000001</v>
      </c>
      <c r="H9" s="7">
        <f t="shared" si="1"/>
        <v>2213.8325</v>
      </c>
      <c r="I9" s="7">
        <f t="shared" si="2"/>
        <v>0</v>
      </c>
      <c r="J9" s="7">
        <f t="shared" si="3"/>
        <v>66.260000000000005</v>
      </c>
      <c r="K9" s="7">
        <f t="shared" si="4"/>
        <v>254.59073750000002</v>
      </c>
      <c r="L9" s="7"/>
      <c r="M9" s="7">
        <f t="shared" si="5"/>
        <v>2025.5017625000003</v>
      </c>
      <c r="N9" s="11"/>
      <c r="O9" s="114">
        <v>43846</v>
      </c>
    </row>
    <row r="10" spans="2:15" ht="24.95" customHeight="1" x14ac:dyDescent="0.2">
      <c r="B10" s="2" t="s">
        <v>236</v>
      </c>
      <c r="C10" s="5"/>
      <c r="D10" s="76" t="str">
        <f>D12</f>
        <v>DIRECCION JURIDICA</v>
      </c>
      <c r="E10" s="96">
        <v>13762.45615</v>
      </c>
      <c r="F10" s="39">
        <v>1331.01</v>
      </c>
      <c r="G10" s="39"/>
      <c r="H10" s="7">
        <f t="shared" si="1"/>
        <v>6881.228075</v>
      </c>
      <c r="I10" s="7">
        <f t="shared" si="2"/>
        <v>665.505</v>
      </c>
      <c r="J10" s="7">
        <f t="shared" si="3"/>
        <v>0</v>
      </c>
      <c r="K10" s="7">
        <f t="shared" si="4"/>
        <v>791.34122862499999</v>
      </c>
      <c r="L10" s="7"/>
      <c r="M10" s="7">
        <f t="shared" si="5"/>
        <v>5424.3818463749994</v>
      </c>
      <c r="N10" s="11"/>
      <c r="O10" s="112">
        <v>43374</v>
      </c>
    </row>
    <row r="11" spans="2:15" ht="24.95" customHeight="1" x14ac:dyDescent="0.2">
      <c r="B11" s="2" t="s">
        <v>237</v>
      </c>
      <c r="C11" s="5"/>
      <c r="D11" s="76" t="s">
        <v>292</v>
      </c>
      <c r="E11" s="96">
        <v>13762.45615</v>
      </c>
      <c r="F11" s="39">
        <v>1331.01</v>
      </c>
      <c r="G11" s="39"/>
      <c r="H11" s="7">
        <f t="shared" si="1"/>
        <v>6881.228075</v>
      </c>
      <c r="I11" s="7">
        <f t="shared" si="2"/>
        <v>665.505</v>
      </c>
      <c r="J11" s="7">
        <f t="shared" si="3"/>
        <v>0</v>
      </c>
      <c r="K11" s="7">
        <f t="shared" si="4"/>
        <v>791.34122862499999</v>
      </c>
      <c r="L11" s="7"/>
      <c r="M11" s="7">
        <f t="shared" si="5"/>
        <v>5424.3818463749994</v>
      </c>
      <c r="N11" s="11"/>
      <c r="O11" s="112">
        <v>43374</v>
      </c>
    </row>
    <row r="12" spans="2:15" ht="24.95" customHeight="1" x14ac:dyDescent="0.2">
      <c r="B12" s="2" t="s">
        <v>235</v>
      </c>
      <c r="C12" s="51"/>
      <c r="D12" s="80" t="s">
        <v>290</v>
      </c>
      <c r="E12" s="96">
        <v>15180.3236</v>
      </c>
      <c r="F12" s="39">
        <v>1585.09</v>
      </c>
      <c r="G12" s="39"/>
      <c r="H12" s="7">
        <f t="shared" si="1"/>
        <v>7590.1617999999999</v>
      </c>
      <c r="I12" s="7">
        <f t="shared" si="2"/>
        <v>792.54499999999996</v>
      </c>
      <c r="J12" s="7">
        <f t="shared" si="3"/>
        <v>0</v>
      </c>
      <c r="K12" s="7">
        <f t="shared" si="4"/>
        <v>872.868607</v>
      </c>
      <c r="L12" s="7"/>
      <c r="M12" s="7">
        <f t="shared" si="5"/>
        <v>5924.7481929999994</v>
      </c>
      <c r="N12" s="11"/>
      <c r="O12" s="112">
        <v>80994</v>
      </c>
    </row>
    <row r="13" spans="2:15" s="51" customFormat="1" ht="29.25" customHeight="1" x14ac:dyDescent="0.2">
      <c r="B13" s="51" t="s">
        <v>444</v>
      </c>
      <c r="C13" s="71"/>
      <c r="D13" s="62" t="s">
        <v>386</v>
      </c>
      <c r="E13" s="95">
        <v>7670.085</v>
      </c>
      <c r="F13" s="39">
        <v>517.41</v>
      </c>
      <c r="G13" s="39"/>
      <c r="H13" s="7">
        <f t="shared" si="1"/>
        <v>3835.0425</v>
      </c>
      <c r="I13" s="7">
        <f t="shared" si="2"/>
        <v>258.70499999999998</v>
      </c>
      <c r="J13" s="7">
        <f t="shared" si="3"/>
        <v>0</v>
      </c>
      <c r="K13" s="60">
        <f t="shared" si="4"/>
        <v>441.02988750000003</v>
      </c>
      <c r="L13" s="60"/>
      <c r="M13" s="7">
        <f t="shared" si="5"/>
        <v>3135.3076125000002</v>
      </c>
      <c r="N13" s="70"/>
      <c r="O13" s="113">
        <v>43374</v>
      </c>
    </row>
    <row r="14" spans="2:15" ht="24.95" customHeight="1" x14ac:dyDescent="0.2">
      <c r="B14" s="10" t="s">
        <v>118</v>
      </c>
      <c r="C14" s="5"/>
      <c r="D14" s="76" t="s">
        <v>30</v>
      </c>
      <c r="E14" s="96">
        <v>13762.45615</v>
      </c>
      <c r="F14" s="39">
        <v>1331.01</v>
      </c>
      <c r="G14" s="39"/>
      <c r="H14" s="7">
        <f t="shared" si="1"/>
        <v>6881.228075</v>
      </c>
      <c r="I14" s="7">
        <f t="shared" si="2"/>
        <v>665.505</v>
      </c>
      <c r="J14" s="7">
        <f t="shared" si="3"/>
        <v>0</v>
      </c>
      <c r="K14" s="7">
        <f t="shared" si="4"/>
        <v>791.34122862499999</v>
      </c>
      <c r="L14" s="7"/>
      <c r="M14" s="7">
        <f t="shared" si="5"/>
        <v>5424.3818463749994</v>
      </c>
      <c r="N14" s="11"/>
      <c r="O14" s="113">
        <v>42278</v>
      </c>
    </row>
    <row r="15" spans="2:15" ht="24.95" customHeight="1" x14ac:dyDescent="0.2">
      <c r="B15" s="2" t="s">
        <v>238</v>
      </c>
      <c r="C15" s="5"/>
      <c r="D15" s="76" t="s">
        <v>51</v>
      </c>
      <c r="E15" s="96">
        <v>15180.3236</v>
      </c>
      <c r="F15" s="39">
        <v>1585.09</v>
      </c>
      <c r="G15" s="39"/>
      <c r="H15" s="7">
        <f t="shared" si="1"/>
        <v>7590.1617999999999</v>
      </c>
      <c r="I15" s="7">
        <f t="shared" si="2"/>
        <v>792.54499999999996</v>
      </c>
      <c r="J15" s="7">
        <f t="shared" si="3"/>
        <v>0</v>
      </c>
      <c r="K15" s="7">
        <f t="shared" si="4"/>
        <v>872.868607</v>
      </c>
      <c r="L15" s="7"/>
      <c r="M15" s="7">
        <f>H15-I15+J15-K15-L15</f>
        <v>5924.7481929999994</v>
      </c>
      <c r="N15" s="11"/>
      <c r="O15" s="112">
        <v>43374</v>
      </c>
    </row>
    <row r="16" spans="2:15" ht="21.95" customHeight="1" x14ac:dyDescent="0.2">
      <c r="D16" s="25" t="s">
        <v>6</v>
      </c>
      <c r="E16" s="26">
        <f t="shared" ref="E16:M16" si="6">SUM(E6:E15)</f>
        <v>131647.38235</v>
      </c>
      <c r="F16" s="26">
        <f t="shared" si="6"/>
        <v>13766.92</v>
      </c>
      <c r="G16" s="41">
        <f t="shared" si="6"/>
        <v>132.52000000000001</v>
      </c>
      <c r="H16" s="26">
        <f t="shared" si="6"/>
        <v>65823.691175</v>
      </c>
      <c r="I16" s="26">
        <f t="shared" si="6"/>
        <v>6883.46</v>
      </c>
      <c r="J16" s="26">
        <f t="shared" si="6"/>
        <v>66.260000000000005</v>
      </c>
      <c r="K16" s="26">
        <f t="shared" si="6"/>
        <v>5826.7292851250004</v>
      </c>
      <c r="L16" s="26">
        <f t="shared" si="6"/>
        <v>0</v>
      </c>
      <c r="M16" s="26">
        <f t="shared" si="6"/>
        <v>53179.761889874993</v>
      </c>
    </row>
    <row r="17" spans="4:13" ht="21.95" customHeight="1" x14ac:dyDescent="0.2">
      <c r="D17" s="25"/>
      <c r="E17" s="26"/>
      <c r="F17" s="26"/>
      <c r="G17" s="26"/>
      <c r="H17" s="26"/>
      <c r="I17" s="26"/>
      <c r="J17" s="26"/>
      <c r="K17" s="26"/>
      <c r="L17" s="26"/>
      <c r="M17" s="26"/>
    </row>
  </sheetData>
  <sortState ref="B7:N14">
    <sortCondition ref="B7:B14"/>
  </sortState>
  <pageMargins left="0.15748031496062992" right="0.11811023622047245" top="0.78740157480314965" bottom="0.98425196850393704" header="0" footer="0"/>
  <pageSetup scale="84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6" tint="-0.249977111117893"/>
    <pageSetUpPr fitToPage="1"/>
  </sheetPr>
  <dimension ref="A1:P32"/>
  <sheetViews>
    <sheetView topLeftCell="B1" zoomScale="80" zoomScaleNormal="80" workbookViewId="0">
      <selection activeCell="Q1" sqref="Q1:S1048576"/>
    </sheetView>
  </sheetViews>
  <sheetFormatPr baseColWidth="10" defaultRowHeight="12.75" x14ac:dyDescent="0.2"/>
  <cols>
    <col min="1" max="1" width="2" hidden="1" customWidth="1"/>
    <col min="2" max="2" width="37.85546875" bestFit="1" customWidth="1"/>
    <col min="3" max="3" width="4.140625" hidden="1" customWidth="1"/>
    <col min="4" max="4" width="15.85546875" customWidth="1"/>
    <col min="5" max="5" width="0.7109375" style="51" customWidth="1"/>
    <col min="6" max="7" width="1.28515625" customWidth="1"/>
    <col min="8" max="9" width="12" customWidth="1"/>
    <col min="10" max="10" width="10.28515625" customWidth="1"/>
    <col min="11" max="12" width="12.5703125" customWidth="1"/>
    <col min="13" max="13" width="11.5703125" customWidth="1"/>
    <col min="14" max="14" width="24.85546875" customWidth="1"/>
    <col min="15" max="15" width="20.7109375" bestFit="1" customWidth="1"/>
    <col min="16" max="16" width="1.7109375" customWidth="1"/>
  </cols>
  <sheetData>
    <row r="1" spans="2:16" ht="18" x14ac:dyDescent="0.25">
      <c r="E1" s="12" t="s">
        <v>0</v>
      </c>
      <c r="F1" s="13"/>
      <c r="G1" s="13"/>
      <c r="H1" s="13"/>
      <c r="I1" s="13"/>
      <c r="J1" s="12"/>
      <c r="K1" s="13"/>
      <c r="L1" s="13"/>
      <c r="M1" s="13"/>
      <c r="N1" s="14" t="s">
        <v>1</v>
      </c>
      <c r="P1" t="s">
        <v>25</v>
      </c>
    </row>
    <row r="2" spans="2:16" ht="15" x14ac:dyDescent="0.25">
      <c r="E2" s="15" t="s">
        <v>54</v>
      </c>
      <c r="F2" s="13"/>
      <c r="G2" s="13"/>
      <c r="H2" s="13"/>
      <c r="I2" s="13"/>
      <c r="J2" s="15"/>
      <c r="K2" s="13"/>
      <c r="L2" s="13"/>
      <c r="M2" s="13"/>
      <c r="N2" s="16" t="str">
        <f>PRESIDENCIA!N2</f>
        <v>30 DE JUNIO DE 2023</v>
      </c>
    </row>
    <row r="3" spans="2:16" x14ac:dyDescent="0.2">
      <c r="E3" s="42" t="str">
        <f>PRESIDENCIA!E3</f>
        <v>SEGUNDA QUINCENA DE JUNIO DE 2023</v>
      </c>
      <c r="F3" s="13"/>
      <c r="G3" s="13"/>
      <c r="H3" s="13"/>
      <c r="I3" s="13"/>
      <c r="J3" s="43"/>
      <c r="K3" s="13"/>
      <c r="L3" s="13"/>
      <c r="M3" s="13"/>
    </row>
    <row r="4" spans="2:16" x14ac:dyDescent="0.2">
      <c r="E4" s="42"/>
      <c r="F4" s="13"/>
      <c r="G4" s="13"/>
      <c r="H4" s="13"/>
      <c r="I4" s="13"/>
      <c r="J4" s="43"/>
      <c r="K4" s="13"/>
      <c r="L4" s="13"/>
      <c r="M4" s="13"/>
    </row>
    <row r="5" spans="2:16" ht="25.5" x14ac:dyDescent="0.2">
      <c r="B5" s="17" t="s">
        <v>2</v>
      </c>
      <c r="C5" s="17"/>
      <c r="D5" s="17" t="s">
        <v>8</v>
      </c>
      <c r="E5" s="44" t="s">
        <v>3</v>
      </c>
      <c r="F5" s="44" t="s">
        <v>27</v>
      </c>
      <c r="G5" s="44"/>
      <c r="H5" s="18" t="s">
        <v>3</v>
      </c>
      <c r="I5" s="18" t="s">
        <v>27</v>
      </c>
      <c r="J5" s="45" t="s">
        <v>31</v>
      </c>
      <c r="K5" s="97" t="s">
        <v>435</v>
      </c>
      <c r="L5" s="98" t="s">
        <v>508</v>
      </c>
      <c r="M5" s="18" t="s">
        <v>4</v>
      </c>
      <c r="N5" s="17" t="s">
        <v>5</v>
      </c>
      <c r="O5" s="88" t="s">
        <v>394</v>
      </c>
    </row>
    <row r="6" spans="2:16" x14ac:dyDescent="0.2">
      <c r="B6" s="2"/>
      <c r="E6" s="27"/>
      <c r="F6" s="27"/>
      <c r="G6" s="27"/>
      <c r="H6" s="7"/>
      <c r="I6" s="7"/>
      <c r="J6" s="7"/>
      <c r="M6" s="7"/>
    </row>
    <row r="7" spans="2:16" ht="24.95" customHeight="1" x14ac:dyDescent="0.2">
      <c r="B7" s="2" t="s">
        <v>293</v>
      </c>
      <c r="C7" s="5"/>
      <c r="D7" s="28" t="s">
        <v>294</v>
      </c>
      <c r="E7" s="27">
        <v>23787.57</v>
      </c>
      <c r="F7" s="39">
        <v>3413.03</v>
      </c>
      <c r="G7" s="27"/>
      <c r="H7" s="7">
        <f t="shared" ref="H7:I7" si="0">E7/2</f>
        <v>11893.785</v>
      </c>
      <c r="I7" s="7">
        <f t="shared" si="0"/>
        <v>1706.5150000000001</v>
      </c>
      <c r="J7" s="7">
        <f>+G7/2</f>
        <v>0</v>
      </c>
      <c r="K7" s="7"/>
      <c r="L7" s="7"/>
      <c r="M7" s="7">
        <f>H7-I7+J7-K7-L7</f>
        <v>10187.27</v>
      </c>
      <c r="N7" s="11"/>
      <c r="O7" s="89">
        <v>80994</v>
      </c>
      <c r="P7" s="75"/>
    </row>
    <row r="8" spans="2:16" ht="24.95" customHeight="1" x14ac:dyDescent="0.2">
      <c r="B8" s="51" t="s">
        <v>296</v>
      </c>
      <c r="D8" s="61" t="s">
        <v>256</v>
      </c>
      <c r="E8" s="96">
        <v>7735.75</v>
      </c>
      <c r="F8" s="39">
        <v>524.54999999999995</v>
      </c>
      <c r="G8" s="96"/>
      <c r="H8" s="7">
        <f t="shared" ref="H8:H9" si="1">E8/2</f>
        <v>3867.875</v>
      </c>
      <c r="I8" s="7">
        <f t="shared" ref="I8:I9" si="2">F8/2</f>
        <v>262.27499999999998</v>
      </c>
      <c r="J8" s="7">
        <f t="shared" ref="J8:J9" si="3">+G8/2</f>
        <v>0</v>
      </c>
      <c r="K8" s="7"/>
      <c r="L8" s="7"/>
      <c r="M8" s="7">
        <f t="shared" ref="M8" si="4">H8-I8+J8-K8-L8</f>
        <v>3605.6</v>
      </c>
      <c r="N8" s="11"/>
      <c r="O8" s="89">
        <v>80994</v>
      </c>
      <c r="P8" s="75"/>
    </row>
    <row r="9" spans="2:16" ht="24.95" customHeight="1" x14ac:dyDescent="0.2">
      <c r="B9" t="s">
        <v>295</v>
      </c>
      <c r="C9" s="5"/>
      <c r="D9" s="61" t="s">
        <v>256</v>
      </c>
      <c r="E9" s="96">
        <v>7735.75</v>
      </c>
      <c r="F9" s="39">
        <v>524.54999999999995</v>
      </c>
      <c r="G9" s="96"/>
      <c r="H9" s="7">
        <f t="shared" si="1"/>
        <v>3867.875</v>
      </c>
      <c r="I9" s="7">
        <f t="shared" si="2"/>
        <v>262.27499999999998</v>
      </c>
      <c r="J9" s="7">
        <f t="shared" si="3"/>
        <v>0</v>
      </c>
      <c r="K9" s="7"/>
      <c r="L9" s="7"/>
      <c r="M9" s="7">
        <f>H9-I9+J9-K9-L9</f>
        <v>3605.6</v>
      </c>
      <c r="N9" s="11"/>
      <c r="O9" s="89">
        <v>80994</v>
      </c>
      <c r="P9" s="75"/>
    </row>
    <row r="10" spans="2:16" ht="24.95" customHeight="1" x14ac:dyDescent="0.2">
      <c r="B10" s="2"/>
      <c r="C10" s="5"/>
      <c r="D10" s="3"/>
      <c r="E10" s="7"/>
      <c r="F10" s="27"/>
      <c r="G10" s="27"/>
      <c r="H10" s="7"/>
      <c r="I10" s="7"/>
      <c r="J10" s="7"/>
      <c r="K10" s="7"/>
      <c r="L10" s="7"/>
      <c r="M10" s="7"/>
      <c r="N10" s="11"/>
      <c r="O10" s="24"/>
    </row>
    <row r="12" spans="2:16" ht="21.95" customHeight="1" x14ac:dyDescent="0.2">
      <c r="D12" s="25" t="s">
        <v>6</v>
      </c>
      <c r="E12" s="26">
        <f>SUM(E7:E10)</f>
        <v>39259.07</v>
      </c>
      <c r="F12" s="41">
        <f>SUM(F7:F10)</f>
        <v>4462.13</v>
      </c>
      <c r="G12" s="41"/>
      <c r="H12" s="26">
        <f>SUM(H7:H10)</f>
        <v>19629.535</v>
      </c>
      <c r="I12" s="26">
        <f>SUM(I7:I10)</f>
        <v>2231.0650000000001</v>
      </c>
      <c r="J12" s="26">
        <f t="shared" ref="J12:K12" si="5">SUM(J7:J10)</f>
        <v>0</v>
      </c>
      <c r="K12" s="26">
        <f t="shared" si="5"/>
        <v>0</v>
      </c>
      <c r="L12" s="26">
        <f>SUM(L7:L10)</f>
        <v>0</v>
      </c>
      <c r="M12" s="26">
        <f>SUM(M7:M10)</f>
        <v>17398.47</v>
      </c>
    </row>
    <row r="13" spans="2:16" ht="21.95" customHeight="1" x14ac:dyDescent="0.2">
      <c r="B13" s="10"/>
      <c r="C13" s="10"/>
      <c r="D13" s="3"/>
      <c r="E13" s="7"/>
      <c r="J13" s="7"/>
      <c r="O13" s="24"/>
    </row>
    <row r="14" spans="2:16" x14ac:dyDescent="0.2">
      <c r="B14" s="10"/>
      <c r="C14" s="10"/>
      <c r="D14" s="3"/>
      <c r="E14" s="7"/>
      <c r="J14" s="7"/>
    </row>
    <row r="15" spans="2:16" x14ac:dyDescent="0.2">
      <c r="B15" s="10"/>
      <c r="C15" s="10"/>
      <c r="D15" s="3"/>
      <c r="E15" s="7"/>
      <c r="J15" s="7"/>
    </row>
    <row r="16" spans="2:16" x14ac:dyDescent="0.2">
      <c r="B16" s="10"/>
      <c r="C16" s="5"/>
      <c r="D16" s="7"/>
      <c r="E16" s="7"/>
      <c r="F16" s="7"/>
      <c r="G16" s="7"/>
      <c r="H16" s="7"/>
      <c r="I16" s="7"/>
      <c r="J16" s="7"/>
      <c r="K16" s="7"/>
      <c r="L16" s="7"/>
      <c r="P16" s="3"/>
    </row>
    <row r="17" spans="2:16" x14ac:dyDescent="0.2">
      <c r="B17" s="10"/>
      <c r="C17" s="5"/>
      <c r="D17" s="7"/>
      <c r="E17" s="7"/>
      <c r="F17" s="7"/>
      <c r="G17" s="7"/>
      <c r="H17" s="7"/>
      <c r="I17" s="7"/>
      <c r="J17" s="7"/>
      <c r="K17" s="7"/>
      <c r="L17" s="7"/>
      <c r="P17" s="3"/>
    </row>
    <row r="18" spans="2:16" x14ac:dyDescent="0.2">
      <c r="B18" s="10"/>
      <c r="C18" s="10"/>
      <c r="D18" s="3"/>
      <c r="E18" s="7"/>
      <c r="J18" s="7"/>
    </row>
    <row r="19" spans="2:16" x14ac:dyDescent="0.2">
      <c r="B19" s="10"/>
      <c r="C19" s="10"/>
      <c r="D19" s="3"/>
      <c r="E19" s="7"/>
      <c r="J19" s="7"/>
    </row>
    <row r="20" spans="2:16" x14ac:dyDescent="0.2">
      <c r="B20" s="10"/>
      <c r="C20" s="10"/>
      <c r="D20" s="3"/>
      <c r="E20" s="7"/>
      <c r="J20" s="7"/>
    </row>
    <row r="21" spans="2:16" x14ac:dyDescent="0.2">
      <c r="B21" s="10"/>
      <c r="C21" s="10"/>
      <c r="D21" s="3"/>
      <c r="E21" s="7"/>
      <c r="J21" s="7"/>
    </row>
    <row r="22" spans="2:16" x14ac:dyDescent="0.2">
      <c r="B22" s="10"/>
      <c r="C22" s="10"/>
      <c r="D22" s="3"/>
      <c r="E22" s="7"/>
      <c r="J22" s="7"/>
    </row>
    <row r="23" spans="2:16" x14ac:dyDescent="0.2">
      <c r="B23" s="10"/>
      <c r="C23" s="10"/>
      <c r="D23" s="3"/>
      <c r="E23" s="7"/>
      <c r="J23" s="7"/>
    </row>
    <row r="24" spans="2:16" x14ac:dyDescent="0.2">
      <c r="B24" s="10"/>
      <c r="C24" s="10"/>
      <c r="D24" s="3"/>
      <c r="E24" s="7"/>
      <c r="J24" s="7"/>
    </row>
    <row r="26" spans="2:16" ht="18" x14ac:dyDescent="0.25">
      <c r="B26" s="49"/>
    </row>
    <row r="32" spans="2:16" x14ac:dyDescent="0.2">
      <c r="K32" s="91"/>
      <c r="L32" s="91"/>
      <c r="M32" s="91"/>
    </row>
  </sheetData>
  <sortState ref="B8:N9">
    <sortCondition ref="B8:B9"/>
  </sortState>
  <pageMargins left="0.11811023622047245" right="0.23622047244094491" top="0.78740157480314965" bottom="0.98425196850393704" header="0" footer="0"/>
  <pageSetup scale="81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  <pageSetUpPr fitToPage="1"/>
  </sheetPr>
  <dimension ref="A1:O22"/>
  <sheetViews>
    <sheetView topLeftCell="B1" zoomScale="80" zoomScaleNormal="80" workbookViewId="0">
      <selection activeCell="O1" sqref="O1:O1048576"/>
    </sheetView>
  </sheetViews>
  <sheetFormatPr baseColWidth="10" defaultRowHeight="12.75" x14ac:dyDescent="0.2"/>
  <cols>
    <col min="1" max="1" width="1" hidden="1" customWidth="1"/>
    <col min="2" max="2" width="39.5703125" bestFit="1" customWidth="1"/>
    <col min="3" max="3" width="3.140625" hidden="1" customWidth="1"/>
    <col min="4" max="4" width="16.42578125" customWidth="1"/>
    <col min="5" max="5" width="1.140625" style="51" customWidth="1"/>
    <col min="6" max="6" width="1.140625" customWidth="1"/>
    <col min="7" max="7" width="1.7109375" customWidth="1"/>
    <col min="8" max="8" width="15.140625" customWidth="1"/>
    <col min="9" max="9" width="12.140625" customWidth="1"/>
    <col min="10" max="10" width="10.85546875" customWidth="1"/>
    <col min="11" max="11" width="16.7109375" bestFit="1" customWidth="1"/>
    <col min="12" max="12" width="16.7109375" customWidth="1"/>
    <col min="13" max="13" width="13.140625" bestFit="1" customWidth="1"/>
    <col min="14" max="14" width="26" customWidth="1"/>
    <col min="15" max="15" width="20.7109375" style="118" bestFit="1" customWidth="1"/>
  </cols>
  <sheetData>
    <row r="1" spans="2:15" ht="18" x14ac:dyDescent="0.25">
      <c r="E1" s="12" t="s">
        <v>0</v>
      </c>
      <c r="F1" s="13"/>
      <c r="G1" s="13"/>
      <c r="H1" s="13"/>
      <c r="I1" s="13"/>
      <c r="J1" s="13"/>
      <c r="K1" s="13"/>
      <c r="L1" s="13"/>
      <c r="M1" s="13"/>
      <c r="N1" s="14" t="s">
        <v>1</v>
      </c>
    </row>
    <row r="2" spans="2:15" ht="15" x14ac:dyDescent="0.25">
      <c r="E2" s="15" t="s">
        <v>7</v>
      </c>
      <c r="F2" s="13"/>
      <c r="G2" s="13"/>
      <c r="H2" s="13"/>
      <c r="I2" s="13"/>
      <c r="J2" s="13"/>
      <c r="K2" s="13"/>
      <c r="L2" s="13"/>
      <c r="M2" s="13"/>
      <c r="N2" s="16" t="str">
        <f>PRESIDENCIA!N2</f>
        <v>30 DE JUNIO DE 2023</v>
      </c>
    </row>
    <row r="3" spans="2:15" x14ac:dyDescent="0.2">
      <c r="E3" s="16" t="str">
        <f>PRESIDENCIA!E3</f>
        <v>SEGUNDA QUINCENA DE JUNIO DE 2023</v>
      </c>
      <c r="F3" s="13"/>
      <c r="G3" s="13"/>
      <c r="H3" s="13"/>
      <c r="I3" s="13"/>
      <c r="J3" s="13"/>
      <c r="K3" s="13"/>
      <c r="L3" s="13"/>
      <c r="M3" s="13"/>
    </row>
    <row r="4" spans="2:15" x14ac:dyDescent="0.2">
      <c r="E4" s="42"/>
      <c r="F4" s="13"/>
      <c r="G4" s="13"/>
      <c r="H4" s="13"/>
      <c r="I4" s="13"/>
      <c r="J4" s="13"/>
      <c r="K4" s="13"/>
      <c r="L4" s="13"/>
      <c r="M4" s="13"/>
    </row>
    <row r="5" spans="2:15" ht="26.25" customHeight="1" x14ac:dyDescent="0.2">
      <c r="B5" s="17" t="s">
        <v>2</v>
      </c>
      <c r="C5" s="17"/>
      <c r="D5" s="17" t="s">
        <v>8</v>
      </c>
      <c r="E5" s="44" t="s">
        <v>3</v>
      </c>
      <c r="F5" s="44" t="s">
        <v>27</v>
      </c>
      <c r="G5" s="44"/>
      <c r="H5" s="18" t="s">
        <v>3</v>
      </c>
      <c r="I5" s="18" t="s">
        <v>27</v>
      </c>
      <c r="J5" s="45" t="s">
        <v>31</v>
      </c>
      <c r="K5" s="97" t="s">
        <v>435</v>
      </c>
      <c r="L5" s="98" t="s">
        <v>508</v>
      </c>
      <c r="M5" s="18" t="s">
        <v>4</v>
      </c>
      <c r="N5" s="17" t="s">
        <v>5</v>
      </c>
      <c r="O5" s="37" t="s">
        <v>394</v>
      </c>
    </row>
    <row r="6" spans="2:15" ht="39.75" customHeight="1" x14ac:dyDescent="0.2">
      <c r="B6" s="51" t="s">
        <v>180</v>
      </c>
      <c r="C6" s="5"/>
      <c r="D6" s="76" t="s">
        <v>297</v>
      </c>
      <c r="E6" s="95">
        <v>33798.950400000002</v>
      </c>
      <c r="F6" s="39">
        <v>5606.81</v>
      </c>
      <c r="G6" s="39"/>
      <c r="H6" s="7">
        <f t="shared" ref="H6" si="0">+E6/2</f>
        <v>16899.475200000001</v>
      </c>
      <c r="I6" s="7">
        <f t="shared" ref="I6" si="1">+F6/2</f>
        <v>2803.4050000000002</v>
      </c>
      <c r="J6" s="7">
        <f t="shared" ref="J6" si="2">G6/2</f>
        <v>0</v>
      </c>
      <c r="K6" s="13">
        <f>+H6*0.115</f>
        <v>1943.4396480000003</v>
      </c>
      <c r="L6" s="13"/>
      <c r="M6" s="7">
        <f>H6-I6+J6-K6-L6</f>
        <v>12152.630552000001</v>
      </c>
      <c r="N6" s="11"/>
      <c r="O6" s="112">
        <v>43374</v>
      </c>
    </row>
    <row r="7" spans="2:15" ht="26.1" customHeight="1" x14ac:dyDescent="0.2">
      <c r="B7" s="51" t="s">
        <v>303</v>
      </c>
      <c r="D7" s="62" t="s">
        <v>386</v>
      </c>
      <c r="E7" s="95">
        <v>7670.085</v>
      </c>
      <c r="F7" s="39">
        <v>517.41</v>
      </c>
      <c r="G7" s="39"/>
      <c r="H7" s="7">
        <f t="shared" ref="H7:H20" si="3">+E7/2</f>
        <v>3835.0425</v>
      </c>
      <c r="I7" s="7">
        <f t="shared" ref="I7:I20" si="4">+F7/2</f>
        <v>258.70499999999998</v>
      </c>
      <c r="J7" s="7">
        <f t="shared" ref="J7:J20" si="5">G7/2</f>
        <v>0</v>
      </c>
      <c r="K7" s="13">
        <f t="shared" ref="K7:K19" si="6">+H7*0.115</f>
        <v>441.02988750000003</v>
      </c>
      <c r="L7" s="13"/>
      <c r="M7" s="7">
        <f t="shared" ref="M7:M20" si="7">H7-I7+J7-K7-L7</f>
        <v>3135.3076125000002</v>
      </c>
      <c r="N7" s="11"/>
      <c r="O7" s="112">
        <v>44470</v>
      </c>
    </row>
    <row r="8" spans="2:15" ht="26.1" customHeight="1" x14ac:dyDescent="0.2">
      <c r="B8" s="51" t="s">
        <v>183</v>
      </c>
      <c r="D8" s="76" t="s">
        <v>256</v>
      </c>
      <c r="E8" s="95">
        <v>11274.556649999999</v>
      </c>
      <c r="F8" s="39">
        <v>917.08</v>
      </c>
      <c r="G8" s="39"/>
      <c r="H8" s="7">
        <f t="shared" si="3"/>
        <v>5637.2783249999993</v>
      </c>
      <c r="I8" s="7">
        <f t="shared" si="4"/>
        <v>458.54</v>
      </c>
      <c r="J8" s="7">
        <f t="shared" si="5"/>
        <v>0</v>
      </c>
      <c r="K8" s="13">
        <f t="shared" si="6"/>
        <v>648.28700737499992</v>
      </c>
      <c r="L8" s="13"/>
      <c r="M8" s="7">
        <f t="shared" si="7"/>
        <v>4530.4513176249993</v>
      </c>
      <c r="N8" s="11"/>
      <c r="O8" s="112">
        <v>43374</v>
      </c>
    </row>
    <row r="9" spans="2:15" ht="26.1" customHeight="1" x14ac:dyDescent="0.2">
      <c r="B9" s="51" t="s">
        <v>124</v>
      </c>
      <c r="C9" s="5"/>
      <c r="D9" s="76" t="s">
        <v>298</v>
      </c>
      <c r="E9" s="95">
        <v>11274.556649999999</v>
      </c>
      <c r="F9" s="39">
        <v>917.08</v>
      </c>
      <c r="G9" s="39"/>
      <c r="H9" s="7">
        <f t="shared" si="3"/>
        <v>5637.2783249999993</v>
      </c>
      <c r="I9" s="7">
        <f t="shared" si="4"/>
        <v>458.54</v>
      </c>
      <c r="J9" s="7">
        <f t="shared" si="5"/>
        <v>0</v>
      </c>
      <c r="K9" s="13">
        <f t="shared" si="6"/>
        <v>648.28700737499992</v>
      </c>
      <c r="L9" s="13"/>
      <c r="M9" s="7">
        <f t="shared" si="7"/>
        <v>4530.4513176249993</v>
      </c>
      <c r="N9" s="11"/>
      <c r="O9" s="112">
        <v>43374</v>
      </c>
    </row>
    <row r="10" spans="2:15" ht="26.1" customHeight="1" x14ac:dyDescent="0.2">
      <c r="B10" s="2" t="s">
        <v>129</v>
      </c>
      <c r="C10" s="5"/>
      <c r="D10" s="55" t="s">
        <v>59</v>
      </c>
      <c r="E10" s="95">
        <v>11274.556649999999</v>
      </c>
      <c r="F10" s="39">
        <v>917.08</v>
      </c>
      <c r="G10" s="39"/>
      <c r="H10" s="7">
        <f t="shared" si="3"/>
        <v>5637.2783249999993</v>
      </c>
      <c r="I10" s="7">
        <f t="shared" si="4"/>
        <v>458.54</v>
      </c>
      <c r="J10" s="7">
        <f t="shared" si="5"/>
        <v>0</v>
      </c>
      <c r="K10" s="13">
        <f t="shared" si="6"/>
        <v>648.28700737499992</v>
      </c>
      <c r="L10" s="13"/>
      <c r="M10" s="7">
        <f t="shared" si="7"/>
        <v>4530.4513176249993</v>
      </c>
      <c r="N10" s="11"/>
      <c r="O10" s="112">
        <v>43374</v>
      </c>
    </row>
    <row r="11" spans="2:15" ht="26.1" customHeight="1" x14ac:dyDescent="0.2">
      <c r="B11" s="51" t="s">
        <v>125</v>
      </c>
      <c r="C11" s="5"/>
      <c r="D11" s="76" t="s">
        <v>256</v>
      </c>
      <c r="E11" s="95">
        <v>8625.3612499999999</v>
      </c>
      <c r="F11" s="39">
        <v>621.34</v>
      </c>
      <c r="G11" s="39"/>
      <c r="H11" s="7">
        <f t="shared" si="3"/>
        <v>4312.680625</v>
      </c>
      <c r="I11" s="7">
        <f t="shared" si="4"/>
        <v>310.67</v>
      </c>
      <c r="J11" s="7">
        <f t="shared" si="5"/>
        <v>0</v>
      </c>
      <c r="K11" s="13">
        <f t="shared" si="6"/>
        <v>495.95827187500004</v>
      </c>
      <c r="L11" s="13"/>
      <c r="M11" s="7">
        <f t="shared" si="7"/>
        <v>3506.0523531250001</v>
      </c>
      <c r="N11" s="11"/>
      <c r="O11" s="112">
        <v>43374</v>
      </c>
    </row>
    <row r="12" spans="2:15" ht="26.1" customHeight="1" x14ac:dyDescent="0.2">
      <c r="B12" s="51" t="s">
        <v>507</v>
      </c>
      <c r="C12" s="5"/>
      <c r="D12" s="76" t="s">
        <v>395</v>
      </c>
      <c r="E12" s="95">
        <v>1950.14</v>
      </c>
      <c r="F12" s="39"/>
      <c r="G12" s="39">
        <v>315.45</v>
      </c>
      <c r="H12" s="7">
        <f t="shared" si="3"/>
        <v>975.07</v>
      </c>
      <c r="I12" s="7">
        <f t="shared" si="4"/>
        <v>0</v>
      </c>
      <c r="J12" s="7">
        <f t="shared" si="5"/>
        <v>157.72499999999999</v>
      </c>
      <c r="K12" s="13">
        <f t="shared" ref="K12" si="8">+H12*0.115</f>
        <v>112.13305000000001</v>
      </c>
      <c r="L12" s="13"/>
      <c r="M12" s="7">
        <f>H12-I12+J12-K12-L12</f>
        <v>1020.66195</v>
      </c>
      <c r="N12" s="11"/>
      <c r="O12" s="112">
        <v>45017</v>
      </c>
    </row>
    <row r="13" spans="2:15" ht="26.1" customHeight="1" x14ac:dyDescent="0.2">
      <c r="B13" s="51" t="s">
        <v>442</v>
      </c>
      <c r="C13" s="71"/>
      <c r="D13" s="76" t="s">
        <v>263</v>
      </c>
      <c r="E13" s="27">
        <v>11274.556649999999</v>
      </c>
      <c r="F13" s="39">
        <v>917.08</v>
      </c>
      <c r="G13" s="39"/>
      <c r="H13" s="7">
        <f t="shared" si="3"/>
        <v>5637.2783249999993</v>
      </c>
      <c r="I13" s="7">
        <f t="shared" si="4"/>
        <v>458.54</v>
      </c>
      <c r="J13" s="7">
        <f t="shared" si="5"/>
        <v>0</v>
      </c>
      <c r="K13" s="13">
        <f t="shared" si="6"/>
        <v>648.28700737499992</v>
      </c>
      <c r="L13" s="13"/>
      <c r="M13" s="7">
        <f t="shared" si="7"/>
        <v>4530.4513176249993</v>
      </c>
      <c r="N13" s="11"/>
      <c r="O13" s="112">
        <v>44621</v>
      </c>
    </row>
    <row r="14" spans="2:15" ht="26.1" customHeight="1" x14ac:dyDescent="0.2">
      <c r="B14" s="51" t="s">
        <v>494</v>
      </c>
      <c r="C14" s="71"/>
      <c r="D14" s="76" t="s">
        <v>495</v>
      </c>
      <c r="E14" s="27">
        <v>4969.96</v>
      </c>
      <c r="F14" s="39"/>
      <c r="G14" s="39">
        <v>40.22</v>
      </c>
      <c r="H14" s="7">
        <f t="shared" si="3"/>
        <v>2484.98</v>
      </c>
      <c r="I14" s="7">
        <f t="shared" si="4"/>
        <v>0</v>
      </c>
      <c r="J14" s="7">
        <f t="shared" si="5"/>
        <v>20.11</v>
      </c>
      <c r="K14" s="13"/>
      <c r="L14" s="13"/>
      <c r="M14" s="7">
        <f t="shared" si="7"/>
        <v>2505.09</v>
      </c>
      <c r="N14" s="11"/>
      <c r="O14" s="112">
        <v>44973</v>
      </c>
    </row>
    <row r="15" spans="2:15" ht="26.1" customHeight="1" x14ac:dyDescent="0.2">
      <c r="B15" s="51" t="s">
        <v>126</v>
      </c>
      <c r="C15" s="5"/>
      <c r="D15" s="76" t="s">
        <v>264</v>
      </c>
      <c r="E15" s="95">
        <v>15180.3236</v>
      </c>
      <c r="F15" s="39">
        <v>1585.09</v>
      </c>
      <c r="G15" s="39"/>
      <c r="H15" s="7">
        <f t="shared" si="3"/>
        <v>7590.1617999999999</v>
      </c>
      <c r="I15" s="7">
        <f t="shared" si="4"/>
        <v>792.54499999999996</v>
      </c>
      <c r="J15" s="7">
        <f t="shared" si="5"/>
        <v>0</v>
      </c>
      <c r="K15" s="13">
        <f t="shared" si="6"/>
        <v>872.868607</v>
      </c>
      <c r="L15" s="13"/>
      <c r="M15" s="7">
        <f t="shared" si="7"/>
        <v>5924.7481929999994</v>
      </c>
      <c r="N15" s="11"/>
      <c r="O15" s="112">
        <v>43374</v>
      </c>
    </row>
    <row r="16" spans="2:15" ht="26.1" customHeight="1" x14ac:dyDescent="0.2">
      <c r="B16" s="2" t="s">
        <v>114</v>
      </c>
      <c r="C16" s="5"/>
      <c r="D16" s="77" t="s">
        <v>263</v>
      </c>
      <c r="E16" s="95">
        <v>11274.556649999999</v>
      </c>
      <c r="F16" s="39">
        <v>917.08</v>
      </c>
      <c r="G16" s="39"/>
      <c r="H16" s="7">
        <f t="shared" si="3"/>
        <v>5637.2783249999993</v>
      </c>
      <c r="I16" s="7">
        <f t="shared" si="4"/>
        <v>458.54</v>
      </c>
      <c r="J16" s="7">
        <f t="shared" si="5"/>
        <v>0</v>
      </c>
      <c r="K16" s="13">
        <f t="shared" ref="K16" si="9">+H16*0.115</f>
        <v>648.28700737499992</v>
      </c>
      <c r="L16" s="13"/>
      <c r="M16" s="7">
        <f t="shared" si="7"/>
        <v>4530.4513176249993</v>
      </c>
      <c r="N16" s="11"/>
      <c r="O16" s="112">
        <v>43374</v>
      </c>
    </row>
    <row r="17" spans="2:15" s="51" customFormat="1" ht="26.1" customHeight="1" x14ac:dyDescent="0.2">
      <c r="B17" s="2" t="s">
        <v>127</v>
      </c>
      <c r="C17" s="5"/>
      <c r="D17" s="76" t="s">
        <v>56</v>
      </c>
      <c r="E17" s="95">
        <v>17128.072499999998</v>
      </c>
      <c r="F17" s="39">
        <v>1990.56</v>
      </c>
      <c r="G17" s="39"/>
      <c r="H17" s="7">
        <f t="shared" si="3"/>
        <v>8564.0362499999992</v>
      </c>
      <c r="I17" s="7">
        <f t="shared" si="4"/>
        <v>995.28</v>
      </c>
      <c r="J17" s="7">
        <f t="shared" si="5"/>
        <v>0</v>
      </c>
      <c r="K17" s="13">
        <f t="shared" si="6"/>
        <v>984.86416874999998</v>
      </c>
      <c r="L17" s="13"/>
      <c r="M17" s="7">
        <f t="shared" si="7"/>
        <v>6583.8920812499991</v>
      </c>
      <c r="N17" s="11"/>
      <c r="O17" s="113">
        <v>35065</v>
      </c>
    </row>
    <row r="18" spans="2:15" ht="26.1" customHeight="1" x14ac:dyDescent="0.2">
      <c r="B18" s="2" t="s">
        <v>115</v>
      </c>
      <c r="C18" s="5"/>
      <c r="D18" s="80" t="s">
        <v>496</v>
      </c>
      <c r="E18" s="95">
        <v>8139.7</v>
      </c>
      <c r="F18" s="39">
        <v>568.5</v>
      </c>
      <c r="G18" s="39"/>
      <c r="H18" s="7">
        <f t="shared" si="3"/>
        <v>4069.85</v>
      </c>
      <c r="I18" s="7">
        <f t="shared" si="4"/>
        <v>284.25</v>
      </c>
      <c r="J18" s="7">
        <f t="shared" si="5"/>
        <v>0</v>
      </c>
      <c r="K18" s="13">
        <f t="shared" si="6"/>
        <v>468.03275000000002</v>
      </c>
      <c r="L18" s="13"/>
      <c r="M18" s="7">
        <f t="shared" si="7"/>
        <v>3317.5672500000001</v>
      </c>
      <c r="N18" s="11"/>
      <c r="O18" s="113">
        <v>42278</v>
      </c>
    </row>
    <row r="19" spans="2:15" ht="26.1" customHeight="1" x14ac:dyDescent="0.2">
      <c r="B19" t="s">
        <v>299</v>
      </c>
      <c r="D19" s="77" t="s">
        <v>263</v>
      </c>
      <c r="E19" s="95">
        <v>11274.556649999999</v>
      </c>
      <c r="F19" s="39">
        <v>917.08</v>
      </c>
      <c r="G19" s="39"/>
      <c r="H19" s="7">
        <f t="shared" si="3"/>
        <v>5637.2783249999993</v>
      </c>
      <c r="I19" s="7">
        <f t="shared" si="4"/>
        <v>458.54</v>
      </c>
      <c r="J19" s="7">
        <f t="shared" si="5"/>
        <v>0</v>
      </c>
      <c r="K19" s="13">
        <f t="shared" si="6"/>
        <v>648.28700737499992</v>
      </c>
      <c r="L19" s="13"/>
      <c r="M19" s="7">
        <f t="shared" si="7"/>
        <v>4530.4513176249993</v>
      </c>
      <c r="N19" s="11"/>
      <c r="O19" s="114">
        <v>43843</v>
      </c>
    </row>
    <row r="20" spans="2:15" ht="26.1" customHeight="1" x14ac:dyDescent="0.2">
      <c r="B20" t="s">
        <v>300</v>
      </c>
      <c r="D20" t="s">
        <v>449</v>
      </c>
      <c r="E20" s="95">
        <v>11274.556649999999</v>
      </c>
      <c r="F20" s="39">
        <v>917.08</v>
      </c>
      <c r="G20" s="39"/>
      <c r="H20" s="7">
        <f t="shared" si="3"/>
        <v>5637.2783249999993</v>
      </c>
      <c r="I20" s="7">
        <f t="shared" si="4"/>
        <v>458.54</v>
      </c>
      <c r="J20" s="7">
        <f t="shared" si="5"/>
        <v>0</v>
      </c>
      <c r="K20" s="13">
        <f t="shared" ref="K20" si="10">+H20*0.115</f>
        <v>648.28700737499992</v>
      </c>
      <c r="L20" s="13"/>
      <c r="M20" s="7">
        <f t="shared" si="7"/>
        <v>4530.4513176249993</v>
      </c>
      <c r="N20" s="11"/>
      <c r="O20" s="112">
        <v>44470</v>
      </c>
    </row>
    <row r="21" spans="2:15" ht="21.95" customHeight="1" x14ac:dyDescent="0.2">
      <c r="D21" s="25" t="s">
        <v>6</v>
      </c>
      <c r="E21" s="26">
        <f>SUM(E8:E20)</f>
        <v>134915.45389999996</v>
      </c>
      <c r="F21" s="41">
        <f>SUM(F8:F20)</f>
        <v>11185.050000000001</v>
      </c>
      <c r="G21" s="41"/>
      <c r="H21" s="26">
        <f t="shared" ref="H21:M21" si="11">SUM(H6:H20)</f>
        <v>88192.244650000008</v>
      </c>
      <c r="I21" s="26">
        <f t="shared" si="11"/>
        <v>8654.635000000002</v>
      </c>
      <c r="J21" s="26">
        <f t="shared" si="11"/>
        <v>177.83499999999998</v>
      </c>
      <c r="K21" s="26">
        <f t="shared" si="11"/>
        <v>9856.3354347500008</v>
      </c>
      <c r="L21" s="26">
        <f t="shared" si="11"/>
        <v>0</v>
      </c>
      <c r="M21" s="26">
        <f t="shared" si="11"/>
        <v>69859.109215249991</v>
      </c>
      <c r="O21" s="113"/>
    </row>
    <row r="22" spans="2:15" ht="21.95" customHeight="1" x14ac:dyDescent="0.2">
      <c r="O22" s="113"/>
    </row>
  </sheetData>
  <sortState ref="B7:N23">
    <sortCondition ref="B7:B23"/>
  </sortState>
  <phoneticPr fontId="0" type="noConversion"/>
  <pageMargins left="0.11811023622047245" right="0.11811023622047245" top="0.98425196850393704" bottom="0.98425196850393704" header="0" footer="0"/>
  <pageSetup scale="7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6" tint="-0.249977111117893"/>
    <pageSetUpPr fitToPage="1"/>
  </sheetPr>
  <dimension ref="A1:O77"/>
  <sheetViews>
    <sheetView topLeftCell="D1" zoomScale="80" zoomScaleNormal="80" workbookViewId="0">
      <selection activeCell="O1" sqref="O1:O1048576"/>
    </sheetView>
  </sheetViews>
  <sheetFormatPr baseColWidth="10" defaultRowHeight="12.75" x14ac:dyDescent="0.2"/>
  <cols>
    <col min="1" max="1" width="1.7109375" hidden="1" customWidth="1"/>
    <col min="2" max="2" width="40.28515625" bestFit="1" customWidth="1"/>
    <col min="3" max="3" width="5.140625" hidden="1" customWidth="1"/>
    <col min="4" max="4" width="16.42578125" customWidth="1"/>
    <col min="5" max="6" width="1.7109375" customWidth="1"/>
    <col min="7" max="7" width="1.140625" customWidth="1"/>
    <col min="8" max="8" width="12.28515625" bestFit="1" customWidth="1"/>
    <col min="9" max="9" width="10.85546875" customWidth="1"/>
    <col min="10" max="10" width="11" bestFit="1" customWidth="1"/>
    <col min="11" max="12" width="12.5703125" customWidth="1"/>
    <col min="13" max="13" width="12.28515625" bestFit="1" customWidth="1"/>
    <col min="14" max="14" width="29.28515625" customWidth="1"/>
    <col min="15" max="15" width="29.28515625" style="118" customWidth="1"/>
  </cols>
  <sheetData>
    <row r="1" spans="2:15" ht="18" x14ac:dyDescent="0.25">
      <c r="E1" s="12" t="s">
        <v>0</v>
      </c>
      <c r="F1" s="13"/>
      <c r="G1" s="13"/>
      <c r="H1" s="13"/>
      <c r="I1" s="13"/>
      <c r="J1" s="13"/>
      <c r="K1" s="13"/>
      <c r="L1" s="13"/>
      <c r="M1" s="13"/>
      <c r="N1" s="14" t="s">
        <v>1</v>
      </c>
      <c r="O1" s="116"/>
    </row>
    <row r="2" spans="2:15" ht="15" x14ac:dyDescent="0.25">
      <c r="E2" s="15" t="s">
        <v>58</v>
      </c>
      <c r="F2" s="13"/>
      <c r="G2" s="13"/>
      <c r="H2" s="13"/>
      <c r="I2" s="13"/>
      <c r="J2" s="13"/>
      <c r="K2" s="13"/>
      <c r="L2" s="13"/>
      <c r="M2" s="13"/>
      <c r="N2" s="16" t="str">
        <f>+H.MPAL!N2</f>
        <v>30 DE JUNIO DE 2023</v>
      </c>
      <c r="O2" s="117"/>
    </row>
    <row r="3" spans="2:15" x14ac:dyDescent="0.2">
      <c r="E3" s="16" t="str">
        <f>PRESIDENCIA!E3</f>
        <v>SEGUNDA QUINCENA DE JUNIO DE 2023</v>
      </c>
      <c r="F3" s="13"/>
      <c r="G3" s="13"/>
      <c r="H3" s="13"/>
      <c r="I3" s="13"/>
      <c r="J3" s="13"/>
      <c r="K3" s="13"/>
      <c r="L3" s="13"/>
      <c r="M3" s="13"/>
    </row>
    <row r="4" spans="2:15" ht="25.5" x14ac:dyDescent="0.2">
      <c r="B4" s="17" t="s">
        <v>2</v>
      </c>
      <c r="C4" s="17"/>
      <c r="D4" s="17" t="s">
        <v>8</v>
      </c>
      <c r="E4" s="44" t="s">
        <v>3</v>
      </c>
      <c r="F4" s="44" t="s">
        <v>27</v>
      </c>
      <c r="G4" s="38" t="s">
        <v>31</v>
      </c>
      <c r="H4" s="18" t="s">
        <v>3</v>
      </c>
      <c r="I4" s="18" t="s">
        <v>27</v>
      </c>
      <c r="J4" s="19" t="s">
        <v>31</v>
      </c>
      <c r="K4" s="90" t="s">
        <v>435</v>
      </c>
      <c r="L4" s="98" t="s">
        <v>508</v>
      </c>
      <c r="M4" s="18" t="s">
        <v>4</v>
      </c>
      <c r="N4" s="17" t="s">
        <v>5</v>
      </c>
      <c r="O4" s="37" t="s">
        <v>394</v>
      </c>
    </row>
    <row r="5" spans="2:15" ht="36" x14ac:dyDescent="0.2">
      <c r="B5" s="51" t="s">
        <v>110</v>
      </c>
      <c r="C5" s="2"/>
      <c r="D5" s="76" t="s">
        <v>310</v>
      </c>
      <c r="E5" s="95">
        <v>26523.14055</v>
      </c>
      <c r="F5" s="39">
        <v>3997.35</v>
      </c>
      <c r="G5" s="39"/>
      <c r="H5" s="7">
        <f>+E5/2</f>
        <v>13261.570275</v>
      </c>
      <c r="I5" s="7">
        <f>+F5/2</f>
        <v>1998.675</v>
      </c>
      <c r="J5" s="7">
        <f>+G5/2</f>
        <v>0</v>
      </c>
      <c r="K5" s="21">
        <f>+H5*0.115</f>
        <v>1525.0805816250001</v>
      </c>
      <c r="L5" s="21"/>
      <c r="M5" s="7">
        <f>H5-I5+J5-K5-L5</f>
        <v>9737.8146933750013</v>
      </c>
      <c r="N5" s="11"/>
      <c r="O5" s="112">
        <v>43374</v>
      </c>
    </row>
    <row r="6" spans="2:15" ht="24.95" customHeight="1" x14ac:dyDescent="0.2">
      <c r="B6" s="10" t="s">
        <v>260</v>
      </c>
      <c r="C6" s="48"/>
      <c r="D6" s="53" t="s">
        <v>62</v>
      </c>
      <c r="E6" s="95">
        <v>15747.457200000001</v>
      </c>
      <c r="F6" s="39">
        <v>1695.66</v>
      </c>
      <c r="G6" s="39"/>
      <c r="H6" s="7">
        <f t="shared" ref="H6:H39" si="0">+E6/2</f>
        <v>7873.7286000000004</v>
      </c>
      <c r="I6" s="7">
        <f t="shared" ref="I6:I39" si="1">+F6/2</f>
        <v>847.83</v>
      </c>
      <c r="J6" s="7">
        <f t="shared" ref="J6:J39" si="2">+G6/2</f>
        <v>0</v>
      </c>
      <c r="K6" s="21">
        <f t="shared" ref="K6:K68" si="3">+H6*0.115</f>
        <v>905.47878900000012</v>
      </c>
      <c r="L6" s="21"/>
      <c r="M6" s="7">
        <f t="shared" ref="M6:M70" si="4">H6-I6+J6-K6-L6</f>
        <v>6120.4198110000007</v>
      </c>
      <c r="N6" s="11"/>
      <c r="O6" s="113">
        <v>38384</v>
      </c>
    </row>
    <row r="7" spans="2:15" ht="24.95" customHeight="1" x14ac:dyDescent="0.2">
      <c r="B7" s="2" t="s">
        <v>130</v>
      </c>
      <c r="C7" s="5"/>
      <c r="D7" s="53" t="s">
        <v>60</v>
      </c>
      <c r="E7" s="96">
        <v>9918.5717000000004</v>
      </c>
      <c r="F7" s="39">
        <v>762.04</v>
      </c>
      <c r="G7" s="39"/>
      <c r="H7" s="7">
        <f t="shared" si="0"/>
        <v>4959.2858500000002</v>
      </c>
      <c r="I7" s="7">
        <f t="shared" si="1"/>
        <v>381.02</v>
      </c>
      <c r="J7" s="7">
        <f t="shared" si="2"/>
        <v>0</v>
      </c>
      <c r="K7" s="21">
        <f t="shared" si="3"/>
        <v>570.31787274999999</v>
      </c>
      <c r="L7" s="21">
        <v>854</v>
      </c>
      <c r="M7" s="7">
        <f t="shared" si="4"/>
        <v>3153.9479772499999</v>
      </c>
      <c r="N7" s="11"/>
      <c r="O7" s="112">
        <v>43374</v>
      </c>
    </row>
    <row r="8" spans="2:15" ht="24.95" customHeight="1" x14ac:dyDescent="0.2">
      <c r="B8" t="s">
        <v>312</v>
      </c>
      <c r="D8" s="53" t="s">
        <v>246</v>
      </c>
      <c r="E8" s="95">
        <v>8625.3612499999999</v>
      </c>
      <c r="F8" s="39">
        <v>621.34</v>
      </c>
      <c r="G8" s="39"/>
      <c r="H8" s="7">
        <f t="shared" si="0"/>
        <v>4312.680625</v>
      </c>
      <c r="I8" s="7">
        <f t="shared" si="1"/>
        <v>310.67</v>
      </c>
      <c r="J8" s="7">
        <f t="shared" si="2"/>
        <v>0</v>
      </c>
      <c r="K8" s="21">
        <f t="shared" si="3"/>
        <v>495.95827187500004</v>
      </c>
      <c r="L8" s="21"/>
      <c r="M8" s="7">
        <f t="shared" si="4"/>
        <v>3506.0523531250001</v>
      </c>
      <c r="N8" s="11"/>
      <c r="O8" s="119">
        <v>43511</v>
      </c>
    </row>
    <row r="9" spans="2:15" ht="24.95" customHeight="1" x14ac:dyDescent="0.2">
      <c r="B9" s="51" t="s">
        <v>489</v>
      </c>
      <c r="D9" s="94" t="s">
        <v>307</v>
      </c>
      <c r="E9" s="95">
        <v>4427.665</v>
      </c>
      <c r="F9" s="39"/>
      <c r="G9" s="39">
        <v>132.52000000000001</v>
      </c>
      <c r="H9" s="7">
        <f t="shared" si="0"/>
        <v>2213.8325</v>
      </c>
      <c r="I9" s="7">
        <f t="shared" si="1"/>
        <v>0</v>
      </c>
      <c r="J9" s="7">
        <f t="shared" si="2"/>
        <v>66.260000000000005</v>
      </c>
      <c r="K9" s="21">
        <f t="shared" si="3"/>
        <v>254.59073750000002</v>
      </c>
      <c r="L9" s="21"/>
      <c r="M9" s="7">
        <f t="shared" si="4"/>
        <v>2025.5017625000003</v>
      </c>
      <c r="N9" s="11"/>
      <c r="O9" s="119">
        <v>44927</v>
      </c>
    </row>
    <row r="10" spans="2:15" ht="24.95" customHeight="1" x14ac:dyDescent="0.2">
      <c r="B10" t="s">
        <v>322</v>
      </c>
      <c r="C10" s="77"/>
      <c r="D10" s="94" t="s">
        <v>429</v>
      </c>
      <c r="E10" s="95">
        <v>15180.3236</v>
      </c>
      <c r="F10" s="39">
        <v>1585.09</v>
      </c>
      <c r="G10" s="39"/>
      <c r="H10" s="7">
        <f t="shared" si="0"/>
        <v>7590.1617999999999</v>
      </c>
      <c r="I10" s="7">
        <f t="shared" si="1"/>
        <v>792.54499999999996</v>
      </c>
      <c r="J10" s="7">
        <f t="shared" si="2"/>
        <v>0</v>
      </c>
      <c r="K10" s="21">
        <f t="shared" si="3"/>
        <v>872.868607</v>
      </c>
      <c r="L10" s="21"/>
      <c r="M10" s="7">
        <f>H10-I10+J10-K10-L10</f>
        <v>5924.7481929999994</v>
      </c>
      <c r="N10" s="11"/>
      <c r="O10" s="114">
        <v>43481</v>
      </c>
    </row>
    <row r="11" spans="2:15" ht="24.95" customHeight="1" x14ac:dyDescent="0.2">
      <c r="B11" t="s">
        <v>461</v>
      </c>
      <c r="C11" s="77"/>
      <c r="D11" s="53" t="s">
        <v>460</v>
      </c>
      <c r="E11" s="95">
        <v>3161.72</v>
      </c>
      <c r="F11" s="39"/>
      <c r="G11" s="39">
        <v>237.7</v>
      </c>
      <c r="H11" s="7">
        <f t="shared" si="0"/>
        <v>1580.86</v>
      </c>
      <c r="I11" s="7">
        <f t="shared" si="1"/>
        <v>0</v>
      </c>
      <c r="J11" s="7">
        <f t="shared" si="2"/>
        <v>118.85</v>
      </c>
      <c r="K11" s="21"/>
      <c r="L11" s="21"/>
      <c r="M11" s="7">
        <f t="shared" si="4"/>
        <v>1699.7099999999998</v>
      </c>
      <c r="N11" s="11"/>
      <c r="O11" s="114">
        <v>44713</v>
      </c>
    </row>
    <row r="12" spans="2:15" ht="24.95" customHeight="1" x14ac:dyDescent="0.2">
      <c r="B12" s="51" t="s">
        <v>510</v>
      </c>
      <c r="C12" s="77"/>
      <c r="D12" s="53" t="s">
        <v>498</v>
      </c>
      <c r="E12" s="95">
        <v>9918.5717000000004</v>
      </c>
      <c r="F12" s="39">
        <v>762.04</v>
      </c>
      <c r="G12" s="39"/>
      <c r="H12" s="7">
        <f t="shared" ref="H12" si="5">+E12/2</f>
        <v>4959.2858500000002</v>
      </c>
      <c r="I12" s="7">
        <f t="shared" ref="I12" si="6">+F12/2</f>
        <v>381.02</v>
      </c>
      <c r="J12" s="7">
        <f t="shared" ref="J12" si="7">+G12/2</f>
        <v>0</v>
      </c>
      <c r="K12" s="21">
        <f t="shared" ref="K12" si="8">+H12*0.115</f>
        <v>570.31787274999999</v>
      </c>
      <c r="L12" s="21"/>
      <c r="M12" s="7">
        <f t="shared" si="4"/>
        <v>4007.9479772499999</v>
      </c>
      <c r="N12" s="11"/>
      <c r="O12" s="114">
        <v>45032</v>
      </c>
    </row>
    <row r="13" spans="2:15" ht="24.95" customHeight="1" x14ac:dyDescent="0.2">
      <c r="B13" s="10" t="s">
        <v>163</v>
      </c>
      <c r="C13" s="51"/>
      <c r="D13" s="94" t="s">
        <v>388</v>
      </c>
      <c r="E13" s="95">
        <v>11980.9426</v>
      </c>
      <c r="F13" s="39">
        <v>1030.0999999999999</v>
      </c>
      <c r="G13" s="39"/>
      <c r="H13" s="7">
        <f t="shared" si="0"/>
        <v>5990.4713000000002</v>
      </c>
      <c r="I13" s="7">
        <f t="shared" si="1"/>
        <v>515.04999999999995</v>
      </c>
      <c r="J13" s="7">
        <f t="shared" si="2"/>
        <v>0</v>
      </c>
      <c r="K13" s="21">
        <f t="shared" si="3"/>
        <v>688.9041995</v>
      </c>
      <c r="L13" s="21"/>
      <c r="M13" s="7">
        <f t="shared" si="4"/>
        <v>4786.5171005000002</v>
      </c>
      <c r="N13" s="11"/>
      <c r="O13" s="113">
        <v>41183</v>
      </c>
    </row>
    <row r="14" spans="2:15" ht="24.95" customHeight="1" x14ac:dyDescent="0.2">
      <c r="B14" s="2" t="s">
        <v>155</v>
      </c>
      <c r="C14" s="2"/>
      <c r="D14" s="53" t="s">
        <v>68</v>
      </c>
      <c r="E14" s="95">
        <v>8625.3612499999999</v>
      </c>
      <c r="F14" s="39">
        <v>621.34</v>
      </c>
      <c r="G14" s="39"/>
      <c r="H14" s="7">
        <f t="shared" si="0"/>
        <v>4312.680625</v>
      </c>
      <c r="I14" s="7">
        <f t="shared" si="1"/>
        <v>310.67</v>
      </c>
      <c r="J14" s="7">
        <f t="shared" si="2"/>
        <v>0</v>
      </c>
      <c r="K14" s="21">
        <f t="shared" si="3"/>
        <v>495.95827187500004</v>
      </c>
      <c r="L14" s="21"/>
      <c r="M14" s="7">
        <f t="shared" si="4"/>
        <v>3506.0523531250001</v>
      </c>
      <c r="N14" s="11"/>
      <c r="O14" s="112">
        <v>36312</v>
      </c>
    </row>
    <row r="15" spans="2:15" ht="24.95" customHeight="1" x14ac:dyDescent="0.2">
      <c r="B15" s="10" t="s">
        <v>408</v>
      </c>
      <c r="C15" s="51"/>
      <c r="D15" s="62" t="s">
        <v>97</v>
      </c>
      <c r="E15" s="95">
        <v>7670.085</v>
      </c>
      <c r="F15" s="39">
        <v>517.41</v>
      </c>
      <c r="G15" s="39"/>
      <c r="H15" s="7">
        <f t="shared" si="0"/>
        <v>3835.0425</v>
      </c>
      <c r="I15" s="7">
        <f t="shared" si="1"/>
        <v>258.70499999999998</v>
      </c>
      <c r="J15" s="7">
        <f t="shared" si="2"/>
        <v>0</v>
      </c>
      <c r="K15" s="21">
        <f t="shared" si="3"/>
        <v>441.02988750000003</v>
      </c>
      <c r="L15" s="21"/>
      <c r="M15" s="7">
        <f t="shared" si="4"/>
        <v>3135.3076125000002</v>
      </c>
      <c r="N15" s="11"/>
      <c r="O15" s="112">
        <v>44516</v>
      </c>
    </row>
    <row r="16" spans="2:15" ht="24.95" customHeight="1" x14ac:dyDescent="0.2">
      <c r="B16" s="10" t="s">
        <v>381</v>
      </c>
      <c r="C16" s="48"/>
      <c r="D16" s="53" t="s">
        <v>460</v>
      </c>
      <c r="E16" s="95">
        <v>3161.72</v>
      </c>
      <c r="F16" s="39"/>
      <c r="G16" s="39">
        <v>237.7</v>
      </c>
      <c r="H16" s="7">
        <f t="shared" si="0"/>
        <v>1580.86</v>
      </c>
      <c r="I16" s="7">
        <f t="shared" si="1"/>
        <v>0</v>
      </c>
      <c r="J16" s="7">
        <f t="shared" si="2"/>
        <v>118.85</v>
      </c>
      <c r="K16" s="21">
        <f t="shared" si="3"/>
        <v>181.7989</v>
      </c>
      <c r="L16" s="21"/>
      <c r="M16" s="7">
        <f t="shared" si="4"/>
        <v>1517.9110999999998</v>
      </c>
      <c r="N16" s="11"/>
      <c r="O16" s="113">
        <v>43739</v>
      </c>
    </row>
    <row r="17" spans="2:15" ht="24.95" customHeight="1" x14ac:dyDescent="0.2">
      <c r="B17" s="10" t="s">
        <v>176</v>
      </c>
      <c r="C17" s="48"/>
      <c r="D17" s="53" t="s">
        <v>91</v>
      </c>
      <c r="E17" s="95">
        <v>9918.5717000000004</v>
      </c>
      <c r="F17" s="39">
        <v>762.04</v>
      </c>
      <c r="G17" s="39"/>
      <c r="H17" s="7">
        <f t="shared" si="0"/>
        <v>4959.2858500000002</v>
      </c>
      <c r="I17" s="7">
        <f t="shared" si="1"/>
        <v>381.02</v>
      </c>
      <c r="J17" s="7">
        <f t="shared" si="2"/>
        <v>0</v>
      </c>
      <c r="K17" s="21">
        <f t="shared" si="3"/>
        <v>570.31787274999999</v>
      </c>
      <c r="L17" s="21"/>
      <c r="M17" s="7">
        <f t="shared" si="4"/>
        <v>4007.9479772499999</v>
      </c>
      <c r="N17" s="11"/>
      <c r="O17" s="113">
        <v>43388</v>
      </c>
    </row>
    <row r="18" spans="2:15" ht="24.95" customHeight="1" x14ac:dyDescent="0.2">
      <c r="B18" s="10" t="s">
        <v>169</v>
      </c>
      <c r="C18" s="48"/>
      <c r="D18" s="53" t="s">
        <v>304</v>
      </c>
      <c r="E18" s="95">
        <v>2697.3188</v>
      </c>
      <c r="F18" s="39"/>
      <c r="G18" s="39">
        <v>267.42</v>
      </c>
      <c r="H18" s="7">
        <f t="shared" si="0"/>
        <v>1348.6594</v>
      </c>
      <c r="I18" s="7">
        <f t="shared" si="1"/>
        <v>0</v>
      </c>
      <c r="J18" s="7">
        <f t="shared" si="2"/>
        <v>133.71</v>
      </c>
      <c r="K18" s="21">
        <f t="shared" si="3"/>
        <v>155.095831</v>
      </c>
      <c r="L18" s="21"/>
      <c r="M18" s="7">
        <f t="shared" si="4"/>
        <v>1327.273569</v>
      </c>
      <c r="N18" s="11"/>
      <c r="O18" s="113">
        <v>36130</v>
      </c>
    </row>
    <row r="19" spans="2:15" ht="24.95" customHeight="1" x14ac:dyDescent="0.2">
      <c r="B19" s="10" t="s">
        <v>167</v>
      </c>
      <c r="C19" s="48"/>
      <c r="D19" s="53" t="s">
        <v>12</v>
      </c>
      <c r="E19" s="95">
        <v>2787.5</v>
      </c>
      <c r="F19" s="39"/>
      <c r="G19" s="39">
        <v>261.64999999999998</v>
      </c>
      <c r="H19" s="7">
        <f t="shared" si="0"/>
        <v>1393.75</v>
      </c>
      <c r="I19" s="7">
        <f t="shared" si="1"/>
        <v>0</v>
      </c>
      <c r="J19" s="7">
        <f t="shared" si="2"/>
        <v>130.82499999999999</v>
      </c>
      <c r="K19" s="21">
        <f t="shared" si="3"/>
        <v>160.28125</v>
      </c>
      <c r="L19" s="21"/>
      <c r="M19" s="7">
        <f t="shared" si="4"/>
        <v>1364.29375</v>
      </c>
      <c r="N19" s="11"/>
      <c r="O19" s="113">
        <v>36938</v>
      </c>
    </row>
    <row r="20" spans="2:15" ht="24.95" customHeight="1" x14ac:dyDescent="0.2">
      <c r="B20" s="10" t="s">
        <v>382</v>
      </c>
      <c r="C20" s="77"/>
      <c r="D20" s="94" t="s">
        <v>307</v>
      </c>
      <c r="E20" s="95">
        <v>4427.665</v>
      </c>
      <c r="F20" s="39"/>
      <c r="G20" s="39">
        <v>132.52000000000001</v>
      </c>
      <c r="H20" s="7">
        <f t="shared" si="0"/>
        <v>2213.8325</v>
      </c>
      <c r="I20" s="7">
        <f t="shared" si="1"/>
        <v>0</v>
      </c>
      <c r="J20" s="7">
        <f t="shared" si="2"/>
        <v>66.260000000000005</v>
      </c>
      <c r="K20" s="21">
        <f t="shared" si="3"/>
        <v>254.59073750000002</v>
      </c>
      <c r="L20" s="21"/>
      <c r="M20" s="7">
        <f t="shared" si="4"/>
        <v>2025.5017625000003</v>
      </c>
      <c r="N20" s="11"/>
      <c r="O20" s="113">
        <v>43973</v>
      </c>
    </row>
    <row r="21" spans="2:15" ht="24.95" customHeight="1" x14ac:dyDescent="0.2">
      <c r="B21" t="s">
        <v>308</v>
      </c>
      <c r="D21" s="94" t="s">
        <v>309</v>
      </c>
      <c r="E21" s="95">
        <v>7670.085</v>
      </c>
      <c r="F21" s="39">
        <v>517.41</v>
      </c>
      <c r="G21" s="39"/>
      <c r="H21" s="7">
        <f t="shared" si="0"/>
        <v>3835.0425</v>
      </c>
      <c r="I21" s="7">
        <f t="shared" si="1"/>
        <v>258.70499999999998</v>
      </c>
      <c r="J21" s="7">
        <f t="shared" si="2"/>
        <v>0</v>
      </c>
      <c r="K21" s="21">
        <f t="shared" si="3"/>
        <v>441.02988750000003</v>
      </c>
      <c r="L21" s="21"/>
      <c r="M21" s="7">
        <f t="shared" si="4"/>
        <v>3135.3076125000002</v>
      </c>
      <c r="N21" s="11"/>
      <c r="O21" s="114">
        <v>44204</v>
      </c>
    </row>
    <row r="22" spans="2:15" ht="24.95" customHeight="1" x14ac:dyDescent="0.2">
      <c r="B22" s="2" t="s">
        <v>145</v>
      </c>
      <c r="C22" s="5"/>
      <c r="D22" s="53" t="s">
        <v>64</v>
      </c>
      <c r="E22" s="95">
        <v>6445.7480999999998</v>
      </c>
      <c r="F22" s="39">
        <v>130.66</v>
      </c>
      <c r="G22" s="39"/>
      <c r="H22" s="7">
        <f t="shared" si="0"/>
        <v>3222.8740499999999</v>
      </c>
      <c r="I22" s="7">
        <f t="shared" si="1"/>
        <v>65.33</v>
      </c>
      <c r="J22" s="7">
        <f t="shared" si="2"/>
        <v>0</v>
      </c>
      <c r="K22" s="21">
        <f t="shared" si="3"/>
        <v>370.63051575000003</v>
      </c>
      <c r="L22" s="21"/>
      <c r="M22" s="7">
        <f t="shared" si="4"/>
        <v>2786.9135342499999</v>
      </c>
      <c r="N22" s="11"/>
      <c r="O22" s="113">
        <v>43374</v>
      </c>
    </row>
    <row r="23" spans="2:15" ht="24.95" customHeight="1" x14ac:dyDescent="0.2">
      <c r="B23" s="2" t="s">
        <v>459</v>
      </c>
      <c r="C23" s="5"/>
      <c r="D23" s="53" t="s">
        <v>460</v>
      </c>
      <c r="E23" s="95">
        <v>3161.72</v>
      </c>
      <c r="F23" s="39"/>
      <c r="G23" s="39">
        <v>237.7</v>
      </c>
      <c r="H23" s="7">
        <f t="shared" si="0"/>
        <v>1580.86</v>
      </c>
      <c r="I23" s="7">
        <f t="shared" si="1"/>
        <v>0</v>
      </c>
      <c r="J23" s="7">
        <f t="shared" si="2"/>
        <v>118.85</v>
      </c>
      <c r="K23" s="21"/>
      <c r="L23" s="21"/>
      <c r="M23" s="7">
        <f t="shared" si="4"/>
        <v>1699.7099999999998</v>
      </c>
      <c r="N23" s="11"/>
      <c r="O23" s="113">
        <v>44713</v>
      </c>
    </row>
    <row r="24" spans="2:15" ht="24.95" customHeight="1" x14ac:dyDescent="0.2">
      <c r="B24" s="10" t="s">
        <v>175</v>
      </c>
      <c r="C24" s="48"/>
      <c r="D24" s="53" t="s">
        <v>97</v>
      </c>
      <c r="E24" s="95">
        <v>7670.085</v>
      </c>
      <c r="F24" s="39">
        <v>517.41</v>
      </c>
      <c r="G24" s="39"/>
      <c r="H24" s="7">
        <f t="shared" si="0"/>
        <v>3835.0425</v>
      </c>
      <c r="I24" s="7">
        <f t="shared" si="1"/>
        <v>258.70499999999998</v>
      </c>
      <c r="J24" s="7">
        <f t="shared" si="2"/>
        <v>0</v>
      </c>
      <c r="K24" s="21">
        <f t="shared" si="3"/>
        <v>441.02988750000003</v>
      </c>
      <c r="L24" s="21"/>
      <c r="M24" s="7">
        <f t="shared" si="4"/>
        <v>3135.3076125000002</v>
      </c>
      <c r="N24" s="11"/>
      <c r="O24" s="113">
        <v>43381</v>
      </c>
    </row>
    <row r="25" spans="2:15" ht="24.95" customHeight="1" x14ac:dyDescent="0.2">
      <c r="B25" t="s">
        <v>369</v>
      </c>
      <c r="D25" s="53" t="s">
        <v>91</v>
      </c>
      <c r="E25" s="95">
        <v>9918.5717000000004</v>
      </c>
      <c r="F25" s="39">
        <v>762.04</v>
      </c>
      <c r="G25" s="39"/>
      <c r="H25" s="7">
        <f t="shared" si="0"/>
        <v>4959.2858500000002</v>
      </c>
      <c r="I25" s="7">
        <f t="shared" si="1"/>
        <v>381.02</v>
      </c>
      <c r="J25" s="7">
        <f t="shared" si="2"/>
        <v>0</v>
      </c>
      <c r="K25" s="21">
        <f t="shared" si="3"/>
        <v>570.31787274999999</v>
      </c>
      <c r="L25" s="21"/>
      <c r="M25" s="7">
        <f t="shared" si="4"/>
        <v>4007.9479772499999</v>
      </c>
      <c r="N25" s="11"/>
      <c r="O25" s="115">
        <v>43511</v>
      </c>
    </row>
    <row r="26" spans="2:15" ht="24.95" customHeight="1" x14ac:dyDescent="0.2">
      <c r="B26" s="10" t="s">
        <v>421</v>
      </c>
      <c r="C26" s="48"/>
      <c r="D26" s="94" t="s">
        <v>426</v>
      </c>
      <c r="E26" s="95">
        <v>13478.889350000001</v>
      </c>
      <c r="F26" s="39">
        <v>1280.2</v>
      </c>
      <c r="G26" s="39"/>
      <c r="H26" s="7">
        <f t="shared" si="0"/>
        <v>6739.4446750000006</v>
      </c>
      <c r="I26" s="7">
        <f t="shared" si="1"/>
        <v>640.1</v>
      </c>
      <c r="J26" s="7">
        <f t="shared" si="2"/>
        <v>0</v>
      </c>
      <c r="K26" s="21">
        <f t="shared" si="3"/>
        <v>775.03613762500015</v>
      </c>
      <c r="L26" s="21"/>
      <c r="M26" s="7">
        <f t="shared" si="4"/>
        <v>5324.308537375</v>
      </c>
      <c r="N26" s="11"/>
      <c r="O26" s="112">
        <v>44470</v>
      </c>
    </row>
    <row r="27" spans="2:15" ht="24.95" customHeight="1" x14ac:dyDescent="0.2">
      <c r="B27" s="2" t="s">
        <v>133</v>
      </c>
      <c r="C27" s="5"/>
      <c r="D27" s="53" t="s">
        <v>61</v>
      </c>
      <c r="E27" s="95">
        <v>8559.5316500000008</v>
      </c>
      <c r="F27" s="39">
        <v>614.17999999999995</v>
      </c>
      <c r="G27" s="39"/>
      <c r="H27" s="7">
        <f t="shared" si="0"/>
        <v>4279.7658250000004</v>
      </c>
      <c r="I27" s="7">
        <f t="shared" si="1"/>
        <v>307.08999999999997</v>
      </c>
      <c r="J27" s="7">
        <f t="shared" si="2"/>
        <v>0</v>
      </c>
      <c r="K27" s="21">
        <f t="shared" si="3"/>
        <v>492.17306987500007</v>
      </c>
      <c r="L27" s="21"/>
      <c r="M27" s="7">
        <f t="shared" si="4"/>
        <v>3480.502755125</v>
      </c>
      <c r="N27" s="11"/>
      <c r="O27" s="113">
        <v>38353</v>
      </c>
    </row>
    <row r="28" spans="2:15" ht="24.95" customHeight="1" x14ac:dyDescent="0.2">
      <c r="B28" s="10" t="s">
        <v>166</v>
      </c>
      <c r="C28" s="48"/>
      <c r="D28" s="53" t="s">
        <v>21</v>
      </c>
      <c r="E28" s="95">
        <v>9918.5717000000004</v>
      </c>
      <c r="F28" s="39">
        <v>762.04</v>
      </c>
      <c r="G28" s="39"/>
      <c r="H28" s="7">
        <f t="shared" si="0"/>
        <v>4959.2858500000002</v>
      </c>
      <c r="I28" s="7">
        <f t="shared" si="1"/>
        <v>381.02</v>
      </c>
      <c r="J28" s="7">
        <f t="shared" si="2"/>
        <v>0</v>
      </c>
      <c r="K28" s="21">
        <f t="shared" si="3"/>
        <v>570.31787274999999</v>
      </c>
      <c r="L28" s="21"/>
      <c r="M28" s="7">
        <f t="shared" si="4"/>
        <v>4007.9479772499999</v>
      </c>
      <c r="N28" s="11"/>
      <c r="O28" s="113">
        <v>41183</v>
      </c>
    </row>
    <row r="29" spans="2:15" ht="24.95" customHeight="1" x14ac:dyDescent="0.2">
      <c r="B29" s="10" t="s">
        <v>465</v>
      </c>
      <c r="C29" s="48"/>
      <c r="D29" s="53" t="s">
        <v>460</v>
      </c>
      <c r="E29" s="95">
        <v>3161.72</v>
      </c>
      <c r="F29" s="39"/>
      <c r="G29" s="39">
        <v>237.7</v>
      </c>
      <c r="H29" s="7">
        <f t="shared" si="0"/>
        <v>1580.86</v>
      </c>
      <c r="I29" s="7">
        <f t="shared" si="1"/>
        <v>0</v>
      </c>
      <c r="J29" s="7">
        <f t="shared" si="2"/>
        <v>118.85</v>
      </c>
      <c r="K29" s="21"/>
      <c r="L29" s="21"/>
      <c r="M29" s="7">
        <f t="shared" si="4"/>
        <v>1699.7099999999998</v>
      </c>
      <c r="N29" s="11"/>
      <c r="O29" s="113">
        <v>44732</v>
      </c>
    </row>
    <row r="30" spans="2:15" ht="24.95" customHeight="1" x14ac:dyDescent="0.2">
      <c r="B30" s="10" t="s">
        <v>430</v>
      </c>
      <c r="C30" s="48"/>
      <c r="D30" s="53" t="s">
        <v>314</v>
      </c>
      <c r="E30" s="95">
        <v>6830.4676999999992</v>
      </c>
      <c r="F30" s="39">
        <v>172.52</v>
      </c>
      <c r="G30" s="39"/>
      <c r="H30" s="7">
        <f t="shared" si="0"/>
        <v>3415.2338499999996</v>
      </c>
      <c r="I30" s="7">
        <f t="shared" si="1"/>
        <v>86.26</v>
      </c>
      <c r="J30" s="7">
        <f t="shared" si="2"/>
        <v>0</v>
      </c>
      <c r="K30" s="21">
        <f t="shared" si="3"/>
        <v>392.75189274999997</v>
      </c>
      <c r="L30" s="21"/>
      <c r="M30" s="7">
        <f t="shared" si="4"/>
        <v>2936.2219572499994</v>
      </c>
      <c r="N30" s="11"/>
      <c r="O30" s="113">
        <v>44602</v>
      </c>
    </row>
    <row r="31" spans="2:15" ht="24.95" customHeight="1" x14ac:dyDescent="0.2">
      <c r="B31" s="2" t="s">
        <v>448</v>
      </c>
      <c r="C31" s="2"/>
      <c r="D31" s="53" t="s">
        <v>305</v>
      </c>
      <c r="E31" s="95">
        <v>13762.45615</v>
      </c>
      <c r="F31" s="39">
        <v>1331.01</v>
      </c>
      <c r="G31" s="39"/>
      <c r="H31" s="7">
        <f t="shared" ref="H31" si="9">+E31/2</f>
        <v>6881.228075</v>
      </c>
      <c r="I31" s="7">
        <f t="shared" ref="I31" si="10">+F31/2</f>
        <v>665.505</v>
      </c>
      <c r="J31" s="7">
        <f t="shared" ref="J31" si="11">+G31/2</f>
        <v>0</v>
      </c>
      <c r="K31" s="21">
        <f t="shared" ref="K31" si="12">+H31*0.115</f>
        <v>791.34122862499999</v>
      </c>
      <c r="L31" s="7"/>
      <c r="M31" s="85">
        <f t="shared" ref="M31" si="13">+H31-I31+J31-K31-L31</f>
        <v>5424.3818463749994</v>
      </c>
      <c r="N31" s="11"/>
      <c r="O31" s="113">
        <v>44636</v>
      </c>
    </row>
    <row r="32" spans="2:15" ht="24.95" customHeight="1" x14ac:dyDescent="0.2">
      <c r="B32" s="10" t="s">
        <v>147</v>
      </c>
      <c r="C32" s="48"/>
      <c r="D32" s="53" t="s">
        <v>91</v>
      </c>
      <c r="E32" s="95">
        <v>9918.5717000000004</v>
      </c>
      <c r="F32" s="39">
        <v>762.04</v>
      </c>
      <c r="G32" s="39"/>
      <c r="H32" s="7">
        <f t="shared" si="0"/>
        <v>4959.2858500000002</v>
      </c>
      <c r="I32" s="7">
        <f t="shared" si="1"/>
        <v>381.02</v>
      </c>
      <c r="J32" s="7">
        <f t="shared" si="2"/>
        <v>0</v>
      </c>
      <c r="K32" s="21">
        <f t="shared" si="3"/>
        <v>570.31787274999999</v>
      </c>
      <c r="L32" s="21"/>
      <c r="M32" s="7">
        <f>H32-I32+J32-K32-L32</f>
        <v>4007.9479772499999</v>
      </c>
      <c r="N32" s="11"/>
      <c r="O32" s="113">
        <v>43374</v>
      </c>
    </row>
    <row r="33" spans="2:15" ht="24.95" customHeight="1" x14ac:dyDescent="0.2">
      <c r="B33" s="51" t="s">
        <v>131</v>
      </c>
      <c r="C33" s="5"/>
      <c r="D33" s="53" t="s">
        <v>305</v>
      </c>
      <c r="E33" s="95">
        <v>13762.45615</v>
      </c>
      <c r="F33" s="39">
        <v>1331.01</v>
      </c>
      <c r="G33" s="39"/>
      <c r="H33" s="7">
        <f t="shared" si="0"/>
        <v>6881.228075</v>
      </c>
      <c r="I33" s="7">
        <f t="shared" si="1"/>
        <v>665.505</v>
      </c>
      <c r="J33" s="7">
        <f t="shared" si="2"/>
        <v>0</v>
      </c>
      <c r="K33" s="21">
        <f t="shared" si="3"/>
        <v>791.34122862499999</v>
      </c>
      <c r="L33" s="21"/>
      <c r="M33" s="7">
        <f t="shared" si="4"/>
        <v>5424.3818463749994</v>
      </c>
      <c r="N33" s="11"/>
      <c r="O33" s="113">
        <v>42278</v>
      </c>
    </row>
    <row r="34" spans="2:15" ht="24.95" customHeight="1" x14ac:dyDescent="0.2">
      <c r="B34" s="2" t="s">
        <v>154</v>
      </c>
      <c r="C34" s="5"/>
      <c r="D34" s="53" t="s">
        <v>251</v>
      </c>
      <c r="E34" s="95">
        <v>7670.085</v>
      </c>
      <c r="F34" s="39">
        <v>517.41</v>
      </c>
      <c r="G34" s="39"/>
      <c r="H34" s="7">
        <f t="shared" si="0"/>
        <v>3835.0425</v>
      </c>
      <c r="I34" s="7">
        <f t="shared" si="1"/>
        <v>258.70499999999998</v>
      </c>
      <c r="J34" s="7">
        <f t="shared" si="2"/>
        <v>0</v>
      </c>
      <c r="K34" s="21">
        <f t="shared" si="3"/>
        <v>441.02988750000003</v>
      </c>
      <c r="L34" s="21">
        <v>731</v>
      </c>
      <c r="M34" s="7">
        <f t="shared" si="4"/>
        <v>2404.3076125000002</v>
      </c>
      <c r="N34" s="11"/>
      <c r="O34" s="113">
        <v>41764</v>
      </c>
    </row>
    <row r="35" spans="2:15" ht="24.95" customHeight="1" x14ac:dyDescent="0.2">
      <c r="B35" s="2" t="s">
        <v>523</v>
      </c>
      <c r="C35" s="5"/>
      <c r="D35" s="53" t="s">
        <v>388</v>
      </c>
      <c r="E35" s="95">
        <v>10745.24</v>
      </c>
      <c r="F35" s="39">
        <v>851.98</v>
      </c>
      <c r="G35" s="39"/>
      <c r="H35" s="7">
        <f t="shared" ref="H35" si="14">+E35/2</f>
        <v>5372.62</v>
      </c>
      <c r="I35" s="7">
        <f t="shared" ref="I35" si="15">+F35/2</f>
        <v>425.99</v>
      </c>
      <c r="J35" s="7">
        <f t="shared" ref="J35" si="16">+G35/2</f>
        <v>0</v>
      </c>
      <c r="K35" s="21">
        <f t="shared" ref="K35" si="17">+H35*0.115</f>
        <v>617.85130000000004</v>
      </c>
      <c r="L35" s="21"/>
      <c r="M35" s="7">
        <f t="shared" si="4"/>
        <v>4328.7786999999998</v>
      </c>
      <c r="N35" s="11"/>
      <c r="O35" s="113">
        <v>45061</v>
      </c>
    </row>
    <row r="36" spans="2:15" ht="24.95" customHeight="1" x14ac:dyDescent="0.2">
      <c r="B36" s="10" t="s">
        <v>152</v>
      </c>
      <c r="C36" s="48"/>
      <c r="D36" s="53" t="s">
        <v>251</v>
      </c>
      <c r="E36" s="95">
        <v>11622.091</v>
      </c>
      <c r="F36" s="39">
        <v>972.68</v>
      </c>
      <c r="G36" s="39"/>
      <c r="H36" s="7">
        <f t="shared" si="0"/>
        <v>5811.0455000000002</v>
      </c>
      <c r="I36" s="7">
        <f t="shared" si="1"/>
        <v>486.34</v>
      </c>
      <c r="J36" s="7">
        <f t="shared" si="2"/>
        <v>0</v>
      </c>
      <c r="K36" s="21">
        <f t="shared" si="3"/>
        <v>668.27023250000002</v>
      </c>
      <c r="L36" s="21"/>
      <c r="M36" s="7">
        <f t="shared" si="4"/>
        <v>4656.4352675</v>
      </c>
      <c r="N36" s="11"/>
      <c r="O36" s="113">
        <v>38353</v>
      </c>
    </row>
    <row r="37" spans="2:15" s="51" customFormat="1" ht="29.25" customHeight="1" x14ac:dyDescent="0.2">
      <c r="B37" t="s">
        <v>475</v>
      </c>
      <c r="C37"/>
      <c r="D37" s="62" t="s">
        <v>314</v>
      </c>
      <c r="E37" s="95">
        <v>7670.085</v>
      </c>
      <c r="F37" s="39">
        <v>517.41</v>
      </c>
      <c r="G37" s="39"/>
      <c r="H37" s="7">
        <f t="shared" si="0"/>
        <v>3835.0425</v>
      </c>
      <c r="I37" s="7">
        <f t="shared" si="1"/>
        <v>258.70499999999998</v>
      </c>
      <c r="J37" s="7">
        <f t="shared" si="2"/>
        <v>0</v>
      </c>
      <c r="K37" s="21">
        <f t="shared" si="3"/>
        <v>441.02988750000003</v>
      </c>
      <c r="L37" s="21"/>
      <c r="M37" s="7">
        <f t="shared" si="4"/>
        <v>3135.3076125000002</v>
      </c>
      <c r="N37" s="70"/>
      <c r="O37" s="114">
        <v>44753</v>
      </c>
    </row>
    <row r="38" spans="2:15" ht="24.95" customHeight="1" x14ac:dyDescent="0.2">
      <c r="B38" s="10" t="s">
        <v>469</v>
      </c>
      <c r="C38" s="48"/>
      <c r="D38" s="94" t="s">
        <v>256</v>
      </c>
      <c r="E38" s="95">
        <v>8625.3612499999999</v>
      </c>
      <c r="F38" s="39">
        <v>621.34</v>
      </c>
      <c r="G38" s="39"/>
      <c r="H38" s="7">
        <f t="shared" si="0"/>
        <v>4312.680625</v>
      </c>
      <c r="I38" s="7">
        <f t="shared" si="1"/>
        <v>310.67</v>
      </c>
      <c r="J38" s="7">
        <f t="shared" si="2"/>
        <v>0</v>
      </c>
      <c r="K38" s="21">
        <f t="shared" si="3"/>
        <v>495.95827187500004</v>
      </c>
      <c r="L38" s="21"/>
      <c r="M38" s="7">
        <f t="shared" si="4"/>
        <v>3506.0523531250001</v>
      </c>
      <c r="N38" s="11"/>
      <c r="O38" s="113">
        <v>44743</v>
      </c>
    </row>
    <row r="39" spans="2:15" ht="24.95" customHeight="1" x14ac:dyDescent="0.2">
      <c r="B39" t="s">
        <v>316</v>
      </c>
      <c r="D39" s="94" t="s">
        <v>317</v>
      </c>
      <c r="E39" s="95">
        <v>4635.8578000000007</v>
      </c>
      <c r="F39" s="39"/>
      <c r="G39" s="39">
        <v>90.96</v>
      </c>
      <c r="H39" s="7">
        <f t="shared" si="0"/>
        <v>2317.9289000000003</v>
      </c>
      <c r="I39" s="7">
        <f t="shared" si="1"/>
        <v>0</v>
      </c>
      <c r="J39" s="7">
        <f t="shared" si="2"/>
        <v>45.48</v>
      </c>
      <c r="K39" s="21">
        <f t="shared" si="3"/>
        <v>266.56182350000006</v>
      </c>
      <c r="L39" s="21"/>
      <c r="M39" s="7">
        <f t="shared" si="4"/>
        <v>2096.8470765000002</v>
      </c>
      <c r="N39" s="11"/>
      <c r="O39" s="114">
        <v>43770</v>
      </c>
    </row>
    <row r="40" spans="2:15" ht="24.95" customHeight="1" x14ac:dyDescent="0.2">
      <c r="B40" s="51" t="s">
        <v>509</v>
      </c>
      <c r="D40" s="94" t="s">
        <v>498</v>
      </c>
      <c r="E40" s="95">
        <v>9918.5717000000004</v>
      </c>
      <c r="F40" s="39">
        <v>762.04</v>
      </c>
      <c r="G40" s="39"/>
      <c r="H40" s="7">
        <f t="shared" ref="H40:H71" si="18">+E40/2</f>
        <v>4959.2858500000002</v>
      </c>
      <c r="I40" s="7">
        <f t="shared" ref="I40:I71" si="19">+F40/2</f>
        <v>381.02</v>
      </c>
      <c r="J40" s="7">
        <f t="shared" ref="J40:J71" si="20">+G40/2</f>
        <v>0</v>
      </c>
      <c r="K40" s="21">
        <f t="shared" ref="K40" si="21">+H40*0.115</f>
        <v>570.31787274999999</v>
      </c>
      <c r="L40" s="21"/>
      <c r="M40" s="7">
        <f t="shared" si="4"/>
        <v>4007.9479772499999</v>
      </c>
      <c r="N40" s="11"/>
      <c r="O40" s="114">
        <v>45040</v>
      </c>
    </row>
    <row r="41" spans="2:15" ht="24.95" customHeight="1" x14ac:dyDescent="0.2">
      <c r="B41" s="51" t="s">
        <v>491</v>
      </c>
      <c r="D41" s="53" t="s">
        <v>91</v>
      </c>
      <c r="E41" s="95">
        <v>9918.5717000000004</v>
      </c>
      <c r="F41" s="39">
        <v>762.04</v>
      </c>
      <c r="G41" s="39"/>
      <c r="H41" s="7">
        <f t="shared" si="18"/>
        <v>4959.2858500000002</v>
      </c>
      <c r="I41" s="7">
        <f t="shared" si="19"/>
        <v>381.02</v>
      </c>
      <c r="J41" s="7">
        <f t="shared" si="20"/>
        <v>0</v>
      </c>
      <c r="K41" s="21">
        <f t="shared" si="3"/>
        <v>570.31787274999999</v>
      </c>
      <c r="L41" s="21"/>
      <c r="M41" s="7">
        <f t="shared" si="4"/>
        <v>4007.9479772499999</v>
      </c>
      <c r="N41" s="11"/>
      <c r="O41" s="114">
        <v>44927</v>
      </c>
    </row>
    <row r="42" spans="2:15" ht="24.95" customHeight="1" x14ac:dyDescent="0.2">
      <c r="B42" s="10" t="s">
        <v>137</v>
      </c>
      <c r="C42" s="48"/>
      <c r="D42" s="53" t="s">
        <v>62</v>
      </c>
      <c r="E42" s="95">
        <v>15844.9305</v>
      </c>
      <c r="F42" s="39">
        <v>1716.48</v>
      </c>
      <c r="G42" s="39"/>
      <c r="H42" s="7">
        <f t="shared" si="18"/>
        <v>7922.4652500000002</v>
      </c>
      <c r="I42" s="7">
        <f t="shared" si="19"/>
        <v>858.24</v>
      </c>
      <c r="J42" s="7">
        <f t="shared" si="20"/>
        <v>0</v>
      </c>
      <c r="K42" s="21">
        <f t="shared" si="3"/>
        <v>911.08350375000009</v>
      </c>
      <c r="L42" s="21"/>
      <c r="M42" s="7">
        <f t="shared" si="4"/>
        <v>6153.1417462500003</v>
      </c>
      <c r="N42" s="11"/>
      <c r="O42" s="113">
        <v>38353</v>
      </c>
    </row>
    <row r="43" spans="2:15" ht="24.95" customHeight="1" x14ac:dyDescent="0.2">
      <c r="B43" s="2" t="s">
        <v>425</v>
      </c>
      <c r="C43" s="5"/>
      <c r="D43" s="53" t="s">
        <v>91</v>
      </c>
      <c r="E43" s="95">
        <v>9918.5717000000004</v>
      </c>
      <c r="F43" s="39">
        <v>762.04</v>
      </c>
      <c r="G43" s="39"/>
      <c r="H43" s="7">
        <f t="shared" si="18"/>
        <v>4959.2858500000002</v>
      </c>
      <c r="I43" s="7">
        <f t="shared" si="19"/>
        <v>381.02</v>
      </c>
      <c r="J43" s="7">
        <f t="shared" si="20"/>
        <v>0</v>
      </c>
      <c r="K43" s="21">
        <f t="shared" si="3"/>
        <v>570.31787274999999</v>
      </c>
      <c r="L43" s="21"/>
      <c r="M43" s="7">
        <f t="shared" si="4"/>
        <v>4007.9479772499999</v>
      </c>
      <c r="N43" s="11"/>
      <c r="O43" s="113">
        <v>44578</v>
      </c>
    </row>
    <row r="44" spans="2:15" ht="24.95" customHeight="1" x14ac:dyDescent="0.2">
      <c r="B44" t="s">
        <v>324</v>
      </c>
      <c r="C44" s="77"/>
      <c r="D44" s="94" t="s">
        <v>86</v>
      </c>
      <c r="E44" s="95">
        <v>26523.14055</v>
      </c>
      <c r="F44" s="39">
        <v>3997.35</v>
      </c>
      <c r="G44" s="39"/>
      <c r="H44" s="7">
        <f t="shared" si="18"/>
        <v>13261.570275</v>
      </c>
      <c r="I44" s="7">
        <f t="shared" si="19"/>
        <v>1998.675</v>
      </c>
      <c r="J44" s="7">
        <f t="shared" si="20"/>
        <v>0</v>
      </c>
      <c r="K44" s="21">
        <f t="shared" si="3"/>
        <v>1525.0805816250001</v>
      </c>
      <c r="L44" s="21"/>
      <c r="M44" s="7">
        <f t="shared" si="4"/>
        <v>9737.8146933750013</v>
      </c>
      <c r="N44" s="11"/>
      <c r="O44" s="114">
        <v>44393</v>
      </c>
    </row>
    <row r="45" spans="2:15" ht="24.95" customHeight="1" x14ac:dyDescent="0.2">
      <c r="B45" t="s">
        <v>447</v>
      </c>
      <c r="C45" s="77"/>
      <c r="D45" s="94" t="s">
        <v>256</v>
      </c>
      <c r="E45" s="95">
        <v>8625.3612499999999</v>
      </c>
      <c r="F45" s="39">
        <v>621.34</v>
      </c>
      <c r="G45" s="39"/>
      <c r="H45" s="7">
        <f t="shared" si="18"/>
        <v>4312.680625</v>
      </c>
      <c r="I45" s="7">
        <f t="shared" si="19"/>
        <v>310.67</v>
      </c>
      <c r="J45" s="7">
        <f t="shared" si="20"/>
        <v>0</v>
      </c>
      <c r="K45" s="21">
        <f t="shared" si="3"/>
        <v>495.95827187500004</v>
      </c>
      <c r="L45" s="21"/>
      <c r="M45" s="7">
        <f t="shared" si="4"/>
        <v>3506.0523531250001</v>
      </c>
      <c r="N45" s="11"/>
      <c r="O45" s="114">
        <v>44636</v>
      </c>
    </row>
    <row r="46" spans="2:15" ht="24.95" customHeight="1" x14ac:dyDescent="0.2">
      <c r="B46" s="51" t="s">
        <v>532</v>
      </c>
      <c r="C46" s="77"/>
      <c r="D46" s="94" t="s">
        <v>388</v>
      </c>
      <c r="E46" s="95">
        <v>10745.24</v>
      </c>
      <c r="F46" s="39">
        <v>851.98</v>
      </c>
      <c r="G46" s="39"/>
      <c r="H46" s="7">
        <f t="shared" ref="H46" si="22">+E46/2</f>
        <v>5372.62</v>
      </c>
      <c r="I46" s="7">
        <f t="shared" ref="I46" si="23">+F46/2</f>
        <v>425.99</v>
      </c>
      <c r="J46" s="7">
        <f t="shared" si="20"/>
        <v>0</v>
      </c>
      <c r="K46" s="21">
        <f t="shared" si="3"/>
        <v>617.85130000000004</v>
      </c>
      <c r="L46" s="21"/>
      <c r="M46" s="7">
        <f t="shared" ref="M46" si="24">H46-I46+J46-K46-L46</f>
        <v>4328.7786999999998</v>
      </c>
      <c r="N46" s="11"/>
      <c r="O46" s="114"/>
    </row>
    <row r="47" spans="2:15" ht="24.95" customHeight="1" x14ac:dyDescent="0.2">
      <c r="B47" t="s">
        <v>402</v>
      </c>
      <c r="C47" s="77"/>
      <c r="D47" s="94" t="s">
        <v>524</v>
      </c>
      <c r="E47" s="95">
        <v>3161.72</v>
      </c>
      <c r="F47" s="39"/>
      <c r="G47" s="39">
        <v>237.7</v>
      </c>
      <c r="H47" s="7">
        <f t="shared" si="18"/>
        <v>1580.86</v>
      </c>
      <c r="I47" s="7">
        <f t="shared" si="19"/>
        <v>0</v>
      </c>
      <c r="J47" s="7">
        <f t="shared" si="20"/>
        <v>118.85</v>
      </c>
      <c r="K47" s="21">
        <f t="shared" si="3"/>
        <v>181.7989</v>
      </c>
      <c r="L47" s="21"/>
      <c r="M47" s="7">
        <f t="shared" si="4"/>
        <v>1517.9110999999998</v>
      </c>
      <c r="N47" s="11"/>
      <c r="O47" s="114">
        <v>44470</v>
      </c>
    </row>
    <row r="48" spans="2:15" ht="24.95" customHeight="1" x14ac:dyDescent="0.2">
      <c r="B48" t="s">
        <v>334</v>
      </c>
      <c r="C48" s="77"/>
      <c r="D48" s="94" t="s">
        <v>406</v>
      </c>
      <c r="E48" s="95">
        <v>7670.085</v>
      </c>
      <c r="F48" s="39">
        <v>517.41</v>
      </c>
      <c r="G48" s="39"/>
      <c r="H48" s="7">
        <f t="shared" si="18"/>
        <v>3835.0425</v>
      </c>
      <c r="I48" s="7">
        <f t="shared" si="19"/>
        <v>258.70499999999998</v>
      </c>
      <c r="J48" s="7">
        <f t="shared" si="20"/>
        <v>0</v>
      </c>
      <c r="K48" s="21">
        <f t="shared" si="3"/>
        <v>441.02988750000003</v>
      </c>
      <c r="L48" s="21"/>
      <c r="M48" s="7">
        <f t="shared" si="4"/>
        <v>3135.3076125000002</v>
      </c>
      <c r="N48" s="11"/>
      <c r="O48" s="114">
        <v>44218</v>
      </c>
    </row>
    <row r="49" spans="1:15" ht="24.95" customHeight="1" x14ac:dyDescent="0.2">
      <c r="A49" s="75">
        <v>43739</v>
      </c>
      <c r="B49" s="10" t="s">
        <v>168</v>
      </c>
      <c r="C49" s="48"/>
      <c r="D49" s="53" t="s">
        <v>12</v>
      </c>
      <c r="E49" s="95">
        <v>2794.19</v>
      </c>
      <c r="F49" s="39"/>
      <c r="G49" s="39">
        <v>261.22000000000003</v>
      </c>
      <c r="H49" s="7">
        <f t="shared" si="18"/>
        <v>1397.095</v>
      </c>
      <c r="I49" s="7">
        <f t="shared" si="19"/>
        <v>0</v>
      </c>
      <c r="J49" s="7">
        <f t="shared" si="20"/>
        <v>130.61000000000001</v>
      </c>
      <c r="K49" s="21">
        <f t="shared" si="3"/>
        <v>160.66592500000002</v>
      </c>
      <c r="L49" s="21"/>
      <c r="M49" s="7">
        <f t="shared" si="4"/>
        <v>1367.0390749999999</v>
      </c>
      <c r="N49" s="11"/>
      <c r="O49" s="113">
        <v>34864</v>
      </c>
    </row>
    <row r="50" spans="1:15" ht="24.95" customHeight="1" x14ac:dyDescent="0.2">
      <c r="A50" s="75"/>
      <c r="B50" s="10" t="s">
        <v>383</v>
      </c>
      <c r="C50" s="48"/>
      <c r="D50" s="53" t="s">
        <v>64</v>
      </c>
      <c r="E50" s="27">
        <v>5780.94</v>
      </c>
      <c r="F50" s="39">
        <v>41.92</v>
      </c>
      <c r="G50" s="39"/>
      <c r="H50" s="7">
        <f t="shared" si="18"/>
        <v>2890.47</v>
      </c>
      <c r="I50" s="7">
        <f t="shared" si="19"/>
        <v>20.96</v>
      </c>
      <c r="J50" s="7">
        <f t="shared" si="20"/>
        <v>0</v>
      </c>
      <c r="K50" s="21"/>
      <c r="L50" s="21"/>
      <c r="M50" s="7">
        <f t="shared" si="4"/>
        <v>2869.5099999999998</v>
      </c>
      <c r="N50" s="11"/>
      <c r="O50" s="113"/>
    </row>
    <row r="51" spans="1:15" ht="24.95" customHeight="1" x14ac:dyDescent="0.2">
      <c r="B51" s="2" t="s">
        <v>174</v>
      </c>
      <c r="C51" s="5"/>
      <c r="D51" s="28" t="s">
        <v>28</v>
      </c>
      <c r="E51" s="95">
        <v>6424.0167499999998</v>
      </c>
      <c r="F51" s="39">
        <v>128.30000000000001</v>
      </c>
      <c r="G51" s="39"/>
      <c r="H51" s="7">
        <f t="shared" si="18"/>
        <v>3212.0083749999999</v>
      </c>
      <c r="I51" s="7">
        <f t="shared" si="19"/>
        <v>64.150000000000006</v>
      </c>
      <c r="J51" s="7">
        <f t="shared" si="20"/>
        <v>0</v>
      </c>
      <c r="K51" s="7">
        <f t="shared" ref="K51" si="25">+H51*0.115</f>
        <v>369.38096312499999</v>
      </c>
      <c r="L51" s="7"/>
      <c r="M51" s="85">
        <f t="shared" ref="M51" si="26">+H51-I51+J51-K51-L51</f>
        <v>2778.4774118749997</v>
      </c>
      <c r="N51" s="11"/>
      <c r="O51" s="113">
        <v>36892</v>
      </c>
    </row>
    <row r="52" spans="1:15" ht="24.95" customHeight="1" x14ac:dyDescent="0.2">
      <c r="A52" s="75"/>
      <c r="B52" s="10" t="s">
        <v>492</v>
      </c>
      <c r="C52" s="48"/>
      <c r="D52" s="53" t="s">
        <v>91</v>
      </c>
      <c r="E52" s="96">
        <v>9918.5717000000004</v>
      </c>
      <c r="F52" s="39">
        <v>762.04</v>
      </c>
      <c r="G52" s="39"/>
      <c r="H52" s="7">
        <f t="shared" si="18"/>
        <v>4959.2858500000002</v>
      </c>
      <c r="I52" s="7">
        <f t="shared" si="19"/>
        <v>381.02</v>
      </c>
      <c r="J52" s="7">
        <f t="shared" si="20"/>
        <v>0</v>
      </c>
      <c r="K52" s="21">
        <f t="shared" si="3"/>
        <v>570.31787274999999</v>
      </c>
      <c r="L52" s="21"/>
      <c r="M52" s="7">
        <f t="shared" si="4"/>
        <v>4007.9479772499999</v>
      </c>
      <c r="N52" s="11"/>
      <c r="O52" s="113">
        <v>44935</v>
      </c>
    </row>
    <row r="53" spans="1:15" ht="24.95" customHeight="1" x14ac:dyDescent="0.2">
      <c r="A53" s="75"/>
      <c r="B53" s="10" t="s">
        <v>499</v>
      </c>
      <c r="C53" s="48"/>
      <c r="D53" s="53" t="s">
        <v>443</v>
      </c>
      <c r="E53" s="96">
        <v>7670.09</v>
      </c>
      <c r="F53" s="39">
        <v>517.41</v>
      </c>
      <c r="G53" s="39"/>
      <c r="H53" s="7">
        <f t="shared" si="18"/>
        <v>3835.0450000000001</v>
      </c>
      <c r="I53" s="7">
        <f t="shared" si="19"/>
        <v>258.70499999999998</v>
      </c>
      <c r="J53" s="7">
        <f t="shared" si="20"/>
        <v>0</v>
      </c>
      <c r="K53" s="21">
        <f>+H53*0.115</f>
        <v>441.03017500000004</v>
      </c>
      <c r="L53" s="21"/>
      <c r="M53" s="7">
        <f t="shared" si="4"/>
        <v>3135.3098250000003</v>
      </c>
      <c r="N53" s="11"/>
      <c r="O53" s="113">
        <v>45009</v>
      </c>
    </row>
    <row r="54" spans="1:15" ht="24.75" customHeight="1" x14ac:dyDescent="0.2">
      <c r="B54" t="s">
        <v>450</v>
      </c>
      <c r="C54" s="71"/>
      <c r="D54" s="82" t="s">
        <v>91</v>
      </c>
      <c r="E54" s="95">
        <v>9918.5717000000004</v>
      </c>
      <c r="F54" s="39">
        <v>762.04</v>
      </c>
      <c r="G54" s="39"/>
      <c r="H54" s="7">
        <f t="shared" si="18"/>
        <v>4959.2858500000002</v>
      </c>
      <c r="I54" s="7">
        <f t="shared" si="19"/>
        <v>381.02</v>
      </c>
      <c r="J54" s="7">
        <f t="shared" si="20"/>
        <v>0</v>
      </c>
      <c r="K54" s="21">
        <f t="shared" si="3"/>
        <v>570.31787274999999</v>
      </c>
      <c r="L54" s="21"/>
      <c r="M54" s="7">
        <f t="shared" si="4"/>
        <v>4007.9479772499999</v>
      </c>
      <c r="N54" s="11"/>
      <c r="O54" s="114">
        <v>44669</v>
      </c>
    </row>
    <row r="55" spans="1:15" ht="24.95" customHeight="1" x14ac:dyDescent="0.2">
      <c r="B55" s="10" t="s">
        <v>468</v>
      </c>
      <c r="D55" s="94" t="s">
        <v>257</v>
      </c>
      <c r="E55" s="95">
        <v>7670.085</v>
      </c>
      <c r="F55" s="39">
        <v>517.41</v>
      </c>
      <c r="G55" s="39"/>
      <c r="H55" s="7">
        <f t="shared" si="18"/>
        <v>3835.0425</v>
      </c>
      <c r="I55" s="7">
        <f t="shared" si="19"/>
        <v>258.70499999999998</v>
      </c>
      <c r="J55" s="7">
        <f t="shared" si="20"/>
        <v>0</v>
      </c>
      <c r="K55" s="21">
        <f t="shared" si="3"/>
        <v>441.02988750000003</v>
      </c>
      <c r="L55" s="21"/>
      <c r="M55" s="7">
        <f t="shared" si="4"/>
        <v>3135.3076125000002</v>
      </c>
      <c r="N55" s="11"/>
      <c r="O55" s="114">
        <v>44743</v>
      </c>
    </row>
    <row r="56" spans="1:15" ht="24.95" customHeight="1" x14ac:dyDescent="0.2">
      <c r="A56" s="75">
        <v>43600</v>
      </c>
      <c r="B56" s="10" t="s">
        <v>177</v>
      </c>
      <c r="C56" s="48"/>
      <c r="D56" s="53" t="s">
        <v>307</v>
      </c>
      <c r="E56" s="95">
        <v>4427.665</v>
      </c>
      <c r="F56" s="39"/>
      <c r="G56" s="39">
        <v>132.52000000000001</v>
      </c>
      <c r="H56" s="7">
        <f t="shared" si="18"/>
        <v>2213.8325</v>
      </c>
      <c r="I56" s="7">
        <f t="shared" si="19"/>
        <v>0</v>
      </c>
      <c r="J56" s="7">
        <f t="shared" si="20"/>
        <v>66.260000000000005</v>
      </c>
      <c r="K56" s="21">
        <f t="shared" si="3"/>
        <v>254.59073750000002</v>
      </c>
      <c r="L56" s="21"/>
      <c r="M56" s="7">
        <f t="shared" si="4"/>
        <v>2025.5017625000003</v>
      </c>
      <c r="N56" s="11"/>
      <c r="O56" s="113">
        <v>43389</v>
      </c>
    </row>
    <row r="57" spans="1:15" ht="24.95" customHeight="1" x14ac:dyDescent="0.2">
      <c r="B57" s="51" t="s">
        <v>337</v>
      </c>
      <c r="C57" s="51"/>
      <c r="D57" s="94" t="s">
        <v>388</v>
      </c>
      <c r="E57" s="95">
        <v>11980.9426</v>
      </c>
      <c r="F57" s="39">
        <v>1030.0999999999999</v>
      </c>
      <c r="G57" s="39"/>
      <c r="H57" s="7">
        <f t="shared" si="18"/>
        <v>5990.4713000000002</v>
      </c>
      <c r="I57" s="7">
        <f t="shared" si="19"/>
        <v>515.04999999999995</v>
      </c>
      <c r="J57" s="7">
        <f t="shared" si="20"/>
        <v>0</v>
      </c>
      <c r="K57" s="21">
        <f t="shared" si="3"/>
        <v>688.9041995</v>
      </c>
      <c r="L57" s="21"/>
      <c r="M57" s="7">
        <f t="shared" si="4"/>
        <v>4786.5171005000002</v>
      </c>
      <c r="N57" s="11"/>
      <c r="O57" s="114">
        <v>43525</v>
      </c>
    </row>
    <row r="58" spans="1:15" ht="24.95" customHeight="1" x14ac:dyDescent="0.2">
      <c r="B58" s="2" t="s">
        <v>134</v>
      </c>
      <c r="C58" s="5"/>
      <c r="D58" s="28" t="s">
        <v>264</v>
      </c>
      <c r="E58" s="95">
        <v>15180.3236</v>
      </c>
      <c r="F58" s="39">
        <v>1585.09</v>
      </c>
      <c r="G58" s="39"/>
      <c r="H58" s="7">
        <f t="shared" si="18"/>
        <v>7590.1617999999999</v>
      </c>
      <c r="I58" s="7">
        <f t="shared" si="19"/>
        <v>792.54499999999996</v>
      </c>
      <c r="J58" s="7">
        <f t="shared" si="20"/>
        <v>0</v>
      </c>
      <c r="K58" s="7">
        <f t="shared" si="3"/>
        <v>872.868607</v>
      </c>
      <c r="L58" s="7"/>
      <c r="M58" s="85">
        <f t="shared" ref="M58" si="27">+H58-I58+J58-K58-L58</f>
        <v>5924.7481929999994</v>
      </c>
      <c r="N58" s="11"/>
      <c r="O58" s="113">
        <v>42278</v>
      </c>
    </row>
    <row r="59" spans="1:15" ht="24.95" customHeight="1" x14ac:dyDescent="0.2">
      <c r="A59" s="75">
        <v>44329</v>
      </c>
      <c r="B59" s="2" t="s">
        <v>132</v>
      </c>
      <c r="C59" s="5"/>
      <c r="D59" s="53" t="s">
        <v>426</v>
      </c>
      <c r="E59" s="96">
        <v>13478.889350000001</v>
      </c>
      <c r="F59" s="39">
        <v>1280.2</v>
      </c>
      <c r="G59" s="39"/>
      <c r="H59" s="7">
        <f t="shared" si="18"/>
        <v>6739.4446750000006</v>
      </c>
      <c r="I59" s="7">
        <f t="shared" si="19"/>
        <v>640.1</v>
      </c>
      <c r="J59" s="7">
        <f t="shared" si="20"/>
        <v>0</v>
      </c>
      <c r="K59" s="21">
        <f t="shared" si="3"/>
        <v>775.03613762500015</v>
      </c>
      <c r="L59" s="21"/>
      <c r="M59" s="7">
        <f t="shared" si="4"/>
        <v>5324.308537375</v>
      </c>
      <c r="N59" s="11"/>
      <c r="O59" s="113">
        <v>34865</v>
      </c>
    </row>
    <row r="60" spans="1:15" ht="24.95" customHeight="1" x14ac:dyDescent="0.2">
      <c r="B60" s="51" t="s">
        <v>143</v>
      </c>
      <c r="C60" s="2"/>
      <c r="D60" s="53" t="s">
        <v>60</v>
      </c>
      <c r="E60" s="95">
        <v>9918.5717000000004</v>
      </c>
      <c r="F60" s="39">
        <v>762.04</v>
      </c>
      <c r="G60" s="39"/>
      <c r="H60" s="7">
        <f t="shared" si="18"/>
        <v>4959.2858500000002</v>
      </c>
      <c r="I60" s="7">
        <f t="shared" si="19"/>
        <v>381.02</v>
      </c>
      <c r="J60" s="7">
        <f t="shared" si="20"/>
        <v>0</v>
      </c>
      <c r="K60" s="21">
        <f t="shared" si="3"/>
        <v>570.31787274999999</v>
      </c>
      <c r="L60" s="21"/>
      <c r="M60" s="7">
        <f t="shared" si="4"/>
        <v>4007.9479772499999</v>
      </c>
      <c r="N60" s="11"/>
      <c r="O60" s="113">
        <v>43374</v>
      </c>
    </row>
    <row r="61" spans="1:15" ht="24.95" customHeight="1" x14ac:dyDescent="0.2">
      <c r="B61" s="51" t="s">
        <v>478</v>
      </c>
      <c r="C61" s="2"/>
      <c r="D61" s="82" t="s">
        <v>91</v>
      </c>
      <c r="E61" s="95">
        <v>9918.5717000000004</v>
      </c>
      <c r="F61" s="39">
        <v>762.04</v>
      </c>
      <c r="G61" s="39"/>
      <c r="H61" s="7">
        <f t="shared" si="18"/>
        <v>4959.2858500000002</v>
      </c>
      <c r="I61" s="7">
        <f t="shared" si="19"/>
        <v>381.02</v>
      </c>
      <c r="J61" s="7">
        <f t="shared" si="20"/>
        <v>0</v>
      </c>
      <c r="K61" s="21">
        <f t="shared" si="3"/>
        <v>570.31787274999999</v>
      </c>
      <c r="L61" s="21">
        <v>805</v>
      </c>
      <c r="M61" s="7">
        <f t="shared" si="4"/>
        <v>3202.9479772499999</v>
      </c>
      <c r="N61" s="11"/>
      <c r="O61" s="113">
        <v>44789</v>
      </c>
    </row>
    <row r="62" spans="1:15" ht="24.75" customHeight="1" x14ac:dyDescent="0.2">
      <c r="B62" s="51" t="s">
        <v>347</v>
      </c>
      <c r="C62" s="51"/>
      <c r="D62" s="82" t="s">
        <v>91</v>
      </c>
      <c r="E62" s="96">
        <v>9918.5717000000004</v>
      </c>
      <c r="F62" s="39">
        <v>762.04</v>
      </c>
      <c r="G62" s="39"/>
      <c r="H62" s="7">
        <f t="shared" si="18"/>
        <v>4959.2858500000002</v>
      </c>
      <c r="I62" s="7">
        <f t="shared" si="19"/>
        <v>381.02</v>
      </c>
      <c r="J62" s="7">
        <f t="shared" si="20"/>
        <v>0</v>
      </c>
      <c r="K62" s="21">
        <f t="shared" si="3"/>
        <v>570.31787274999999</v>
      </c>
      <c r="L62" s="21"/>
      <c r="M62" s="7">
        <f t="shared" si="4"/>
        <v>4007.9479772499999</v>
      </c>
      <c r="N62" s="11"/>
      <c r="O62" s="114">
        <v>44396</v>
      </c>
    </row>
    <row r="63" spans="1:15" ht="24.95" customHeight="1" x14ac:dyDescent="0.2">
      <c r="B63" s="3" t="s">
        <v>218</v>
      </c>
      <c r="D63" s="28" t="s">
        <v>498</v>
      </c>
      <c r="E63" s="95">
        <v>9918.5717000000004</v>
      </c>
      <c r="F63" s="39">
        <v>762.04</v>
      </c>
      <c r="G63" s="39"/>
      <c r="H63" s="7">
        <f t="shared" si="18"/>
        <v>4959.2858500000002</v>
      </c>
      <c r="I63" s="7">
        <f t="shared" si="19"/>
        <v>381.02</v>
      </c>
      <c r="J63" s="7">
        <f t="shared" si="20"/>
        <v>0</v>
      </c>
      <c r="K63" s="21">
        <f t="shared" ref="K63" si="28">+H63*0.115</f>
        <v>570.31787274999999</v>
      </c>
      <c r="L63" s="21"/>
      <c r="M63" s="7">
        <f t="shared" si="4"/>
        <v>4007.9479772499999</v>
      </c>
      <c r="N63" s="11"/>
      <c r="O63" s="120">
        <v>43420</v>
      </c>
    </row>
    <row r="64" spans="1:15" ht="24.95" customHeight="1" x14ac:dyDescent="0.2">
      <c r="A64" s="75"/>
      <c r="B64" t="s">
        <v>405</v>
      </c>
      <c r="D64" s="94" t="s">
        <v>406</v>
      </c>
      <c r="E64" s="96">
        <v>7670.085</v>
      </c>
      <c r="F64" s="39">
        <v>517.41</v>
      </c>
      <c r="G64" s="39"/>
      <c r="H64" s="7">
        <f t="shared" si="18"/>
        <v>3835.0425</v>
      </c>
      <c r="I64" s="7">
        <f t="shared" si="19"/>
        <v>258.70499999999998</v>
      </c>
      <c r="J64" s="7">
        <f t="shared" si="20"/>
        <v>0</v>
      </c>
      <c r="K64" s="21">
        <f t="shared" si="3"/>
        <v>441.02988750000003</v>
      </c>
      <c r="L64" s="21"/>
      <c r="M64" s="7">
        <f t="shared" si="4"/>
        <v>3135.3076125000002</v>
      </c>
      <c r="N64" s="11"/>
      <c r="O64" s="114">
        <v>44508</v>
      </c>
    </row>
    <row r="65" spans="1:15" ht="24.95" customHeight="1" x14ac:dyDescent="0.2">
      <c r="B65" t="s">
        <v>325</v>
      </c>
      <c r="D65" s="94" t="s">
        <v>388</v>
      </c>
      <c r="E65" s="96">
        <v>11980.9426</v>
      </c>
      <c r="F65" s="39">
        <v>1030.0999999999999</v>
      </c>
      <c r="G65" s="39"/>
      <c r="H65" s="7">
        <f t="shared" si="18"/>
        <v>5990.4713000000002</v>
      </c>
      <c r="I65" s="7">
        <f t="shared" si="19"/>
        <v>515.04999999999995</v>
      </c>
      <c r="J65" s="7">
        <f t="shared" si="20"/>
        <v>0</v>
      </c>
      <c r="K65" s="21">
        <f t="shared" si="3"/>
        <v>688.9041995</v>
      </c>
      <c r="L65" s="21"/>
      <c r="M65" s="7">
        <f t="shared" si="4"/>
        <v>4786.5171005000002</v>
      </c>
      <c r="N65" s="11"/>
      <c r="O65" s="112">
        <v>44470</v>
      </c>
    </row>
    <row r="66" spans="1:15" ht="24.95" customHeight="1" x14ac:dyDescent="0.2">
      <c r="B66" s="2" t="s">
        <v>171</v>
      </c>
      <c r="C66" s="5"/>
      <c r="D66" s="28" t="s">
        <v>464</v>
      </c>
      <c r="E66" s="95">
        <v>9657.48</v>
      </c>
      <c r="F66" s="39">
        <v>733.64</v>
      </c>
      <c r="G66" s="39"/>
      <c r="H66" s="7">
        <f t="shared" si="18"/>
        <v>4828.74</v>
      </c>
      <c r="I66" s="7">
        <f t="shared" si="19"/>
        <v>366.82</v>
      </c>
      <c r="J66" s="7">
        <f t="shared" si="20"/>
        <v>0</v>
      </c>
      <c r="K66" s="7">
        <f t="shared" si="3"/>
        <v>555.30510000000004</v>
      </c>
      <c r="L66" s="7"/>
      <c r="M66" s="85">
        <f t="shared" ref="M66:M67" si="29">+H66-I66+J66-K66-L66</f>
        <v>3906.6149</v>
      </c>
      <c r="N66" s="11"/>
      <c r="O66" s="113">
        <v>40179</v>
      </c>
    </row>
    <row r="67" spans="1:15" ht="24.95" customHeight="1" x14ac:dyDescent="0.2">
      <c r="B67" s="2" t="s">
        <v>418</v>
      </c>
      <c r="C67" s="5"/>
      <c r="D67" s="28" t="s">
        <v>17</v>
      </c>
      <c r="E67" s="95">
        <v>7670.085</v>
      </c>
      <c r="F67" s="39">
        <v>517.41</v>
      </c>
      <c r="G67" s="39"/>
      <c r="H67" s="7">
        <f t="shared" si="18"/>
        <v>3835.0425</v>
      </c>
      <c r="I67" s="7">
        <f t="shared" si="19"/>
        <v>258.70499999999998</v>
      </c>
      <c r="J67" s="7">
        <f t="shared" si="20"/>
        <v>0</v>
      </c>
      <c r="K67" s="7">
        <f t="shared" si="3"/>
        <v>441.02988750000003</v>
      </c>
      <c r="L67" s="7"/>
      <c r="M67" s="85">
        <f t="shared" si="29"/>
        <v>3135.3076125000002</v>
      </c>
      <c r="N67" s="11"/>
      <c r="O67" s="113">
        <v>44522</v>
      </c>
    </row>
    <row r="68" spans="1:15" ht="24.95" customHeight="1" x14ac:dyDescent="0.2">
      <c r="A68" s="75">
        <v>43943</v>
      </c>
      <c r="B68" t="s">
        <v>311</v>
      </c>
      <c r="D68" s="94" t="s">
        <v>256</v>
      </c>
      <c r="E68" s="96">
        <v>8625.3612499999999</v>
      </c>
      <c r="F68" s="39">
        <v>621.34</v>
      </c>
      <c r="G68" s="39"/>
      <c r="H68" s="7">
        <f t="shared" si="18"/>
        <v>4312.680625</v>
      </c>
      <c r="I68" s="7">
        <f t="shared" si="19"/>
        <v>310.67</v>
      </c>
      <c r="J68" s="7">
        <f t="shared" si="20"/>
        <v>0</v>
      </c>
      <c r="K68" s="21">
        <f t="shared" si="3"/>
        <v>495.95827187500004</v>
      </c>
      <c r="L68" s="21"/>
      <c r="M68" s="7">
        <f t="shared" si="4"/>
        <v>3506.0523531250001</v>
      </c>
      <c r="N68" s="11"/>
      <c r="O68" s="114">
        <v>43600</v>
      </c>
    </row>
    <row r="69" spans="1:15" ht="24.95" customHeight="1" x14ac:dyDescent="0.2">
      <c r="A69" s="75">
        <v>43481</v>
      </c>
      <c r="B69" s="2" t="s">
        <v>153</v>
      </c>
      <c r="C69" s="5"/>
      <c r="D69" s="53" t="s">
        <v>251</v>
      </c>
      <c r="E69" s="96">
        <v>6365.8472000000002</v>
      </c>
      <c r="F69" s="39">
        <v>121.97</v>
      </c>
      <c r="G69" s="39"/>
      <c r="H69" s="7">
        <f t="shared" si="18"/>
        <v>3182.9236000000001</v>
      </c>
      <c r="I69" s="7">
        <f t="shared" si="19"/>
        <v>60.984999999999999</v>
      </c>
      <c r="J69" s="7">
        <f t="shared" si="20"/>
        <v>0</v>
      </c>
      <c r="K69" s="21">
        <f t="shared" ref="K69" si="30">+H69*0.115</f>
        <v>366.03621400000003</v>
      </c>
      <c r="L69" s="21"/>
      <c r="M69" s="7">
        <f t="shared" si="4"/>
        <v>2755.9023859999998</v>
      </c>
      <c r="N69" s="11"/>
      <c r="O69" s="113">
        <v>41647</v>
      </c>
    </row>
    <row r="70" spans="1:15" ht="24.95" customHeight="1" x14ac:dyDescent="0.2">
      <c r="A70" s="75"/>
      <c r="B70" s="2" t="s">
        <v>420</v>
      </c>
      <c r="C70" s="5"/>
      <c r="D70" s="53" t="s">
        <v>419</v>
      </c>
      <c r="E70" s="27">
        <v>6125.98</v>
      </c>
      <c r="F70" s="39">
        <v>64.010000000000005</v>
      </c>
      <c r="G70" s="39"/>
      <c r="H70" s="7">
        <f t="shared" si="18"/>
        <v>3062.99</v>
      </c>
      <c r="I70" s="7">
        <f t="shared" si="19"/>
        <v>32.005000000000003</v>
      </c>
      <c r="J70" s="7">
        <f t="shared" si="20"/>
        <v>0</v>
      </c>
      <c r="K70" s="21"/>
      <c r="L70" s="21"/>
      <c r="M70" s="7">
        <f t="shared" si="4"/>
        <v>3030.9849999999997</v>
      </c>
      <c r="N70" s="11"/>
      <c r="O70" s="113">
        <v>44531</v>
      </c>
    </row>
    <row r="71" spans="1:15" ht="24.95" customHeight="1" x14ac:dyDescent="0.2">
      <c r="A71" s="75"/>
      <c r="B71" s="2" t="s">
        <v>511</v>
      </c>
      <c r="C71" s="5"/>
      <c r="D71" s="53" t="s">
        <v>498</v>
      </c>
      <c r="E71" s="96">
        <v>9918.5717000000004</v>
      </c>
      <c r="F71" s="39">
        <v>762.04</v>
      </c>
      <c r="G71" s="39"/>
      <c r="H71" s="7">
        <f t="shared" si="18"/>
        <v>4959.2858500000002</v>
      </c>
      <c r="I71" s="7">
        <f t="shared" si="19"/>
        <v>381.02</v>
      </c>
      <c r="J71" s="7">
        <f t="shared" si="20"/>
        <v>0</v>
      </c>
      <c r="K71" s="21">
        <f t="shared" ref="K71" si="31">+H71*0.115</f>
        <v>570.31787274999999</v>
      </c>
      <c r="L71" s="21"/>
      <c r="M71" s="7">
        <f t="shared" ref="M71" si="32">H71-I71+J71-K71-L71</f>
        <v>4007.9479772499999</v>
      </c>
      <c r="N71" s="11"/>
      <c r="O71" s="113"/>
    </row>
    <row r="72" spans="1:15" ht="18.75" customHeight="1" x14ac:dyDescent="0.2">
      <c r="D72" s="25" t="s">
        <v>6</v>
      </c>
      <c r="E72" s="41">
        <f>SUM(E5:E70)</f>
        <v>605340.11554999987</v>
      </c>
      <c r="F72" s="41">
        <f>SUM(F5:F70)</f>
        <v>47284.980000000018</v>
      </c>
      <c r="G72" s="41">
        <f>SUM(G5:G70)</f>
        <v>2467.31</v>
      </c>
      <c r="H72" s="26">
        <f>SUM(H5:H71)</f>
        <v>307629.34362499992</v>
      </c>
      <c r="I72" s="26">
        <f t="shared" ref="I72:M72" si="33">SUM(I5:I71)</f>
        <v>24023.510000000009</v>
      </c>
      <c r="J72" s="26">
        <f t="shared" si="33"/>
        <v>1233.655</v>
      </c>
      <c r="K72" s="26">
        <f t="shared" si="33"/>
        <v>34147.329916875016</v>
      </c>
      <c r="L72" s="26">
        <f t="shared" si="33"/>
        <v>2390</v>
      </c>
      <c r="M72" s="26">
        <f t="shared" si="33"/>
        <v>248302.15870812509</v>
      </c>
    </row>
    <row r="73" spans="1:15" x14ac:dyDescent="0.2">
      <c r="H73" s="7"/>
    </row>
    <row r="76" spans="1:15" x14ac:dyDescent="0.2">
      <c r="B76" s="10"/>
      <c r="C76" s="2"/>
      <c r="D76" s="2"/>
      <c r="E76" s="27">
        <v>8269.7999999999993</v>
      </c>
      <c r="F76" s="27">
        <v>733.46919999999989</v>
      </c>
    </row>
    <row r="77" spans="1:15" x14ac:dyDescent="0.2">
      <c r="B77" s="10"/>
      <c r="C77" s="2"/>
      <c r="D77" s="2"/>
      <c r="E77" s="27">
        <v>8807.4</v>
      </c>
      <c r="F77" s="27">
        <v>823.43548799999985</v>
      </c>
    </row>
  </sheetData>
  <autoFilter ref="B4:N70"/>
  <sortState ref="B5:R77">
    <sortCondition ref="B5:B77"/>
  </sortState>
  <pageMargins left="0.11811023622047245" right="7.874015748031496E-2" top="0.15748031496062992" bottom="0.19685039370078741" header="0" footer="0"/>
  <pageSetup scale="78" fitToHeight="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6" tint="-0.249977111117893"/>
    <pageSetUpPr fitToPage="1"/>
  </sheetPr>
  <dimension ref="A1:R31"/>
  <sheetViews>
    <sheetView topLeftCell="B1" zoomScale="80" zoomScaleNormal="80" workbookViewId="0">
      <selection activeCell="O1" sqref="O1:O1048576"/>
    </sheetView>
  </sheetViews>
  <sheetFormatPr baseColWidth="10" defaultRowHeight="12.75" x14ac:dyDescent="0.2"/>
  <cols>
    <col min="1" max="1" width="2.140625" hidden="1" customWidth="1"/>
    <col min="2" max="2" width="33.42578125" customWidth="1"/>
    <col min="3" max="3" width="5.140625" hidden="1" customWidth="1"/>
    <col min="4" max="4" width="18.5703125" customWidth="1"/>
    <col min="5" max="5" width="1.5703125" style="51" customWidth="1"/>
    <col min="6" max="7" width="1.42578125" customWidth="1"/>
    <col min="8" max="8" width="12.28515625" customWidth="1"/>
    <col min="9" max="9" width="11.28515625" bestFit="1" customWidth="1"/>
    <col min="10" max="10" width="10" customWidth="1"/>
    <col min="11" max="12" width="11.42578125" customWidth="1"/>
    <col min="13" max="13" width="12.28515625" bestFit="1" customWidth="1"/>
    <col min="14" max="14" width="32" customWidth="1"/>
    <col min="15" max="15" width="32" style="118" customWidth="1"/>
  </cols>
  <sheetData>
    <row r="1" spans="1:18" ht="18" x14ac:dyDescent="0.25">
      <c r="E1" s="12" t="s">
        <v>0</v>
      </c>
      <c r="F1" s="13"/>
      <c r="G1" s="13"/>
      <c r="H1" s="13"/>
      <c r="I1" s="13"/>
      <c r="J1" s="12"/>
      <c r="K1" s="13"/>
      <c r="L1" s="13"/>
      <c r="M1" s="13"/>
      <c r="N1" s="14" t="s">
        <v>1</v>
      </c>
      <c r="O1" s="116"/>
    </row>
    <row r="2" spans="1:18" ht="15" x14ac:dyDescent="0.25">
      <c r="E2" s="15" t="s">
        <v>70</v>
      </c>
      <c r="F2" s="13"/>
      <c r="G2" s="13"/>
      <c r="H2" s="13"/>
      <c r="I2" s="13"/>
      <c r="J2" s="15"/>
      <c r="K2" s="13"/>
      <c r="L2" s="13"/>
      <c r="M2" s="13"/>
      <c r="N2" s="16" t="str">
        <f>+'C. GESTION INTEGRAL op'!M2</f>
        <v>30 DE JUNIO DE 2023</v>
      </c>
      <c r="O2" s="117"/>
    </row>
    <row r="3" spans="1:18" x14ac:dyDescent="0.2">
      <c r="E3" s="16" t="str">
        <f>+'C. GESTION INTEGRAL op'!E3</f>
        <v>SEGUNDA QUINCENA DE JUNIO DE 2023</v>
      </c>
      <c r="F3" s="13"/>
      <c r="G3" s="13"/>
      <c r="H3" s="13"/>
      <c r="I3" s="13"/>
      <c r="J3" s="16"/>
      <c r="K3" s="13"/>
      <c r="L3" s="13"/>
      <c r="M3" s="13"/>
    </row>
    <row r="4" spans="1:18" x14ac:dyDescent="0.2">
      <c r="E4" s="42"/>
      <c r="F4" s="13"/>
      <c r="G4" s="13"/>
      <c r="H4" s="13"/>
      <c r="I4" s="13"/>
      <c r="J4" s="43"/>
      <c r="K4" s="13"/>
      <c r="L4" s="13"/>
      <c r="M4" s="13"/>
    </row>
    <row r="5" spans="1:18" ht="25.5" x14ac:dyDescent="0.2">
      <c r="B5" s="17" t="s">
        <v>2</v>
      </c>
      <c r="C5" s="17"/>
      <c r="D5" s="17" t="s">
        <v>8</v>
      </c>
      <c r="E5" s="44" t="s">
        <v>3</v>
      </c>
      <c r="F5" s="44" t="s">
        <v>27</v>
      </c>
      <c r="G5" s="44"/>
      <c r="H5" s="18" t="s">
        <v>3</v>
      </c>
      <c r="I5" s="18" t="s">
        <v>27</v>
      </c>
      <c r="J5" s="45" t="s">
        <v>31</v>
      </c>
      <c r="K5" s="90" t="s">
        <v>435</v>
      </c>
      <c r="L5" s="98" t="s">
        <v>508</v>
      </c>
      <c r="M5" s="18" t="s">
        <v>4</v>
      </c>
      <c r="N5" s="17" t="s">
        <v>5</v>
      </c>
      <c r="O5" s="37" t="s">
        <v>394</v>
      </c>
    </row>
    <row r="6" spans="1:18" x14ac:dyDescent="0.2">
      <c r="F6" s="39"/>
      <c r="G6" s="39"/>
    </row>
    <row r="7" spans="1:18" ht="72" x14ac:dyDescent="0.2">
      <c r="B7" s="2" t="s">
        <v>181</v>
      </c>
      <c r="C7" s="2"/>
      <c r="D7" s="28" t="s">
        <v>252</v>
      </c>
      <c r="E7" s="95">
        <v>26523.14055</v>
      </c>
      <c r="F7" s="39">
        <v>3997.35</v>
      </c>
      <c r="G7" s="39"/>
      <c r="H7" s="7">
        <f>+E7/2</f>
        <v>13261.570275</v>
      </c>
      <c r="I7" s="7">
        <f t="shared" ref="I7:J7" si="0">+F7/2</f>
        <v>1998.675</v>
      </c>
      <c r="J7" s="7">
        <f t="shared" si="0"/>
        <v>0</v>
      </c>
      <c r="K7" s="7">
        <f>+H7*0.115</f>
        <v>1525.0805816250001</v>
      </c>
      <c r="L7" s="7"/>
      <c r="M7" s="85">
        <f>+H7-I7+J7-K7-L7</f>
        <v>9737.8146933750013</v>
      </c>
      <c r="N7" s="11"/>
      <c r="O7" s="113">
        <v>43374</v>
      </c>
    </row>
    <row r="8" spans="1:18" ht="24.95" customHeight="1" x14ac:dyDescent="0.2">
      <c r="B8" t="s">
        <v>409</v>
      </c>
      <c r="D8" s="73" t="s">
        <v>97</v>
      </c>
      <c r="E8" s="95"/>
      <c r="F8" s="39"/>
      <c r="G8" s="39"/>
      <c r="H8" s="7">
        <f t="shared" ref="H8:H25" si="1">+E8/2</f>
        <v>0</v>
      </c>
      <c r="I8" s="7">
        <f t="shared" ref="I8:I25" si="2">+F8/2</f>
        <v>0</v>
      </c>
      <c r="J8" s="7">
        <f t="shared" ref="J8:J25" si="3">+G8/2</f>
        <v>0</v>
      </c>
      <c r="K8" s="7">
        <f t="shared" ref="K8:K24" si="4">+H8*0.115</f>
        <v>0</v>
      </c>
      <c r="L8" s="7"/>
      <c r="M8" s="85">
        <f t="shared" ref="M8:M24" si="5">+H8-I8+J8-K8-L8</f>
        <v>0</v>
      </c>
      <c r="N8" s="11"/>
      <c r="O8" s="121">
        <v>44516</v>
      </c>
    </row>
    <row r="9" spans="1:18" ht="24.95" customHeight="1" x14ac:dyDescent="0.2">
      <c r="B9" s="2" t="s">
        <v>329</v>
      </c>
      <c r="C9" s="2"/>
      <c r="D9" s="3" t="s">
        <v>330</v>
      </c>
      <c r="E9" s="101">
        <v>10111.709999999999</v>
      </c>
      <c r="F9" s="39">
        <v>783.06</v>
      </c>
      <c r="G9" s="39"/>
      <c r="H9" s="7">
        <f t="shared" si="1"/>
        <v>5055.8549999999996</v>
      </c>
      <c r="I9" s="7">
        <f t="shared" si="2"/>
        <v>391.53</v>
      </c>
      <c r="J9" s="7">
        <f t="shared" si="3"/>
        <v>0</v>
      </c>
      <c r="K9" s="7"/>
      <c r="L9" s="7"/>
      <c r="M9" s="85">
        <f t="shared" si="5"/>
        <v>4664.3249999999998</v>
      </c>
      <c r="N9" s="11"/>
      <c r="O9" s="112">
        <v>44470</v>
      </c>
    </row>
    <row r="10" spans="1:18" ht="24.95" customHeight="1" x14ac:dyDescent="0.2">
      <c r="B10" s="2" t="s">
        <v>111</v>
      </c>
      <c r="C10" s="2"/>
      <c r="D10" s="28" t="s">
        <v>71</v>
      </c>
      <c r="E10" s="96">
        <v>11274.556649999999</v>
      </c>
      <c r="F10" s="39">
        <v>917.08</v>
      </c>
      <c r="G10" s="39"/>
      <c r="H10" s="7">
        <f t="shared" si="1"/>
        <v>5637.2783249999993</v>
      </c>
      <c r="I10" s="7">
        <f t="shared" si="2"/>
        <v>458.54</v>
      </c>
      <c r="J10" s="7">
        <f t="shared" si="3"/>
        <v>0</v>
      </c>
      <c r="K10" s="7">
        <f t="shared" si="4"/>
        <v>648.28700737499992</v>
      </c>
      <c r="L10" s="7"/>
      <c r="M10" s="85">
        <f t="shared" si="5"/>
        <v>4530.4513176249993</v>
      </c>
      <c r="N10" s="11"/>
      <c r="O10" s="113">
        <v>43374</v>
      </c>
    </row>
    <row r="11" spans="1:18" ht="24.95" customHeight="1" x14ac:dyDescent="0.2">
      <c r="B11" s="2" t="s">
        <v>454</v>
      </c>
      <c r="C11" s="2"/>
      <c r="D11" s="28" t="s">
        <v>455</v>
      </c>
      <c r="E11" s="95">
        <v>4427.665</v>
      </c>
      <c r="F11" s="39"/>
      <c r="G11" s="39">
        <v>132.52000000000001</v>
      </c>
      <c r="H11" s="7">
        <f t="shared" si="1"/>
        <v>2213.8325</v>
      </c>
      <c r="I11" s="7">
        <f t="shared" si="2"/>
        <v>0</v>
      </c>
      <c r="J11" s="7">
        <f t="shared" si="3"/>
        <v>66.260000000000005</v>
      </c>
      <c r="K11" s="21">
        <f t="shared" si="4"/>
        <v>254.59073750000002</v>
      </c>
      <c r="L11" s="21"/>
      <c r="M11" s="85">
        <f t="shared" si="5"/>
        <v>2025.5017625000003</v>
      </c>
      <c r="N11" s="11"/>
      <c r="O11" s="113">
        <v>44683</v>
      </c>
    </row>
    <row r="12" spans="1:18" ht="24.95" customHeight="1" x14ac:dyDescent="0.2">
      <c r="B12" t="s">
        <v>323</v>
      </c>
      <c r="D12" s="94" t="s">
        <v>257</v>
      </c>
      <c r="E12" s="95">
        <v>7670.085</v>
      </c>
      <c r="F12" s="39">
        <v>517.41</v>
      </c>
      <c r="G12" s="39"/>
      <c r="H12" s="7">
        <f t="shared" si="1"/>
        <v>3835.0425</v>
      </c>
      <c r="I12" s="7">
        <f t="shared" si="2"/>
        <v>258.70499999999998</v>
      </c>
      <c r="J12" s="7">
        <f t="shared" si="3"/>
        <v>0</v>
      </c>
      <c r="K12" s="21">
        <f t="shared" si="4"/>
        <v>441.02988750000003</v>
      </c>
      <c r="L12" s="21"/>
      <c r="M12" s="85">
        <f t="shared" si="5"/>
        <v>3135.3076125000002</v>
      </c>
      <c r="N12" s="11"/>
      <c r="O12" s="112">
        <v>44470</v>
      </c>
    </row>
    <row r="13" spans="1:18" ht="24.95" customHeight="1" x14ac:dyDescent="0.2">
      <c r="B13" s="2" t="s">
        <v>159</v>
      </c>
      <c r="C13" s="5"/>
      <c r="D13" s="53" t="s">
        <v>306</v>
      </c>
      <c r="E13" s="95">
        <v>14187.817500000001</v>
      </c>
      <c r="F13" s="39">
        <v>1407.24</v>
      </c>
      <c r="G13" s="39"/>
      <c r="H13" s="7">
        <f t="shared" si="1"/>
        <v>7093.9087500000005</v>
      </c>
      <c r="I13" s="7">
        <f t="shared" si="2"/>
        <v>703.62</v>
      </c>
      <c r="J13" s="7">
        <f t="shared" si="3"/>
        <v>0</v>
      </c>
      <c r="K13" s="21">
        <f t="shared" ref="K13" si="6">+H13*0.115</f>
        <v>815.79950625000015</v>
      </c>
      <c r="L13" s="21"/>
      <c r="M13" s="85">
        <f t="shared" si="5"/>
        <v>5574.4892437500002</v>
      </c>
      <c r="N13" s="11"/>
      <c r="O13" s="113">
        <v>43374</v>
      </c>
    </row>
    <row r="14" spans="1:18" s="51" customFormat="1" ht="24.95" customHeight="1" x14ac:dyDescent="0.2">
      <c r="A14"/>
      <c r="B14" t="s">
        <v>319</v>
      </c>
      <c r="C14"/>
      <c r="D14" s="94" t="s">
        <v>320</v>
      </c>
      <c r="E14" s="95">
        <v>6830.4676999999992</v>
      </c>
      <c r="F14" s="39">
        <v>172.52</v>
      </c>
      <c r="G14" s="39"/>
      <c r="H14" s="7">
        <f t="shared" si="1"/>
        <v>3415.2338499999996</v>
      </c>
      <c r="I14" s="7">
        <f t="shared" si="2"/>
        <v>86.26</v>
      </c>
      <c r="J14" s="7">
        <f t="shared" si="3"/>
        <v>0</v>
      </c>
      <c r="K14" s="21">
        <f t="shared" ref="K14:K15" si="7">+H14*0.115</f>
        <v>392.75189274999997</v>
      </c>
      <c r="L14" s="21"/>
      <c r="M14" s="85">
        <f t="shared" si="5"/>
        <v>2936.2219572499994</v>
      </c>
      <c r="N14" s="11"/>
      <c r="O14" s="114">
        <v>43675</v>
      </c>
      <c r="P14"/>
      <c r="Q14"/>
      <c r="R14"/>
    </row>
    <row r="15" spans="1:18" s="51" customFormat="1" ht="24.95" customHeight="1" x14ac:dyDescent="0.2">
      <c r="A15"/>
      <c r="B15" t="s">
        <v>160</v>
      </c>
      <c r="C15" s="5"/>
      <c r="D15" s="53" t="s">
        <v>69</v>
      </c>
      <c r="E15" s="95">
        <v>9647.7716499999988</v>
      </c>
      <c r="F15" s="39">
        <v>732.58</v>
      </c>
      <c r="G15" s="39"/>
      <c r="H15" s="7">
        <f t="shared" si="1"/>
        <v>4823.8858249999994</v>
      </c>
      <c r="I15" s="7">
        <f t="shared" si="2"/>
        <v>366.29</v>
      </c>
      <c r="J15" s="7">
        <f t="shared" si="3"/>
        <v>0</v>
      </c>
      <c r="K15" s="21">
        <f t="shared" si="7"/>
        <v>554.7468698749999</v>
      </c>
      <c r="L15" s="21"/>
      <c r="M15" s="85">
        <f t="shared" si="5"/>
        <v>3902.8489551249995</v>
      </c>
      <c r="N15" s="11"/>
      <c r="O15" s="113">
        <v>40179</v>
      </c>
      <c r="P15"/>
      <c r="Q15"/>
      <c r="R15"/>
    </row>
    <row r="16" spans="1:18" ht="24.95" customHeight="1" x14ac:dyDescent="0.2">
      <c r="B16" s="2" t="s">
        <v>331</v>
      </c>
      <c r="C16" s="2"/>
      <c r="D16" s="3" t="s">
        <v>332</v>
      </c>
      <c r="E16" s="95">
        <v>11274.556649999999</v>
      </c>
      <c r="F16" s="39">
        <v>917.08</v>
      </c>
      <c r="G16" s="39"/>
      <c r="H16" s="7">
        <f t="shared" si="1"/>
        <v>5637.2783249999993</v>
      </c>
      <c r="I16" s="7">
        <f t="shared" si="2"/>
        <v>458.54</v>
      </c>
      <c r="J16" s="7">
        <f t="shared" si="3"/>
        <v>0</v>
      </c>
      <c r="K16" s="7">
        <f t="shared" si="4"/>
        <v>648.28700737499992</v>
      </c>
      <c r="L16" s="7"/>
      <c r="M16" s="85">
        <f t="shared" si="5"/>
        <v>4530.4513176249993</v>
      </c>
      <c r="N16" s="11"/>
      <c r="O16" s="112">
        <v>44470</v>
      </c>
    </row>
    <row r="17" spans="1:15" ht="24.95" customHeight="1" x14ac:dyDescent="0.2">
      <c r="B17" s="2" t="s">
        <v>517</v>
      </c>
      <c r="C17" s="2"/>
      <c r="D17" s="3" t="s">
        <v>518</v>
      </c>
      <c r="E17" s="95">
        <v>11274.556649999999</v>
      </c>
      <c r="F17" s="39">
        <v>917.08</v>
      </c>
      <c r="G17" s="39"/>
      <c r="H17" s="7">
        <f t="shared" ref="H17" si="8">+E17/2</f>
        <v>5637.2783249999993</v>
      </c>
      <c r="I17" s="7">
        <f t="shared" ref="I17" si="9">+F17/2</f>
        <v>458.54</v>
      </c>
      <c r="J17" s="7">
        <f t="shared" ref="J17" si="10">+G17/2</f>
        <v>0</v>
      </c>
      <c r="K17" s="7">
        <f t="shared" ref="K17" si="11">+H17*0.115</f>
        <v>648.28700737499992</v>
      </c>
      <c r="L17" s="7"/>
      <c r="M17" s="85">
        <f t="shared" ref="M17" si="12">+H17-I17+J17-K17-L17</f>
        <v>4530.4513176249993</v>
      </c>
      <c r="N17" s="11"/>
      <c r="O17" s="112">
        <v>45057</v>
      </c>
    </row>
    <row r="18" spans="1:15" ht="24.75" customHeight="1" x14ac:dyDescent="0.2">
      <c r="B18" s="51" t="s">
        <v>188</v>
      </c>
      <c r="C18" s="71"/>
      <c r="D18" s="80" t="s">
        <v>76</v>
      </c>
      <c r="E18" s="96">
        <v>22269.5828</v>
      </c>
      <c r="F18" s="39">
        <v>3088.79</v>
      </c>
      <c r="G18" s="39"/>
      <c r="H18" s="7">
        <f t="shared" si="1"/>
        <v>11134.7914</v>
      </c>
      <c r="I18" s="7">
        <f t="shared" si="2"/>
        <v>1544.395</v>
      </c>
      <c r="J18" s="7">
        <f t="shared" si="3"/>
        <v>0</v>
      </c>
      <c r="K18" s="21">
        <f t="shared" si="4"/>
        <v>1280.5010110000001</v>
      </c>
      <c r="L18" s="21"/>
      <c r="M18" s="85">
        <f t="shared" si="5"/>
        <v>8309.8953889999993</v>
      </c>
      <c r="N18" s="11"/>
      <c r="O18" s="113">
        <v>43374</v>
      </c>
    </row>
    <row r="19" spans="1:15" ht="24.95" customHeight="1" x14ac:dyDescent="0.2">
      <c r="B19" s="2" t="s">
        <v>207</v>
      </c>
      <c r="C19" s="5"/>
      <c r="D19" s="28" t="s">
        <v>269</v>
      </c>
      <c r="E19" s="95">
        <v>15180.3236</v>
      </c>
      <c r="F19" s="39">
        <v>1585.09</v>
      </c>
      <c r="G19" s="39"/>
      <c r="H19" s="7">
        <f t="shared" si="1"/>
        <v>7590.1617999999999</v>
      </c>
      <c r="I19" s="7">
        <f t="shared" si="2"/>
        <v>792.54499999999996</v>
      </c>
      <c r="J19" s="7">
        <f t="shared" si="3"/>
        <v>0</v>
      </c>
      <c r="K19" s="7">
        <f t="shared" si="4"/>
        <v>872.868607</v>
      </c>
      <c r="L19" s="7"/>
      <c r="M19" s="85">
        <f t="shared" si="5"/>
        <v>5924.7481929999994</v>
      </c>
      <c r="N19" s="11"/>
      <c r="O19" s="113">
        <v>43374</v>
      </c>
    </row>
    <row r="20" spans="1:15" ht="24.95" customHeight="1" x14ac:dyDescent="0.2">
      <c r="B20" s="2" t="s">
        <v>327</v>
      </c>
      <c r="C20" s="2"/>
      <c r="D20" s="86" t="s">
        <v>328</v>
      </c>
      <c r="E20" s="95">
        <v>5541.5054</v>
      </c>
      <c r="F20" s="39">
        <v>26.6</v>
      </c>
      <c r="G20" s="39"/>
      <c r="H20" s="7">
        <f t="shared" si="1"/>
        <v>2770.7527</v>
      </c>
      <c r="I20" s="7">
        <f t="shared" si="2"/>
        <v>13.3</v>
      </c>
      <c r="J20" s="7">
        <f t="shared" si="3"/>
        <v>0</v>
      </c>
      <c r="K20" s="7">
        <f t="shared" si="4"/>
        <v>318.63656050000003</v>
      </c>
      <c r="L20" s="7"/>
      <c r="M20" s="85">
        <f t="shared" si="5"/>
        <v>2438.8161394999997</v>
      </c>
      <c r="N20" s="11"/>
      <c r="O20" s="114">
        <v>44396</v>
      </c>
    </row>
    <row r="21" spans="1:15" ht="24.95" customHeight="1" x14ac:dyDescent="0.2">
      <c r="B21" s="2" t="s">
        <v>333</v>
      </c>
      <c r="C21" s="2"/>
      <c r="D21" s="3" t="s">
        <v>256</v>
      </c>
      <c r="E21" s="95">
        <v>8625.3612499999999</v>
      </c>
      <c r="F21" s="39">
        <v>621.3411759999999</v>
      </c>
      <c r="G21" s="39"/>
      <c r="H21" s="7">
        <f t="shared" si="1"/>
        <v>4312.680625</v>
      </c>
      <c r="I21" s="7">
        <f t="shared" si="2"/>
        <v>310.67058799999995</v>
      </c>
      <c r="J21" s="7">
        <f t="shared" si="3"/>
        <v>0</v>
      </c>
      <c r="K21" s="7">
        <f t="shared" si="4"/>
        <v>495.95827187500004</v>
      </c>
      <c r="L21" s="7"/>
      <c r="M21" s="85">
        <f t="shared" si="5"/>
        <v>3506.0517651250002</v>
      </c>
      <c r="N21" s="11"/>
      <c r="O21" s="112">
        <v>44470</v>
      </c>
    </row>
    <row r="22" spans="1:15" ht="24.75" customHeight="1" x14ac:dyDescent="0.2">
      <c r="B22" s="10" t="s">
        <v>488</v>
      </c>
      <c r="C22" s="71"/>
      <c r="D22" s="94" t="s">
        <v>256</v>
      </c>
      <c r="E22" s="95">
        <v>8625.3612499999999</v>
      </c>
      <c r="F22" s="39">
        <v>621.34</v>
      </c>
      <c r="G22" s="39"/>
      <c r="H22" s="7">
        <f t="shared" si="1"/>
        <v>4312.680625</v>
      </c>
      <c r="I22" s="7">
        <f t="shared" si="2"/>
        <v>310.67</v>
      </c>
      <c r="J22" s="7">
        <f t="shared" si="3"/>
        <v>0</v>
      </c>
      <c r="K22" s="21">
        <f t="shared" si="4"/>
        <v>495.95827187500004</v>
      </c>
      <c r="L22" s="21"/>
      <c r="M22" s="85">
        <f t="shared" si="5"/>
        <v>3506.0523531250001</v>
      </c>
      <c r="N22" s="11"/>
      <c r="O22" s="114">
        <v>44927</v>
      </c>
    </row>
    <row r="23" spans="1:15" ht="24.95" customHeight="1" x14ac:dyDescent="0.25">
      <c r="A23" s="84">
        <v>43511</v>
      </c>
      <c r="B23" t="s">
        <v>315</v>
      </c>
      <c r="D23" s="94" t="s">
        <v>268</v>
      </c>
      <c r="E23" s="95">
        <v>6445.7480999999998</v>
      </c>
      <c r="F23" s="39">
        <v>130.66</v>
      </c>
      <c r="G23" s="39"/>
      <c r="H23" s="7">
        <f t="shared" si="1"/>
        <v>3222.8740499999999</v>
      </c>
      <c r="I23" s="7">
        <f t="shared" si="2"/>
        <v>65.33</v>
      </c>
      <c r="J23" s="7">
        <f t="shared" si="3"/>
        <v>0</v>
      </c>
      <c r="K23" s="21">
        <f t="shared" si="4"/>
        <v>370.63051575000003</v>
      </c>
      <c r="L23" s="21"/>
      <c r="M23" s="85">
        <f t="shared" si="5"/>
        <v>2786.9135342499999</v>
      </c>
      <c r="N23" s="11"/>
      <c r="O23" s="112">
        <v>43374</v>
      </c>
    </row>
    <row r="24" spans="1:15" ht="24.95" customHeight="1" x14ac:dyDescent="0.2">
      <c r="A24" s="75">
        <v>43770</v>
      </c>
      <c r="B24" t="s">
        <v>313</v>
      </c>
      <c r="D24" s="94" t="s">
        <v>256</v>
      </c>
      <c r="E24" s="95">
        <v>8625.3612499999999</v>
      </c>
      <c r="F24" s="39">
        <v>621.34</v>
      </c>
      <c r="G24" s="39"/>
      <c r="H24" s="7">
        <f t="shared" si="1"/>
        <v>4312.680625</v>
      </c>
      <c r="I24" s="7">
        <f t="shared" si="2"/>
        <v>310.67</v>
      </c>
      <c r="J24" s="7">
        <f t="shared" si="3"/>
        <v>0</v>
      </c>
      <c r="K24" s="21">
        <f t="shared" si="4"/>
        <v>495.95827187500004</v>
      </c>
      <c r="L24" s="21"/>
      <c r="M24" s="85">
        <f t="shared" si="5"/>
        <v>3506.0523531250001</v>
      </c>
      <c r="N24" s="11"/>
      <c r="O24" s="114">
        <v>44288</v>
      </c>
    </row>
    <row r="25" spans="1:15" ht="24.95" customHeight="1" x14ac:dyDescent="0.2">
      <c r="A25" s="75"/>
      <c r="B25" t="s">
        <v>431</v>
      </c>
      <c r="D25" s="94" t="s">
        <v>314</v>
      </c>
      <c r="E25" s="27">
        <v>6125.98</v>
      </c>
      <c r="F25" s="39">
        <v>64.010000000000005</v>
      </c>
      <c r="G25" s="39"/>
      <c r="H25" s="7">
        <f t="shared" si="1"/>
        <v>3062.99</v>
      </c>
      <c r="I25" s="7">
        <f t="shared" si="2"/>
        <v>32.005000000000003</v>
      </c>
      <c r="J25" s="7">
        <f t="shared" si="3"/>
        <v>0</v>
      </c>
      <c r="K25" s="21"/>
      <c r="L25" s="21"/>
      <c r="M25" s="85">
        <f>+H25-I25+J25-K25-L25</f>
        <v>3030.9849999999997</v>
      </c>
      <c r="N25" s="11"/>
      <c r="O25" s="114">
        <v>44613</v>
      </c>
    </row>
    <row r="26" spans="1:15" ht="21.95" customHeight="1" x14ac:dyDescent="0.2">
      <c r="D26" s="25" t="s">
        <v>6</v>
      </c>
      <c r="E26" s="26">
        <f t="shared" ref="E26:K26" si="13">SUM(E7:E25)</f>
        <v>194661.55099999995</v>
      </c>
      <c r="F26" s="26">
        <f t="shared" si="13"/>
        <v>17120.571175999998</v>
      </c>
      <c r="G26" s="26">
        <f t="shared" si="13"/>
        <v>132.52000000000001</v>
      </c>
      <c r="H26" s="26">
        <f t="shared" si="13"/>
        <v>97330.775499999974</v>
      </c>
      <c r="I26" s="26">
        <f t="shared" si="13"/>
        <v>8560.2855879999988</v>
      </c>
      <c r="J26" s="26">
        <f t="shared" si="13"/>
        <v>66.260000000000005</v>
      </c>
      <c r="K26" s="26">
        <f t="shared" si="13"/>
        <v>10259.372007500002</v>
      </c>
      <c r="L26" s="26"/>
      <c r="M26" s="26">
        <f>SUM(M7:M25)</f>
        <v>78577.377904499983</v>
      </c>
    </row>
    <row r="27" spans="1:15" ht="21.95" customHeight="1" x14ac:dyDescent="0.2"/>
    <row r="31" spans="1:15" x14ac:dyDescent="0.2">
      <c r="D31" s="8"/>
    </row>
  </sheetData>
  <sortState ref="B9:N20">
    <sortCondition ref="B9:B20"/>
  </sortState>
  <pageMargins left="0.70866141732283472" right="7.874015748031496E-2" top="0.59055118110236227" bottom="0.98425196850393704" header="0" footer="0"/>
  <pageSetup scale="76" fitToHeight="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22</vt:i4>
      </vt:variant>
    </vt:vector>
  </HeadingPairs>
  <TitlesOfParts>
    <vt:vector size="37" baseType="lpstr">
      <vt:lpstr>DIETAS</vt:lpstr>
      <vt:lpstr>PRESIDENCIA</vt:lpstr>
      <vt:lpstr>CONTRALORIA</vt:lpstr>
      <vt:lpstr>SECRETARIA GENERAL</vt:lpstr>
      <vt:lpstr>SINDICATURA</vt:lpstr>
      <vt:lpstr>COORDINACION DE GABINETE</vt:lpstr>
      <vt:lpstr>H.MPAL</vt:lpstr>
      <vt:lpstr>COORDINACION SERVICIOS PUBLICOS</vt:lpstr>
      <vt:lpstr>C. D ECONOMICO</vt:lpstr>
      <vt:lpstr>C. GESTION INTEGRAL op</vt:lpstr>
      <vt:lpstr>C. GRAL CONSTRUC.</vt:lpstr>
      <vt:lpstr>UNIDAD DE GESTION DE PROYECTOS</vt:lpstr>
      <vt:lpstr>SEG.CIUDADANA.</vt:lpstr>
      <vt:lpstr>jubilados</vt:lpstr>
      <vt:lpstr>Hoja1</vt:lpstr>
      <vt:lpstr>'C. D ECONOMICO'!Área_de_impresión</vt:lpstr>
      <vt:lpstr>'C. GESTION INTEGRAL op'!Área_de_impresión</vt:lpstr>
      <vt:lpstr>'C. GRAL CONSTRUC.'!Área_de_impresión</vt:lpstr>
      <vt:lpstr>CONTRALORIA!Área_de_impresión</vt:lpstr>
      <vt:lpstr>'COORDINACION DE GABINETE'!Área_de_impresión</vt:lpstr>
      <vt:lpstr>'COORDINACION SERVICIOS PUBLICOS'!Área_de_impresión</vt:lpstr>
      <vt:lpstr>DIETAS!Área_de_impresión</vt:lpstr>
      <vt:lpstr>H.MPAL!Área_de_impresión</vt:lpstr>
      <vt:lpstr>Hoja1!Área_de_impresión</vt:lpstr>
      <vt:lpstr>jubilados!Área_de_impresión</vt:lpstr>
      <vt:lpstr>PRESIDENCIA!Área_de_impresión</vt:lpstr>
      <vt:lpstr>'SECRETARIA GENERAL'!Área_de_impresión</vt:lpstr>
      <vt:lpstr>SEG.CIUDADANA.!Área_de_impresión</vt:lpstr>
      <vt:lpstr>SINDICATURA!Área_de_impresión</vt:lpstr>
      <vt:lpstr>'UNIDAD DE GESTION DE PROYECTOS'!Área_de_impresión</vt:lpstr>
      <vt:lpstr>'C. GESTION INTEGRAL op'!Títulos_a_imprimir</vt:lpstr>
      <vt:lpstr>'C. GRAL CONSTRUC.'!Títulos_a_imprimir</vt:lpstr>
      <vt:lpstr>'COORDINACION SERVICIOS PUBLICOS'!Títulos_a_imprimir</vt:lpstr>
      <vt:lpstr>jubilados!Títulos_a_imprimir</vt:lpstr>
      <vt:lpstr>'SECRETARIA GENERAL'!Títulos_a_imprimir</vt:lpstr>
      <vt:lpstr>SEG.CIUDADANA.!Títulos_a_imprimir</vt:lpstr>
      <vt:lpstr>'UNIDAD DE GESTION DE PROYECTOS'!Títulos_a_imprimir</vt:lpstr>
    </vt:vector>
  </TitlesOfParts>
  <Company>H. Ayuntamiento d Iztlahuacan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rodri</cp:lastModifiedBy>
  <cp:lastPrinted>2023-06-29T16:05:42Z</cp:lastPrinted>
  <dcterms:created xsi:type="dcterms:W3CDTF">2004-03-09T14:35:28Z</dcterms:created>
  <dcterms:modified xsi:type="dcterms:W3CDTF">2023-07-05T20:29:54Z</dcterms:modified>
</cp:coreProperties>
</file>