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8\NOMINAS 2018\"/>
    </mc:Choice>
  </mc:AlternateContent>
  <bookViews>
    <workbookView xWindow="7620" yWindow="-150" windowWidth="11805" windowHeight="8310" firstSheet="16" activeTab="20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CULTURA!$B$1:$N$10</definedName>
    <definedName name="_xlnm.Print_Area" localSheetId="5">DEL!$B$1:$N$19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19">jubilados!$B$1:$K$16</definedName>
    <definedName name="_xlnm.Print_Area" localSheetId="7">O.PUB!$B$1:$M$24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SEG.P.!$B$1:$M$26</definedName>
    <definedName name="_xlnm.Print_Area" localSheetId="21">SEG.P.2!$B$1:$M$28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Q16" i="10" l="1"/>
  <c r="P16" i="10"/>
  <c r="O16" i="10"/>
  <c r="O12" i="8" l="1"/>
  <c r="G20" i="28" l="1"/>
  <c r="F20" i="28"/>
  <c r="L28" i="15" l="1"/>
  <c r="K28" i="15"/>
  <c r="J28" i="15"/>
  <c r="I28" i="15"/>
  <c r="H28" i="15"/>
  <c r="I26" i="15"/>
  <c r="H26" i="15"/>
  <c r="L26" i="15" s="1"/>
  <c r="I25" i="15" l="1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7" i="34"/>
  <c r="H7" i="34"/>
  <c r="J9" i="4"/>
  <c r="I9" i="4"/>
  <c r="J8" i="4"/>
  <c r="I8" i="4"/>
  <c r="J7" i="4"/>
  <c r="I7" i="4"/>
  <c r="J6" i="4"/>
  <c r="I6" i="4"/>
  <c r="J5" i="4"/>
  <c r="I5" i="4"/>
  <c r="J8" i="30"/>
  <c r="I8" i="30"/>
  <c r="J7" i="30"/>
  <c r="I7" i="30"/>
  <c r="J6" i="30"/>
  <c r="I6" i="30"/>
  <c r="J5" i="30"/>
  <c r="I5" i="30"/>
  <c r="J11" i="32" l="1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K16" i="29"/>
  <c r="J16" i="29"/>
  <c r="I16" i="29"/>
  <c r="K15" i="29"/>
  <c r="J15" i="29"/>
  <c r="I15" i="29"/>
  <c r="K14" i="29"/>
  <c r="J14" i="29"/>
  <c r="I14" i="29"/>
  <c r="K13" i="29"/>
  <c r="J13" i="29"/>
  <c r="I13" i="29"/>
  <c r="K12" i="29"/>
  <c r="J12" i="29"/>
  <c r="I12" i="29"/>
  <c r="K11" i="29"/>
  <c r="J11" i="29"/>
  <c r="I11" i="29"/>
  <c r="K10" i="29"/>
  <c r="J10" i="29"/>
  <c r="I10" i="29"/>
  <c r="K9" i="29"/>
  <c r="J9" i="29"/>
  <c r="I9" i="29"/>
  <c r="K8" i="29"/>
  <c r="J8" i="29"/>
  <c r="I8" i="29"/>
  <c r="K7" i="29"/>
  <c r="J7" i="29"/>
  <c r="I7" i="29"/>
  <c r="K6" i="29"/>
  <c r="J6" i="29"/>
  <c r="I6" i="29"/>
  <c r="K5" i="29"/>
  <c r="J5" i="29"/>
  <c r="I5" i="29"/>
  <c r="I7" i="19"/>
  <c r="H7" i="19"/>
  <c r="I6" i="19"/>
  <c r="H6" i="19"/>
  <c r="K13" i="35"/>
  <c r="J13" i="35"/>
  <c r="I13" i="35"/>
  <c r="K12" i="35"/>
  <c r="J12" i="35"/>
  <c r="I12" i="35"/>
  <c r="K11" i="35"/>
  <c r="J11" i="35"/>
  <c r="I11" i="35"/>
  <c r="K10" i="35"/>
  <c r="J10" i="35"/>
  <c r="I10" i="35"/>
  <c r="K9" i="35"/>
  <c r="J9" i="35"/>
  <c r="I9" i="35"/>
  <c r="K8" i="35"/>
  <c r="J8" i="35"/>
  <c r="I8" i="35"/>
  <c r="K7" i="35"/>
  <c r="J7" i="35"/>
  <c r="I7" i="35"/>
  <c r="K6" i="35"/>
  <c r="J6" i="35"/>
  <c r="I6" i="35"/>
  <c r="K5" i="35"/>
  <c r="J5" i="35"/>
  <c r="I5" i="35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M6" i="20" l="1"/>
  <c r="M7" i="20"/>
  <c r="M8" i="20"/>
  <c r="M9" i="20"/>
  <c r="M10" i="20"/>
  <c r="M11" i="20"/>
  <c r="M5" i="20"/>
  <c r="L25" i="15" l="1"/>
  <c r="L24" i="15" l="1"/>
  <c r="Q12" i="28"/>
  <c r="R12" i="28" s="1"/>
  <c r="P12" i="28"/>
  <c r="P7" i="29" l="1"/>
  <c r="P8" i="29"/>
  <c r="P9" i="29"/>
  <c r="P10" i="29"/>
  <c r="P11" i="29"/>
  <c r="P12" i="29"/>
  <c r="P13" i="29"/>
  <c r="P14" i="29"/>
  <c r="P15" i="29"/>
  <c r="P16" i="29"/>
  <c r="P6" i="29"/>
  <c r="L7" i="26" l="1"/>
  <c r="N15" i="10" l="1"/>
  <c r="O11" i="1" l="1"/>
  <c r="P20" i="28" l="1"/>
  <c r="Q20" i="28" s="1"/>
  <c r="S16" i="29" l="1"/>
  <c r="O16" i="15" l="1"/>
  <c r="N16" i="15"/>
  <c r="P16" i="15" l="1"/>
  <c r="R7" i="26"/>
  <c r="Q7" i="26"/>
  <c r="P7" i="26"/>
  <c r="Q8" i="8" l="1"/>
  <c r="P8" i="8"/>
  <c r="O8" i="8"/>
  <c r="N20" i="10" l="1"/>
  <c r="H26" i="10" l="1"/>
  <c r="L23" i="15"/>
  <c r="M12" i="28" l="1"/>
  <c r="E20" i="33" l="1"/>
  <c r="J14" i="35"/>
  <c r="C20" i="33" s="1"/>
  <c r="I14" i="35"/>
  <c r="B20" i="33" s="1"/>
  <c r="I22" i="28"/>
  <c r="L14" i="35"/>
  <c r="H14" i="35"/>
  <c r="G14" i="35"/>
  <c r="F14" i="35"/>
  <c r="M13" i="35"/>
  <c r="M12" i="35"/>
  <c r="M11" i="35"/>
  <c r="M10" i="35"/>
  <c r="M9" i="35"/>
  <c r="M8" i="35"/>
  <c r="M7" i="35"/>
  <c r="M6" i="35"/>
  <c r="K14" i="35"/>
  <c r="D20" i="33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8" i="30" l="1"/>
  <c r="I8" i="26" l="1"/>
  <c r="H8" i="26"/>
  <c r="H9" i="26" l="1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2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0" i="15"/>
  <c r="L21" i="15"/>
  <c r="K6" i="31" l="1"/>
  <c r="M6" i="31" s="1"/>
  <c r="L22" i="28"/>
  <c r="E19" i="33" s="1"/>
  <c r="J24" i="7"/>
  <c r="D16" i="33" s="1"/>
  <c r="K24" i="7"/>
  <c r="E16" i="33" s="1"/>
  <c r="L18" i="15"/>
  <c r="L25" i="10"/>
  <c r="M20" i="28" l="1"/>
  <c r="L11" i="10"/>
  <c r="L17" i="15"/>
  <c r="M21" i="28"/>
  <c r="L21" i="7"/>
  <c r="L19" i="7"/>
  <c r="L22" i="7"/>
  <c r="L19" i="15"/>
  <c r="M11" i="32" l="1"/>
  <c r="L16" i="8"/>
  <c r="M8" i="30"/>
  <c r="L12" i="1"/>
  <c r="M7" i="30"/>
  <c r="M6" i="30"/>
  <c r="L13" i="1"/>
  <c r="G28" i="15" l="1"/>
  <c r="F28" i="15"/>
  <c r="L16" i="15" l="1"/>
  <c r="K22" i="28"/>
  <c r="D19" i="33" s="1"/>
  <c r="H19" i="8"/>
  <c r="B15" i="33" s="1"/>
  <c r="M10" i="32"/>
  <c r="L13" i="10"/>
  <c r="H24" i="7" l="1"/>
  <c r="B16" i="33" s="1"/>
  <c r="J13" i="32"/>
  <c r="C24" i="33" s="1"/>
  <c r="I19" i="8"/>
  <c r="C15" i="33" s="1"/>
  <c r="I24" i="7"/>
  <c r="C16" i="33" s="1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4" i="15"/>
  <c r="L9" i="15"/>
  <c r="F19" i="33" l="1"/>
  <c r="F16" i="33"/>
  <c r="L13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0" i="30"/>
  <c r="E25" i="33" s="1"/>
  <c r="H10" i="30"/>
  <c r="G10" i="30"/>
  <c r="F10" i="30"/>
  <c r="K10" i="30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9" i="26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0" i="30"/>
  <c r="B25" i="33" s="1"/>
  <c r="M5" i="30"/>
  <c r="M10" i="30" s="1"/>
  <c r="M9" i="32"/>
  <c r="M7" i="32"/>
  <c r="M5" i="32"/>
  <c r="M7" i="31"/>
  <c r="M5" i="31"/>
  <c r="J10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K9" i="4" l="1"/>
  <c r="K8" i="4"/>
  <c r="K7" i="4"/>
  <c r="K6" i="4"/>
  <c r="K5" i="4"/>
  <c r="L7" i="1"/>
  <c r="L8" i="15" l="1"/>
  <c r="L10" i="15"/>
  <c r="L11" i="15"/>
  <c r="L12" i="15"/>
  <c r="L15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7" i="10"/>
  <c r="B31" i="33"/>
  <c r="I26" i="10"/>
  <c r="C31" i="33" s="1"/>
  <c r="C33" i="33" s="1"/>
  <c r="M5" i="4"/>
  <c r="M6" i="4"/>
  <c r="M7" i="4"/>
  <c r="M8" i="4"/>
  <c r="S8" i="4" s="1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6" i="10" l="1"/>
  <c r="B33" i="33"/>
  <c r="L7" i="15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19" i="9"/>
  <c r="B14" i="33" s="1"/>
  <c r="J19" i="9"/>
  <c r="C14" i="33" s="1"/>
  <c r="K19" i="9"/>
  <c r="D14" i="33" s="1"/>
  <c r="D28" i="33" s="1"/>
  <c r="L19" i="9"/>
  <c r="E14" i="33" s="1"/>
  <c r="E28" i="33" s="1"/>
  <c r="M8" i="9"/>
  <c r="M9" i="9"/>
  <c r="M10" i="9"/>
  <c r="M11" i="9"/>
  <c r="M12" i="9"/>
  <c r="M13" i="9"/>
  <c r="M14" i="9"/>
  <c r="M15" i="9"/>
  <c r="M16" i="9"/>
  <c r="M17" i="9"/>
  <c r="M7" i="9"/>
  <c r="J15" i="1"/>
  <c r="D10" i="33" s="1"/>
  <c r="K15" i="1"/>
  <c r="E10" i="33" s="1"/>
  <c r="L8" i="1"/>
  <c r="L9" i="1"/>
  <c r="L10" i="1"/>
  <c r="L11" i="1"/>
  <c r="B28" i="33" l="1"/>
  <c r="C28" i="33"/>
  <c r="C30" i="33" s="1"/>
  <c r="C35" i="33" s="1"/>
  <c r="L22" i="6"/>
  <c r="F10" i="33"/>
  <c r="F14" i="33"/>
  <c r="L24" i="7"/>
  <c r="L15" i="1"/>
  <c r="L19" i="8"/>
  <c r="G11" i="4"/>
  <c r="F11" i="4"/>
  <c r="G24" i="7"/>
  <c r="F24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6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6" i="10"/>
  <c r="J26" i="10"/>
  <c r="D31" i="33" s="1"/>
  <c r="H19" i="9"/>
  <c r="G19" i="9"/>
  <c r="F19" i="9"/>
  <c r="G15" i="1"/>
  <c r="F15" i="1"/>
  <c r="B30" i="33" l="1"/>
  <c r="B35" i="33" s="1"/>
  <c r="D30" i="33"/>
  <c r="E30" i="33"/>
  <c r="E35" i="33" s="1"/>
  <c r="D33" i="33"/>
  <c r="F31" i="33"/>
  <c r="F33" i="33" s="1"/>
  <c r="F17" i="33"/>
  <c r="F26" i="10"/>
  <c r="L8" i="19"/>
  <c r="M11" i="4"/>
  <c r="J16" i="20"/>
  <c r="M19" i="9"/>
  <c r="J27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<sst xmlns="http://schemas.openxmlformats.org/spreadsheetml/2006/main" count="976" uniqueCount="522">
  <si>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</si>
  <si>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</si>
  <si>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</si>
  <si>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</si>
  <si>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</si>
  <si>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</si>
  <si>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</si>
  <si>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</si>
  <si>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</si>
  <si>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</si>
  <si>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</si>
  <si>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</si>
  <si>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</si>
  <si>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</si>
  <si>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</si>
  <si>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</si>
  <si>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</si>
  <si>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</si>
  <si>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</si>
  <si>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</si>
  <si>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</si>
  <si>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</si>
  <si>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</si>
  <si>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</si>
  <si>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</si>
  <si>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</si>
  <si>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</si>
  <si>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</si>
  <si>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</si>
  <si>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</si>
  <si>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</si>
  <si>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</si>
  <si>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</si>
  <si>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</si>
  <si>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</si>
  <si>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</si>
  <si>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</si>
  <si>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</si>
  <si>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</si>
  <si>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</si>
  <si>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</si>
  <si>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</si>
  <si>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</si>
  <si>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</si>
  <si>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</si>
  <si>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</si>
  <si>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</si>
  <si>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</si>
  <si>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</si>
  <si>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</si>
  <si>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</si>
  <si>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</si>
  <si>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</si>
  <si>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</si>
  <si>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</si>
  <si>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</si>
  <si>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</si>
  <si>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</si>
  <si>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</si>
  <si>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</si>
  <si>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</si>
  <si>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</si>
  <si>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</si>
  <si>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</si>
  <si>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</si>
  <si>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</si>
  <si>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</si>
  <si>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</si>
  <si>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</si>
  <si>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</si>
  <si>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</si>
  <si>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</si>
  <si>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</si>
  <si>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</si>
  <si>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</si>
  <si>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</si>
  <si>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</si>
  <si>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</si>
  <si>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</si>
  <si>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</si>
  <si>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</si>
  <si>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</si>
  <si>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</si>
  <si>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</si>
  <si>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</si>
  <si>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</si>
  <si>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</si>
  <si>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</si>
  <si>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</si>
  <si>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</si>
  <si>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</si>
  <si>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</si>
  <si>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</si>
  <si>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</si>
  <si>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</si>
  <si>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</si>
  <si>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</si>
  <si>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</si>
  <si>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</si>
  <si>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</si>
  <si>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</si>
  <si>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</si>
  <si>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</si>
  <si>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</si>
  <si>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</si>
  <si>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</si>
  <si>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</si>
  <si>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</si>
  <si>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</si>
  <si>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</si>
  <si>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</si>
  <si>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</si>
  <si>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</si>
  <si>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</si>
  <si>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</si>
  <si>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</si>
  <si>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</si>
  <si>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</si>
  <si>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</si>
  <si>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</si>
  <si>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</si>
  <si>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</si>
  <si>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</si>
  <si>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</si>
  <si>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</si>
  <si>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</si>
  <si>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</si>
  <si>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</si>
  <si>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</si>
  <si>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</si>
  <si>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</si>
  <si>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</si>
  <si>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</si>
  <si>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</si>
  <si>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</si>
  <si>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</si>
  <si>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</si>
  <si>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</si>
  <si>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</si>
  <si>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</si>
  <si>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</si>
  <si>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</si>
  <si>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</si>
  <si>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</si>
  <si>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</si>
  <si>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</si>
  <si>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</si>
  <si>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</si>
  <si>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</si>
  <si>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</si>
  <si>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</si>
  <si>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</si>
  <si>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</si>
  <si>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</si>
  <si>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</si>
  <si>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</si>
  <si>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</si>
  <si>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</si>
  <si>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</si>
  <si>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</si>
  <si>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</si>
  <si>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</si>
  <si>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</si>
  <si>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</si>
  <si>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</si>
  <si>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</si>
  <si>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</si>
  <si>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</si>
  <si>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</si>
  <si>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</si>
  <si>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</si>
  <si>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</si>
  <si>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</si>
  <si>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</si>
  <si>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</si>
  <si>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</si>
  <si>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</si>
  <si>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</si>
  <si>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</si>
  <si>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</si>
  <si>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</si>
  <si>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</si>
  <si>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</si>
  <si>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</si>
  <si>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</si>
  <si>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</si>
  <si>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</si>
  <si>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</si>
  <si>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</si>
  <si>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</si>
  <si>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</si>
  <si>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</si>
  <si>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</si>
  <si>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</si>
  <si>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</si>
  <si>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</si>
  <si>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</si>
  <si>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</si>
  <si>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</si>
  <si>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</si>
  <si>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</si>
  <si>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</si>
  <si>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</si>
  <si>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</si>
  <si>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</si>
  <si>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</si>
  <si>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</si>
  <si>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</si>
  <si>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</si>
  <si>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</si>
  <si>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</si>
  <si>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</si>
  <si>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</si>
  <si>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</si>
  <si>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</si>
  <si>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</si>
  <si>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</si>
  <si>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</si>
  <si>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</si>
  <si>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</si>
  <si>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</si>
  <si>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</si>
  <si>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</si>
  <si>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</si>
  <si>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</si>
  <si>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</si>
  <si>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</si>
  <si>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</si>
  <si>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</si>
  <si>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</si>
  <si>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</si>
  <si>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</si>
  <si>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</si>
  <si>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</si>
  <si>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</si>
  <si>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</si>
  <si>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</si>
  <si>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</si>
  <si>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</si>
  <si>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</si>
  <si>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</si>
  <si>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</si>
  <si>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</si>
  <si>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</si>
  <si>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</si>
  <si>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</si>
  <si>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</si>
  <si>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</si>
  <si>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</si>
  <si>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</si>
  <si>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</si>
  <si>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</si>
  <si>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</si>
  <si>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</si>
  <si>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</si>
  <si>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</si>
  <si>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</si>
  <si>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</si>
  <si>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</si>
  <si>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</si>
  <si>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</si>
  <si>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</si>
  <si>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</si>
  <si>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</si>
  <si>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</si>
  <si>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</si>
  <si>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</si>
  <si>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</si>
  <si>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</si>
  <si>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</si>
  <si>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</si>
  <si>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</si>
  <si>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</si>
  <si>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</si>
  <si>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</si>
  <si>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</si>
  <si>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</si>
  <si>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</si>
  <si>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</si>
  <si>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</si>
  <si>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</si>
  <si>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</si>
  <si>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</si>
  <si>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LUIS ALBERTO GONZALEZ GOMEZ</t>
  </si>
  <si>
    <t>SASM761217</t>
  </si>
  <si>
    <t>VAAC831223</t>
  </si>
  <si>
    <t>GOGL840215</t>
  </si>
  <si>
    <t>OIME811003</t>
  </si>
  <si>
    <t>MARIA ELENA ORTIZ MACIAS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</si>
  <si>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</si>
  <si>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</si>
  <si>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</si>
  <si>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</si>
  <si>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</si>
  <si>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</si>
  <si>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</si>
  <si>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</si>
  <si>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</si>
  <si>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</si>
  <si>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</si>
  <si>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</si>
  <si>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</si>
  <si>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</si>
  <si>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</si>
  <si>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</si>
  <si>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</si>
  <si>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</si>
  <si>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</si>
  <si>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</si>
  <si>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</si>
  <si>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</si>
  <si>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ALEJANDRO SANTOS SANCHEZ MARTINEZ</t>
  </si>
  <si>
    <t>SAMA781101DP4</t>
  </si>
  <si>
    <t>TOYV610406</t>
  </si>
  <si>
    <t>VICTORINO TORRES YAÑEZ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</si>
  <si>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</si>
  <si>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</si>
  <si>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</si>
  <si>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</si>
  <si>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</si>
  <si>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</si>
  <si>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</si>
  <si>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</si>
  <si>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</si>
  <si>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</si>
  <si>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</si>
  <si>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</si>
  <si>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</si>
  <si>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</si>
  <si>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</si>
  <si>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</si>
  <si>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</si>
  <si>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</si>
  <si>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</si>
  <si>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</si>
  <si>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</si>
  <si>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</si>
  <si>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</si>
  <si>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</si>
  <si>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</si>
  <si>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</si>
  <si>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</si>
  <si>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</si>
  <si>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</si>
  <si>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</si>
  <si>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</si>
  <si>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</si>
  <si>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</si>
  <si>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LOURDES MERCEDES FLORES DIAZ DE LEON</t>
  </si>
  <si>
    <t>FODL640916</t>
  </si>
  <si>
    <t>JAIME DIAZ GUTIERREZ</t>
  </si>
  <si>
    <t>EERJ720120ULO</t>
  </si>
  <si>
    <t>DIRECTORA DE PROYECTOS</t>
  </si>
  <si>
    <t>DIGJ660509</t>
  </si>
  <si>
    <t>MA. GUADALUPE RUVALCABA URIBE</t>
  </si>
  <si>
    <t>DIR. CASA DE LA CULTURA</t>
  </si>
  <si>
    <t>DIR. TURISMO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</si>
  <si>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</si>
  <si>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</si>
  <si>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</si>
  <si>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</si>
  <si>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</si>
  <si>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</si>
  <si>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</si>
  <si>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</si>
  <si>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</si>
  <si>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SAGL820306</t>
  </si>
  <si>
    <t>ZUGA921026</t>
  </si>
  <si>
    <t>JUAN MANUEL RAMIREZ SANCHEZ</t>
  </si>
  <si>
    <t>PEDRO VELIZ SALDAÑA</t>
  </si>
  <si>
    <t>RASJ720716</t>
  </si>
  <si>
    <t>VESP511028R20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</si>
  <si>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</si>
  <si>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</si>
  <si>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</si>
  <si>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</si>
  <si>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</si>
  <si>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</si>
  <si>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</si>
  <si>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</si>
  <si>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</si>
  <si>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</si>
  <si>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</si>
  <si>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</si>
  <si>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</si>
  <si>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</si>
  <si>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</si>
  <si>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</si>
  <si>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</si>
  <si>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AUXILIAR CABINA</t>
  </si>
  <si>
    <t>BASR660629ASA</t>
  </si>
  <si>
    <t>JACC730204</t>
  </si>
  <si>
    <t>DAVID RAMIREZ AGUIRRE</t>
  </si>
  <si>
    <t>JOSE ANTONIO GONZALEZ GUZMAN</t>
  </si>
  <si>
    <t>ENC. MAQUINARIA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</si>
  <si>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</si>
  <si>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</si>
  <si>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</si>
  <si>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</si>
  <si>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</si>
  <si>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</si>
  <si>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</si>
  <si>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</si>
  <si>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GOGA780402</t>
  </si>
  <si>
    <t>ANTONIO DELGADILLO MENDEZ</t>
  </si>
  <si>
    <t>GAGA790101</t>
  </si>
  <si>
    <t>JOSE ALONSO GARCIA GONZALEZ</t>
  </si>
  <si>
    <t>FAVIO MACIAS MARQUEZ</t>
  </si>
  <si>
    <t>MAMF520211D3A</t>
  </si>
  <si>
    <t>DEGJ940924DK4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</si>
  <si>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</si>
  <si>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</si>
  <si>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</si>
  <si>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</si>
  <si>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</si>
  <si>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</si>
  <si>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JOSE ALFREDO ZUÑIGA GUZMAN</t>
  </si>
  <si>
    <t>ALBERTO GUZMAN LOPEZ</t>
  </si>
  <si>
    <t>COSME EDUARDO LIMON SOLIS</t>
  </si>
  <si>
    <t>SUPERVISOR DE OBRAS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</si>
  <si>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</si>
  <si>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</si>
  <si>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</si>
  <si>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</si>
  <si>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</si>
  <si>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</si>
  <si>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</si>
  <si>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</si>
  <si>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</si>
  <si>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</si>
  <si>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</si>
  <si>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</si>
  <si>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</si>
  <si>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</si>
  <si>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</si>
  <si>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</si>
  <si>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</si>
  <si>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</si>
  <si>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</si>
  <si>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</si>
  <si>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</si>
  <si>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</si>
  <si>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</si>
  <si>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</si>
  <si>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</si>
  <si>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</si>
  <si>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</si>
  <si>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</si>
  <si>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</si>
  <si>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</si>
  <si>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</si>
  <si>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</si>
  <si>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</si>
  <si>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</si>
  <si>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</si>
  <si>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</si>
  <si>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</si>
  <si>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</si>
  <si>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</si>
  <si>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</si>
  <si>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</si>
  <si>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</si>
  <si>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</si>
  <si>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</si>
  <si>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</si>
  <si>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</si>
  <si>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</si>
  <si>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</si>
  <si>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</si>
  <si>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</si>
  <si>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</si>
  <si>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</si>
  <si>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</si>
  <si>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</si>
  <si>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</si>
  <si>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</si>
  <si>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</si>
  <si>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</si>
  <si>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</si>
  <si>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DIR. PROMOCION ECONOMICA</t>
  </si>
  <si>
    <t>SAGD770222H33</t>
  </si>
  <si>
    <t>JAMC830814</t>
  </si>
  <si>
    <t>AEPJ900101</t>
  </si>
  <si>
    <t>JAVIER EMMANUEL ALEMAN PORTILLO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</si>
  <si>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</si>
  <si>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</si>
  <si>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</si>
  <si>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</si>
  <si>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</si>
  <si>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AGQA770503</t>
  </si>
  <si>
    <t>ANDRES AGUIRRE QUEZADA</t>
  </si>
  <si>
    <t>EAGC770112</t>
  </si>
  <si>
    <t>DESC</t>
  </si>
  <si>
    <t>PENDIENTE</t>
  </si>
  <si>
    <t>SERGIO VAZQUEZ HUERTA</t>
  </si>
  <si>
    <t>VAHS</t>
  </si>
  <si>
    <t>dec 15 dias</t>
  </si>
  <si>
    <t>DAVID ALONSO NUNGARAY GOMEZ</t>
  </si>
  <si>
    <t>NUGD910212</t>
  </si>
  <si>
    <t>BEATRIZ DIAZ NORIEGA</t>
  </si>
  <si>
    <t>DINB850901</t>
  </si>
  <si>
    <t>.</t>
  </si>
  <si>
    <t>ARNULFO MEJIA LOPEZ</t>
  </si>
  <si>
    <t>MELA</t>
  </si>
  <si>
    <t>MOAR930814</t>
  </si>
  <si>
    <t>RUBEN MORA ARIAS</t>
  </si>
  <si>
    <t>SAUL RENTERIA GARCIA</t>
  </si>
  <si>
    <t>REGS900712</t>
  </si>
  <si>
    <t>MARTIN ALMARAZ MARTINEZ</t>
  </si>
  <si>
    <t>AAMM640215</t>
  </si>
  <si>
    <t>VASB921020</t>
  </si>
  <si>
    <t>BERNARDO JAVIER VAZQUEZ SAGRERO</t>
  </si>
  <si>
    <t>GURM790530IY7</t>
  </si>
  <si>
    <t>MIGUEL ANGEL GUERRERO RUIZ</t>
  </si>
  <si>
    <t>HUHA681016</t>
  </si>
  <si>
    <t>JOSE ANTONIO HUERTA HUERTA</t>
  </si>
  <si>
    <t>DIRECTOR DE MANTENIMIENTO DE VEHICULOS</t>
  </si>
  <si>
    <t>GACJ840209</t>
  </si>
  <si>
    <t>JUAN LUIS GRANADO CRUZ</t>
  </si>
  <si>
    <t>MARIA JESUS ESTEVEZ REYNOSO</t>
  </si>
  <si>
    <t>SEGUNDA QUINCENA DE ENERO DE 2018</t>
  </si>
  <si>
    <t>31 DE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</si>
</sst>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1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0" fillId="3" borderId="0" xfId="0" applyNumberFormat="1" applyFill="1"/>
    <xf numFmtId="165" fontId="0" fillId="3" borderId="0" xfId="1" applyFont="1" applyFill="1"/>
    <xf numFmtId="165" fontId="8" fillId="3" borderId="0" xfId="1" applyFont="1" applyFill="1"/>
    <xf numFmtId="0" fontId="0" fillId="3" borderId="0" xfId="0" applyFill="1"/>
    <xf numFmtId="43" fontId="0" fillId="3" borderId="0" xfId="0" applyNumberFormat="1" applyFill="1"/>
    <xf numFmtId="43" fontId="0" fillId="0" borderId="0" xfId="0" applyNumberFormat="1"/>
    <xf numFmtId="0" fontId="1" fillId="3" borderId="0" xfId="0" applyFont="1" applyFill="1"/>
    <xf numFmtId="165" fontId="0" fillId="4" borderId="0" xfId="1" applyFont="1" applyFill="1"/>
    <xf numFmtId="165" fontId="8" fillId="4" borderId="0" xfId="1" applyFont="1" applyFill="1"/>
    <xf numFmtId="0" fontId="10" fillId="0" borderId="0" xfId="0" applyFont="1" applyFill="1" applyAlignment="1" applyProtection="1">
      <alignment horizontal="left" wrapText="1"/>
    </xf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90" zoomScaleNormal="90" workbookViewId="0">
      <pane ySplit="5" topLeftCell="A6" activePane="bottomLeft" state="frozen"/>
      <selection activeCell="F18" sqref="F18"/>
      <selection pane="bottomLeft" activeCell="I7" sqref="I7:I16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6" ht="18" x14ac:dyDescent="0.25">
      <c r="F1" s="44" t="s">
        <v>0</v>
      </c>
      <c r="J1" s="44"/>
      <c r="M1" s="46" t="s">
        <v>1</v>
      </c>
    </row>
    <row r="2" spans="2:16" ht="15" x14ac:dyDescent="0.25">
      <c r="F2" s="47" t="s">
        <v>289</v>
      </c>
      <c r="J2" s="47"/>
      <c r="M2" s="48" t="str">
        <f>+PRESIDENCIA!M2</f>
        <v>31 DE ENERO DE 2018</v>
      </c>
    </row>
    <row r="3" spans="2:16" x14ac:dyDescent="0.2">
      <c r="F3" s="98" t="str">
        <f>+PRESIDENCIA!F3</f>
        <v>SEGUNDA QUINCENA DE ENERO DE 2018</v>
      </c>
      <c r="J3" s="99"/>
    </row>
    <row r="4" spans="2:16" x14ac:dyDescent="0.2">
      <c r="F4" s="99" t="s">
        <v>193</v>
      </c>
      <c r="J4" s="99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6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6" ht="24.95" customHeight="1" x14ac:dyDescent="0.2">
      <c r="B7" s="38" t="s">
        <v>465</v>
      </c>
      <c r="C7" s="41" t="s">
        <v>318</v>
      </c>
      <c r="D7" s="53"/>
      <c r="E7" s="38" t="s">
        <v>116</v>
      </c>
      <c r="F7" s="18">
        <v>23833.66</v>
      </c>
      <c r="G7" s="18">
        <v>3797.414456</v>
      </c>
      <c r="H7" s="18">
        <f>F7/30.42*16</f>
        <v>12535.784352399736</v>
      </c>
      <c r="I7" s="18">
        <f>+G7/30.42*16</f>
        <v>1997.3251576594344</v>
      </c>
      <c r="J7" s="18"/>
      <c r="K7" s="18">
        <v>0</v>
      </c>
      <c r="L7" s="18">
        <f t="shared" ref="L7:L15" si="0">H7-I7+J7-K7</f>
        <v>10538.459194740302</v>
      </c>
      <c r="M7" s="36"/>
      <c r="N7" s="58"/>
      <c r="O7" s="58"/>
      <c r="P7" s="58"/>
    </row>
    <row r="8" spans="2:16" ht="24.95" customHeight="1" x14ac:dyDescent="0.2">
      <c r="B8" s="38" t="s">
        <v>326</v>
      </c>
      <c r="C8" s="41" t="s">
        <v>319</v>
      </c>
      <c r="D8" s="53"/>
      <c r="E8" s="38" t="s">
        <v>116</v>
      </c>
      <c r="F8" s="18">
        <v>23833.66</v>
      </c>
      <c r="G8" s="18">
        <v>3797.414456</v>
      </c>
      <c r="H8" s="18">
        <f t="shared" ref="H8:H16" si="1">F8/30.42*16</f>
        <v>12535.784352399736</v>
      </c>
      <c r="I8" s="18">
        <f t="shared" ref="I8:I16" si="2">+G8/30.42*16</f>
        <v>1997.3251576594344</v>
      </c>
      <c r="J8" s="18"/>
      <c r="K8" s="18">
        <v>0</v>
      </c>
      <c r="L8" s="18">
        <f t="shared" si="0"/>
        <v>10538.459194740302</v>
      </c>
      <c r="M8" s="36"/>
      <c r="N8" s="58"/>
    </row>
    <row r="9" spans="2:16" ht="24.95" customHeight="1" x14ac:dyDescent="0.2">
      <c r="B9" s="38" t="s">
        <v>327</v>
      </c>
      <c r="C9" s="41" t="s">
        <v>310</v>
      </c>
      <c r="D9" s="53"/>
      <c r="E9" s="38" t="s">
        <v>116</v>
      </c>
      <c r="F9" s="18">
        <v>23833.66</v>
      </c>
      <c r="G9" s="18">
        <v>3797.414456</v>
      </c>
      <c r="H9" s="18">
        <f t="shared" si="1"/>
        <v>12535.784352399736</v>
      </c>
      <c r="I9" s="18">
        <f t="shared" si="2"/>
        <v>1997.3251576594344</v>
      </c>
      <c r="J9" s="18"/>
      <c r="K9" s="18">
        <v>0</v>
      </c>
      <c r="L9" s="18">
        <f t="shared" si="0"/>
        <v>10538.459194740302</v>
      </c>
      <c r="M9" s="36"/>
      <c r="N9" s="58"/>
    </row>
    <row r="10" spans="2:16" ht="24.95" customHeight="1" x14ac:dyDescent="0.2">
      <c r="B10" s="38" t="s">
        <v>328</v>
      </c>
      <c r="C10" s="41" t="s">
        <v>320</v>
      </c>
      <c r="D10" s="53"/>
      <c r="E10" s="38" t="s">
        <v>116</v>
      </c>
      <c r="F10" s="18">
        <v>23833.66</v>
      </c>
      <c r="G10" s="18">
        <v>3797.414456</v>
      </c>
      <c r="H10" s="18">
        <f t="shared" si="1"/>
        <v>12535.784352399736</v>
      </c>
      <c r="I10" s="18">
        <f t="shared" si="2"/>
        <v>1997.3251576594344</v>
      </c>
      <c r="J10" s="18"/>
      <c r="K10" s="18">
        <v>0</v>
      </c>
      <c r="L10" s="18">
        <f t="shared" si="0"/>
        <v>10538.459194740302</v>
      </c>
      <c r="M10" s="36"/>
      <c r="N10" s="58"/>
      <c r="O10" s="37" t="s">
        <v>501</v>
      </c>
    </row>
    <row r="11" spans="2:16" ht="24.95" customHeight="1" x14ac:dyDescent="0.2">
      <c r="B11" s="38" t="s">
        <v>329</v>
      </c>
      <c r="C11" s="41" t="s">
        <v>321</v>
      </c>
      <c r="D11" s="53"/>
      <c r="E11" s="38" t="s">
        <v>116</v>
      </c>
      <c r="F11" s="18">
        <v>23833.66</v>
      </c>
      <c r="G11" s="18">
        <v>3797.414456</v>
      </c>
      <c r="H11" s="18">
        <f t="shared" si="1"/>
        <v>12535.784352399736</v>
      </c>
      <c r="I11" s="18">
        <f t="shared" si="2"/>
        <v>1997.3251576594344</v>
      </c>
      <c r="J11" s="18"/>
      <c r="K11" s="18">
        <v>0</v>
      </c>
      <c r="L11" s="18">
        <f t="shared" si="0"/>
        <v>10538.459194740302</v>
      </c>
      <c r="M11" s="36"/>
      <c r="N11" s="58"/>
    </row>
    <row r="12" spans="2:16" ht="24.95" customHeight="1" x14ac:dyDescent="0.2">
      <c r="B12" s="38" t="s">
        <v>430</v>
      </c>
      <c r="C12" s="41" t="s">
        <v>322</v>
      </c>
      <c r="D12" s="53"/>
      <c r="E12" s="38" t="s">
        <v>117</v>
      </c>
      <c r="F12" s="18">
        <v>38536.53</v>
      </c>
      <c r="G12" s="18">
        <v>7270.3890000000001</v>
      </c>
      <c r="H12" s="18">
        <f t="shared" si="1"/>
        <v>20269.049309664693</v>
      </c>
      <c r="I12" s="18">
        <f t="shared" si="2"/>
        <v>3824.0047337278106</v>
      </c>
      <c r="J12" s="18"/>
      <c r="K12" s="18">
        <v>0</v>
      </c>
      <c r="L12" s="18">
        <f t="shared" si="0"/>
        <v>16445.044575936881</v>
      </c>
      <c r="M12" s="36"/>
      <c r="N12" s="58"/>
    </row>
    <row r="13" spans="2:16" ht="24.95" customHeight="1" x14ac:dyDescent="0.2">
      <c r="B13" s="38" t="s">
        <v>484</v>
      </c>
      <c r="C13" s="41" t="s">
        <v>485</v>
      </c>
      <c r="D13" s="53"/>
      <c r="E13" s="38" t="s">
        <v>116</v>
      </c>
      <c r="F13" s="18">
        <v>25141.200000000001</v>
      </c>
      <c r="G13" s="18">
        <v>4096.5605759999999</v>
      </c>
      <c r="H13" s="18">
        <f t="shared" si="1"/>
        <v>13223.510848126232</v>
      </c>
      <c r="I13" s="18">
        <f t="shared" si="2"/>
        <v>2154.6669696252466</v>
      </c>
      <c r="J13" s="18"/>
      <c r="K13" s="18">
        <v>0</v>
      </c>
      <c r="L13" s="18">
        <f t="shared" si="0"/>
        <v>11068.843878500986</v>
      </c>
      <c r="M13" s="36"/>
      <c r="N13" s="58"/>
    </row>
    <row r="14" spans="2:16" ht="24.95" customHeight="1" x14ac:dyDescent="0.2">
      <c r="B14" s="38" t="s">
        <v>330</v>
      </c>
      <c r="C14" s="41" t="s">
        <v>324</v>
      </c>
      <c r="D14" s="53"/>
      <c r="E14" s="38" t="s">
        <v>116</v>
      </c>
      <c r="F14" s="18">
        <v>25141.200000000001</v>
      </c>
      <c r="G14" s="18">
        <v>4096.5605759999999</v>
      </c>
      <c r="H14" s="18">
        <f t="shared" si="1"/>
        <v>13223.510848126232</v>
      </c>
      <c r="I14" s="18">
        <f t="shared" si="2"/>
        <v>2154.6669696252466</v>
      </c>
      <c r="J14" s="18"/>
      <c r="K14" s="18">
        <v>0</v>
      </c>
      <c r="L14" s="18">
        <f t="shared" si="0"/>
        <v>11068.843878500986</v>
      </c>
      <c r="M14" s="36"/>
      <c r="N14" s="58"/>
    </row>
    <row r="15" spans="2:16" ht="24.95" customHeight="1" x14ac:dyDescent="0.2">
      <c r="B15" s="38" t="s">
        <v>331</v>
      </c>
      <c r="C15" s="41" t="s">
        <v>325</v>
      </c>
      <c r="D15" s="53"/>
      <c r="E15" s="38" t="s">
        <v>116</v>
      </c>
      <c r="F15" s="18">
        <v>25141.200000000001</v>
      </c>
      <c r="G15" s="18">
        <v>4096.5605759999999</v>
      </c>
      <c r="H15" s="18">
        <f t="shared" si="1"/>
        <v>13223.510848126232</v>
      </c>
      <c r="I15" s="18">
        <f t="shared" si="2"/>
        <v>2154.6669696252466</v>
      </c>
      <c r="J15" s="18"/>
      <c r="K15" s="18">
        <v>0</v>
      </c>
      <c r="L15" s="18">
        <f t="shared" si="0"/>
        <v>11068.843878500986</v>
      </c>
      <c r="M15" s="36"/>
      <c r="N15" s="58"/>
    </row>
    <row r="16" spans="2:16" ht="21.95" customHeight="1" x14ac:dyDescent="0.2">
      <c r="B16" s="38" t="s">
        <v>336</v>
      </c>
      <c r="C16" s="41" t="s">
        <v>323</v>
      </c>
      <c r="D16" s="53"/>
      <c r="E16" s="38" t="s">
        <v>116</v>
      </c>
      <c r="F16" s="18">
        <v>25141.200000000001</v>
      </c>
      <c r="G16" s="18">
        <v>4096.5605759999999</v>
      </c>
      <c r="H16" s="18">
        <f t="shared" si="1"/>
        <v>13223.510848126232</v>
      </c>
      <c r="I16" s="18">
        <f t="shared" si="2"/>
        <v>2154.6669696252466</v>
      </c>
      <c r="J16" s="93"/>
      <c r="K16" s="93">
        <v>0</v>
      </c>
      <c r="L16" s="18">
        <f>H16-I16+J16-K16</f>
        <v>11068.843878500986</v>
      </c>
      <c r="M16" s="36"/>
      <c r="N16" s="58"/>
    </row>
    <row r="17" spans="2:14" ht="21.95" customHeight="1" x14ac:dyDescent="0.2">
      <c r="B17" s="41"/>
      <c r="C17" s="35"/>
      <c r="D17" s="35"/>
      <c r="E17" s="59" t="s">
        <v>89</v>
      </c>
      <c r="F17" s="60">
        <f t="shared" ref="F17:L17" si="3">SUM(F7:F16)</f>
        <v>258269.63000000006</v>
      </c>
      <c r="G17" s="60">
        <f t="shared" si="3"/>
        <v>42643.703584000003</v>
      </c>
      <c r="H17" s="60">
        <f>SUM(H7:H16)</f>
        <v>135842.01446416829</v>
      </c>
      <c r="I17" s="60">
        <f t="shared" si="3"/>
        <v>22429.298400525968</v>
      </c>
      <c r="J17" s="60">
        <f t="shared" si="3"/>
        <v>0</v>
      </c>
      <c r="K17" s="60">
        <f t="shared" si="3"/>
        <v>0</v>
      </c>
      <c r="L17" s="60">
        <f t="shared" si="3"/>
        <v>113412.71606364232</v>
      </c>
      <c r="M17" s="104"/>
      <c r="N17" s="60"/>
    </row>
    <row r="19" spans="2:14" x14ac:dyDescent="0.2">
      <c r="C19" s="37" t="s">
        <v>193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16"/>
  <sheetViews>
    <sheetView topLeftCell="C1"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297</v>
      </c>
      <c r="G2" s="45"/>
      <c r="H2" s="45"/>
      <c r="I2" s="45"/>
      <c r="J2" s="47"/>
      <c r="K2" s="45"/>
      <c r="L2" s="45"/>
      <c r="M2" s="48" t="str">
        <f>+O.PUB!M2</f>
        <v>31 DE ENERO DE 2018</v>
      </c>
    </row>
    <row r="3" spans="2:18" x14ac:dyDescent="0.2">
      <c r="F3" s="48" t="str">
        <f>+O.PUB!F3</f>
        <v>SEGUNDA QUINCENA DE ENERO DE 2018</v>
      </c>
      <c r="G3" s="45"/>
      <c r="H3" s="45"/>
      <c r="I3" s="45"/>
      <c r="J3" s="48"/>
      <c r="K3" s="45"/>
      <c r="L3" s="45"/>
    </row>
    <row r="4" spans="2:18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8" x14ac:dyDescent="0.2">
      <c r="F6" s="89"/>
      <c r="G6" s="89"/>
    </row>
    <row r="7" spans="2:18" ht="24.95" customHeight="1" x14ac:dyDescent="0.2">
      <c r="B7" s="38" t="s">
        <v>349</v>
      </c>
      <c r="C7" s="110" t="s">
        <v>348</v>
      </c>
      <c r="D7" s="53"/>
      <c r="E7" s="119" t="s">
        <v>191</v>
      </c>
      <c r="F7" s="65">
        <v>13144.89</v>
      </c>
      <c r="G7" s="65">
        <v>1514.2931839999997</v>
      </c>
      <c r="H7" s="18">
        <f>+F7/30.42*16</f>
        <v>6913.8145956607486</v>
      </c>
      <c r="I7" s="18">
        <f>+G7/30.42*16</f>
        <v>796.47241761998657</v>
      </c>
      <c r="J7" s="18"/>
      <c r="K7" s="18"/>
      <c r="L7" s="18">
        <f>H7-I7+J7-K7</f>
        <v>6117.3421780407625</v>
      </c>
      <c r="M7" s="36"/>
      <c r="N7" s="144" t="s">
        <v>492</v>
      </c>
      <c r="O7" s="144" t="s">
        <v>493</v>
      </c>
      <c r="P7" s="60">
        <f>F7/30.42*16</f>
        <v>6913.8145956607486</v>
      </c>
      <c r="Q7" s="60">
        <f>G7/30.42*16</f>
        <v>796.47241761998657</v>
      </c>
      <c r="R7" s="58">
        <f>P7-Q7</f>
        <v>6117.3421780407625</v>
      </c>
    </row>
    <row r="8" spans="2:18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8" ht="21.95" customHeight="1" x14ac:dyDescent="0.2">
      <c r="E9" s="59" t="s">
        <v>89</v>
      </c>
      <c r="F9" s="96">
        <f t="shared" ref="F9:K9" si="0">SUM(F7:F8)</f>
        <v>13144.89</v>
      </c>
      <c r="G9" s="96">
        <f t="shared" si="0"/>
        <v>1514.2931839999997</v>
      </c>
      <c r="H9" s="60">
        <f>SUM(H7:H8)</f>
        <v>6913.8145956607486</v>
      </c>
      <c r="I9" s="60">
        <f>SUM(I7:I8)</f>
        <v>796.47241761998657</v>
      </c>
      <c r="J9" s="60">
        <f t="shared" si="0"/>
        <v>0</v>
      </c>
      <c r="K9" s="60">
        <f t="shared" si="0"/>
        <v>0</v>
      </c>
      <c r="L9" s="60">
        <f>SUM(L7:L8)</f>
        <v>6117.3421780407625</v>
      </c>
    </row>
    <row r="10" spans="2:18" ht="21.95" customHeight="1" x14ac:dyDescent="0.2"/>
    <row r="13" spans="2:18" x14ac:dyDescent="0.2">
      <c r="P13" s="60"/>
    </row>
    <row r="14" spans="2:18" x14ac:dyDescent="0.2">
      <c r="E14" s="120"/>
    </row>
    <row r="15" spans="2:18" x14ac:dyDescent="0.2">
      <c r="E15" s="120"/>
    </row>
    <row r="16" spans="2:18" x14ac:dyDescent="0.2">
      <c r="E16" s="120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27"/>
  <sheetViews>
    <sheetView topLeftCell="A6" zoomScale="80" zoomScaleNormal="80" workbookViewId="0">
      <selection activeCell="J5" sqref="J5:J21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8" ht="15" x14ac:dyDescent="0.25">
      <c r="F2" s="47" t="s">
        <v>93</v>
      </c>
      <c r="G2" s="45"/>
      <c r="H2" s="45"/>
      <c r="I2" s="45"/>
      <c r="J2" s="45"/>
      <c r="K2" s="45"/>
      <c r="L2" s="45"/>
      <c r="M2" s="45"/>
      <c r="N2" s="48" t="str">
        <f>+O.PUB2!M2</f>
        <v>31 DE ENERO DE 2018</v>
      </c>
    </row>
    <row r="3" spans="2:18" x14ac:dyDescent="0.2">
      <c r="F3" s="48" t="str">
        <f>PRESIDENCIA!F3</f>
        <v>SEGUNDA QUINCENA DE ENERO DE 2018</v>
      </c>
      <c r="G3" s="45"/>
      <c r="H3" s="45"/>
      <c r="I3" s="45"/>
      <c r="J3" s="45"/>
      <c r="K3" s="45"/>
      <c r="L3" s="45"/>
      <c r="M3" s="45"/>
    </row>
    <row r="4" spans="2:18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84" t="s">
        <v>253</v>
      </c>
      <c r="I4" s="50" t="s">
        <v>4</v>
      </c>
      <c r="J4" s="50" t="s">
        <v>204</v>
      </c>
      <c r="K4" s="51" t="s">
        <v>253</v>
      </c>
      <c r="L4" s="52" t="s">
        <v>192</v>
      </c>
      <c r="M4" s="50" t="s">
        <v>5</v>
      </c>
      <c r="N4" s="49" t="s">
        <v>6</v>
      </c>
    </row>
    <row r="5" spans="2:18" ht="24.75" customHeight="1" x14ac:dyDescent="0.2">
      <c r="B5" s="38" t="s">
        <v>405</v>
      </c>
      <c r="C5" s="41" t="s">
        <v>406</v>
      </c>
      <c r="D5" s="53"/>
      <c r="E5" s="70" t="s">
        <v>135</v>
      </c>
      <c r="F5" s="65">
        <v>13144.89</v>
      </c>
      <c r="G5" s="65">
        <v>1514.2931839999997</v>
      </c>
      <c r="H5" s="65"/>
      <c r="I5" s="18">
        <f>+F5/30.42*16</f>
        <v>6913.8145956607486</v>
      </c>
      <c r="J5" s="18">
        <f>+G5/30.42*16</f>
        <v>796.47241761998657</v>
      </c>
      <c r="K5" s="18">
        <f>+H5/30.42*16</f>
        <v>0</v>
      </c>
      <c r="L5" s="54"/>
      <c r="M5" s="18">
        <f>I5-J5+K5-L5</f>
        <v>6117.3421780407625</v>
      </c>
      <c r="N5" s="36"/>
      <c r="O5" s="144" t="s">
        <v>492</v>
      </c>
      <c r="P5" s="140"/>
    </row>
    <row r="6" spans="2:18" ht="24.75" customHeight="1" x14ac:dyDescent="0.2">
      <c r="B6" s="38" t="s">
        <v>58</v>
      </c>
      <c r="C6" s="41" t="s">
        <v>59</v>
      </c>
      <c r="D6" s="53"/>
      <c r="E6" s="70" t="s">
        <v>119</v>
      </c>
      <c r="F6" s="65">
        <v>12600</v>
      </c>
      <c r="G6" s="65">
        <v>1397.9046799999996</v>
      </c>
      <c r="H6" s="65"/>
      <c r="I6" s="18">
        <f t="shared" ref="I6:I21" si="0">+F6/30.42*16</f>
        <v>6627.2189349112423</v>
      </c>
      <c r="J6" s="18">
        <f t="shared" ref="J6:J21" si="1">+G6/30.42*16</f>
        <v>735.25558448389199</v>
      </c>
      <c r="K6" s="18">
        <f t="shared" ref="K6:K21" si="2">+H6/30.42*16</f>
        <v>0</v>
      </c>
      <c r="L6" s="54">
        <v>1</v>
      </c>
      <c r="M6" s="18">
        <f t="shared" ref="M6:M18" si="3">I6-J6+K6-L6</f>
        <v>5890.9633504273506</v>
      </c>
      <c r="N6" s="36"/>
      <c r="P6" s="55"/>
    </row>
    <row r="7" spans="2:18" ht="24.75" customHeight="1" x14ac:dyDescent="0.2">
      <c r="B7" s="38" t="s">
        <v>8</v>
      </c>
      <c r="C7" s="56" t="s">
        <v>97</v>
      </c>
      <c r="D7" s="53"/>
      <c r="E7" s="70" t="s">
        <v>156</v>
      </c>
      <c r="F7" s="65">
        <v>8891.4</v>
      </c>
      <c r="G7" s="65">
        <v>734.9104000000001</v>
      </c>
      <c r="H7" s="65"/>
      <c r="I7" s="18">
        <f t="shared" si="0"/>
        <v>4676.6074950690327</v>
      </c>
      <c r="J7" s="18">
        <f t="shared" si="1"/>
        <v>386.54064431295205</v>
      </c>
      <c r="K7" s="18">
        <f t="shared" si="2"/>
        <v>0</v>
      </c>
      <c r="L7" s="18">
        <v>0</v>
      </c>
      <c r="M7" s="18">
        <f t="shared" si="3"/>
        <v>4290.0668507560804</v>
      </c>
      <c r="N7" s="36"/>
      <c r="P7" s="55"/>
    </row>
    <row r="8" spans="2:18" ht="24.75" customHeight="1" x14ac:dyDescent="0.2">
      <c r="B8" s="57" t="s">
        <v>154</v>
      </c>
      <c r="C8" s="35" t="s">
        <v>155</v>
      </c>
      <c r="D8" s="53"/>
      <c r="E8" s="70" t="s">
        <v>119</v>
      </c>
      <c r="F8" s="65">
        <v>9734</v>
      </c>
      <c r="G8" s="65">
        <v>869.72640000000024</v>
      </c>
      <c r="H8" s="65"/>
      <c r="I8" s="18">
        <f t="shared" si="0"/>
        <v>5119.7896120973037</v>
      </c>
      <c r="J8" s="18">
        <f t="shared" si="1"/>
        <v>457.44978303747547</v>
      </c>
      <c r="K8" s="18">
        <f t="shared" si="2"/>
        <v>0</v>
      </c>
      <c r="L8" s="18">
        <v>0</v>
      </c>
      <c r="M8" s="18">
        <f t="shared" si="3"/>
        <v>4662.3398290598279</v>
      </c>
      <c r="N8" s="36"/>
      <c r="P8" s="55"/>
    </row>
    <row r="9" spans="2:18" ht="24.75" customHeight="1" x14ac:dyDescent="0.2">
      <c r="B9" s="41" t="s">
        <v>265</v>
      </c>
      <c r="C9" s="35" t="s">
        <v>266</v>
      </c>
      <c r="D9" s="41"/>
      <c r="E9" s="121" t="s">
        <v>267</v>
      </c>
      <c r="F9" s="65">
        <v>10716</v>
      </c>
      <c r="G9" s="65">
        <v>1039.997664</v>
      </c>
      <c r="H9" s="65"/>
      <c r="I9" s="18">
        <f t="shared" si="0"/>
        <v>5636.29191321499</v>
      </c>
      <c r="J9" s="18">
        <f t="shared" si="1"/>
        <v>547.00731834319527</v>
      </c>
      <c r="K9" s="18">
        <f t="shared" si="2"/>
        <v>0</v>
      </c>
      <c r="L9" s="18"/>
      <c r="M9" s="18">
        <f t="shared" si="3"/>
        <v>5089.284594871795</v>
      </c>
      <c r="N9" s="36"/>
      <c r="P9" s="55"/>
    </row>
    <row r="10" spans="2:18" ht="24.75" customHeight="1" x14ac:dyDescent="0.2">
      <c r="B10" s="38" t="s">
        <v>466</v>
      </c>
      <c r="C10" s="41" t="s">
        <v>194</v>
      </c>
      <c r="D10" s="53"/>
      <c r="E10" s="70" t="s">
        <v>125</v>
      </c>
      <c r="F10" s="65">
        <v>10714.2</v>
      </c>
      <c r="G10" s="65">
        <v>1039.6751040000001</v>
      </c>
      <c r="H10" s="65"/>
      <c r="I10" s="18">
        <f t="shared" si="0"/>
        <v>5635.3451676528603</v>
      </c>
      <c r="J10" s="18">
        <f t="shared" si="1"/>
        <v>546.83766153846159</v>
      </c>
      <c r="K10" s="18">
        <f t="shared" si="2"/>
        <v>0</v>
      </c>
      <c r="L10" s="18"/>
      <c r="M10" s="18">
        <f t="shared" si="3"/>
        <v>5088.5075061143989</v>
      </c>
      <c r="N10" s="36"/>
      <c r="P10" s="55"/>
    </row>
    <row r="11" spans="2:18" ht="24.75" customHeight="1" x14ac:dyDescent="0.2">
      <c r="B11" s="38" t="s">
        <v>96</v>
      </c>
      <c r="C11" s="41" t="s">
        <v>168</v>
      </c>
      <c r="D11" s="53"/>
      <c r="E11" s="70" t="s">
        <v>140</v>
      </c>
      <c r="F11" s="65">
        <v>11483</v>
      </c>
      <c r="G11" s="65">
        <v>1177.444064</v>
      </c>
      <c r="H11" s="65"/>
      <c r="I11" s="18">
        <f t="shared" si="0"/>
        <v>6039.7107166337928</v>
      </c>
      <c r="J11" s="18">
        <f t="shared" si="1"/>
        <v>619.29996791584483</v>
      </c>
      <c r="K11" s="18">
        <f t="shared" si="2"/>
        <v>0</v>
      </c>
      <c r="L11" s="18"/>
      <c r="M11" s="18">
        <f t="shared" si="3"/>
        <v>5420.4107487179481</v>
      </c>
      <c r="N11" s="36"/>
      <c r="P11" s="55"/>
    </row>
    <row r="12" spans="2:18" ht="24.75" customHeight="1" x14ac:dyDescent="0.2">
      <c r="B12" s="38" t="s">
        <v>509</v>
      </c>
      <c r="C12" s="41" t="s">
        <v>508</v>
      </c>
      <c r="D12" s="53"/>
      <c r="E12" s="70" t="s">
        <v>395</v>
      </c>
      <c r="F12" s="65">
        <v>13849.04</v>
      </c>
      <c r="G12" s="65">
        <v>1664.6996239999999</v>
      </c>
      <c r="H12" s="65"/>
      <c r="I12" s="18">
        <f t="shared" si="0"/>
        <v>7284.1761998685079</v>
      </c>
      <c r="J12" s="18">
        <f t="shared" si="1"/>
        <v>875.58165627876383</v>
      </c>
      <c r="K12" s="18">
        <f t="shared" si="2"/>
        <v>0</v>
      </c>
      <c r="L12" s="18"/>
      <c r="M12" s="18">
        <f t="shared" si="3"/>
        <v>6408.5945435897438</v>
      </c>
      <c r="N12" s="36"/>
      <c r="O12" s="146" t="s">
        <v>496</v>
      </c>
      <c r="P12" s="55">
        <f>F12/30.42*16</f>
        <v>7284.1761998685079</v>
      </c>
      <c r="Q12" s="55">
        <f>G12/30.42*16</f>
        <v>875.58165627876383</v>
      </c>
      <c r="R12" s="58">
        <f>P12-Q12</f>
        <v>6408.5945435897438</v>
      </c>
    </row>
    <row r="13" spans="2:18" ht="24.75" customHeight="1" x14ac:dyDescent="0.2">
      <c r="B13" s="41" t="s">
        <v>222</v>
      </c>
      <c r="C13" s="41" t="s">
        <v>220</v>
      </c>
      <c r="D13" s="41"/>
      <c r="E13" s="121" t="s">
        <v>221</v>
      </c>
      <c r="F13" s="65">
        <v>6730.12</v>
      </c>
      <c r="G13" s="65">
        <v>232.79838400000003</v>
      </c>
      <c r="H13" s="65"/>
      <c r="I13" s="18">
        <f t="shared" si="0"/>
        <v>3539.8395792241945</v>
      </c>
      <c r="J13" s="18">
        <f t="shared" si="1"/>
        <v>122.44490940170941</v>
      </c>
      <c r="K13" s="18">
        <f t="shared" si="2"/>
        <v>0</v>
      </c>
      <c r="L13" s="18"/>
      <c r="M13" s="18">
        <f t="shared" si="3"/>
        <v>3417.394669822485</v>
      </c>
      <c r="N13" s="36"/>
      <c r="P13" s="55"/>
    </row>
    <row r="14" spans="2:18" ht="24.75" customHeight="1" x14ac:dyDescent="0.2">
      <c r="B14" s="41" t="s">
        <v>408</v>
      </c>
      <c r="C14" s="35" t="s">
        <v>407</v>
      </c>
      <c r="D14" s="41"/>
      <c r="E14" s="121" t="s">
        <v>268</v>
      </c>
      <c r="F14" s="65">
        <v>8807.4</v>
      </c>
      <c r="G14" s="65">
        <v>721.47040000000015</v>
      </c>
      <c r="H14" s="65"/>
      <c r="I14" s="18">
        <f t="shared" si="0"/>
        <v>4632.4260355029583</v>
      </c>
      <c r="J14" s="18">
        <f t="shared" si="1"/>
        <v>379.47161078238008</v>
      </c>
      <c r="K14" s="18">
        <f t="shared" si="2"/>
        <v>0</v>
      </c>
      <c r="L14" s="18"/>
      <c r="M14" s="18">
        <f t="shared" si="3"/>
        <v>4252.9544247205786</v>
      </c>
      <c r="N14" s="36"/>
      <c r="O14" s="144" t="s">
        <v>492</v>
      </c>
      <c r="P14" s="140"/>
    </row>
    <row r="15" spans="2:18" ht="24.75" customHeight="1" x14ac:dyDescent="0.2">
      <c r="B15" s="57" t="s">
        <v>71</v>
      </c>
      <c r="C15" s="41" t="s">
        <v>72</v>
      </c>
      <c r="D15" s="53"/>
      <c r="E15" s="70" t="s">
        <v>145</v>
      </c>
      <c r="F15" s="65">
        <v>4447.8</v>
      </c>
      <c r="G15" s="65"/>
      <c r="H15" s="65">
        <v>95.49</v>
      </c>
      <c r="I15" s="18">
        <f t="shared" si="0"/>
        <v>2339.4082840236688</v>
      </c>
      <c r="J15" s="18">
        <f t="shared" si="1"/>
        <v>0</v>
      </c>
      <c r="K15" s="18">
        <f t="shared" si="2"/>
        <v>50.224852071005913</v>
      </c>
      <c r="L15" s="18"/>
      <c r="M15" s="18">
        <f t="shared" si="3"/>
        <v>2389.6331360946747</v>
      </c>
      <c r="N15" s="36"/>
      <c r="P15" s="60"/>
    </row>
    <row r="16" spans="2:18" ht="24.75" customHeight="1" x14ac:dyDescent="0.2">
      <c r="B16" s="38" t="s">
        <v>52</v>
      </c>
      <c r="C16" s="41" t="s">
        <v>53</v>
      </c>
      <c r="D16" s="53"/>
      <c r="E16" s="70" t="s">
        <v>146</v>
      </c>
      <c r="F16" s="65">
        <v>9584.4</v>
      </c>
      <c r="G16" s="65">
        <v>845.79040000000009</v>
      </c>
      <c r="H16" s="65">
        <v>0</v>
      </c>
      <c r="I16" s="18">
        <f t="shared" si="0"/>
        <v>5041.1045364891515</v>
      </c>
      <c r="J16" s="18">
        <f t="shared" si="1"/>
        <v>444.86017094017097</v>
      </c>
      <c r="K16" s="18">
        <f t="shared" si="2"/>
        <v>0</v>
      </c>
      <c r="L16" s="18"/>
      <c r="M16" s="18">
        <f t="shared" si="3"/>
        <v>4596.2443655489806</v>
      </c>
      <c r="N16" s="36"/>
      <c r="P16" s="45"/>
    </row>
    <row r="17" spans="2:17" ht="24.75" customHeight="1" x14ac:dyDescent="0.2">
      <c r="B17" s="38" t="s">
        <v>101</v>
      </c>
      <c r="C17" s="41" t="s">
        <v>100</v>
      </c>
      <c r="D17" s="53"/>
      <c r="E17" s="70" t="s">
        <v>122</v>
      </c>
      <c r="F17" s="65">
        <v>7276.5</v>
      </c>
      <c r="G17" s="65">
        <v>328.17452800000001</v>
      </c>
      <c r="H17" s="65"/>
      <c r="I17" s="18">
        <f t="shared" si="0"/>
        <v>3827.2189349112423</v>
      </c>
      <c r="J17" s="18">
        <f t="shared" si="1"/>
        <v>172.60987666009203</v>
      </c>
      <c r="K17" s="18">
        <f t="shared" si="2"/>
        <v>0</v>
      </c>
      <c r="L17" s="18">
        <v>0</v>
      </c>
      <c r="M17" s="18">
        <f t="shared" si="3"/>
        <v>3654.6090582511501</v>
      </c>
      <c r="N17" s="36"/>
      <c r="P17" s="45"/>
    </row>
    <row r="18" spans="2:17" ht="24.75" customHeight="1" x14ac:dyDescent="0.2">
      <c r="B18" s="34" t="s">
        <v>81</v>
      </c>
      <c r="C18" s="35" t="s">
        <v>82</v>
      </c>
      <c r="D18" s="122"/>
      <c r="E18" s="119" t="s">
        <v>149</v>
      </c>
      <c r="F18" s="65">
        <v>6291.6</v>
      </c>
      <c r="G18" s="65">
        <v>185.08740800000007</v>
      </c>
      <c r="H18" s="65"/>
      <c r="I18" s="18">
        <f t="shared" si="0"/>
        <v>3309.1913214990136</v>
      </c>
      <c r="J18" s="18">
        <f t="shared" si="1"/>
        <v>97.350378961209756</v>
      </c>
      <c r="K18" s="18">
        <f t="shared" si="2"/>
        <v>0</v>
      </c>
      <c r="L18" s="18"/>
      <c r="M18" s="18">
        <f t="shared" si="3"/>
        <v>3211.840942537804</v>
      </c>
      <c r="N18" s="36"/>
      <c r="P18" s="45"/>
    </row>
    <row r="19" spans="2:17" ht="24.75" customHeight="1" x14ac:dyDescent="0.2">
      <c r="B19" s="38" t="s">
        <v>46</v>
      </c>
      <c r="C19" s="41" t="s">
        <v>47</v>
      </c>
      <c r="D19" s="115"/>
      <c r="E19" s="123" t="s">
        <v>119</v>
      </c>
      <c r="F19" s="65">
        <v>8595.2999999999993</v>
      </c>
      <c r="G19" s="65">
        <v>689.26996799999995</v>
      </c>
      <c r="H19" s="65"/>
      <c r="I19" s="18">
        <f t="shared" si="0"/>
        <v>4520.8678500986189</v>
      </c>
      <c r="J19" s="18">
        <f t="shared" si="1"/>
        <v>362.53515739644968</v>
      </c>
      <c r="K19" s="18">
        <f t="shared" si="2"/>
        <v>0</v>
      </c>
      <c r="L19" s="18"/>
      <c r="M19" s="18">
        <f>I19-J19+K19-L19</f>
        <v>4158.332692702169</v>
      </c>
      <c r="N19" s="36"/>
      <c r="P19" s="45"/>
      <c r="Q19" s="58"/>
    </row>
    <row r="20" spans="2:17" ht="31.5" customHeight="1" x14ac:dyDescent="0.2">
      <c r="B20" s="34" t="s">
        <v>514</v>
      </c>
      <c r="C20" s="35" t="s">
        <v>515</v>
      </c>
      <c r="D20" s="122"/>
      <c r="E20" s="149" t="s">
        <v>516</v>
      </c>
      <c r="F20" s="65">
        <f>6298.32*2</f>
        <v>12596.64</v>
      </c>
      <c r="G20" s="65">
        <f>688.5*2</f>
        <v>1377</v>
      </c>
      <c r="H20" s="65"/>
      <c r="I20" s="18">
        <f t="shared" si="0"/>
        <v>6625.4516765285989</v>
      </c>
      <c r="J20" s="18">
        <f t="shared" si="1"/>
        <v>724.26035502958575</v>
      </c>
      <c r="K20" s="18">
        <f t="shared" si="2"/>
        <v>0</v>
      </c>
      <c r="L20" s="18"/>
      <c r="M20" s="18">
        <f>I20-J20+K20-L20</f>
        <v>5901.1913214990127</v>
      </c>
      <c r="N20" s="36"/>
      <c r="O20" s="144" t="s">
        <v>492</v>
      </c>
      <c r="P20" s="141">
        <f>+F20-G20</f>
        <v>11219.64</v>
      </c>
      <c r="Q20" s="58">
        <f>P20*0.35</f>
        <v>3926.8739999999993</v>
      </c>
    </row>
    <row r="21" spans="2:17" ht="24.75" customHeight="1" x14ac:dyDescent="0.2">
      <c r="B21" s="34" t="s">
        <v>409</v>
      </c>
      <c r="C21" s="35" t="s">
        <v>422</v>
      </c>
      <c r="D21" s="122"/>
      <c r="E21" s="119" t="s">
        <v>122</v>
      </c>
      <c r="F21" s="65">
        <v>7045.5</v>
      </c>
      <c r="G21" s="65">
        <v>267.11172800000008</v>
      </c>
      <c r="H21" s="65"/>
      <c r="I21" s="18">
        <f t="shared" si="0"/>
        <v>3705.7199211045363</v>
      </c>
      <c r="J21" s="18">
        <f t="shared" si="1"/>
        <v>140.49269059829064</v>
      </c>
      <c r="K21" s="18">
        <f t="shared" si="2"/>
        <v>0</v>
      </c>
      <c r="L21" s="18"/>
      <c r="M21" s="18">
        <f>I21-J21+K21-L21</f>
        <v>3565.2272305062456</v>
      </c>
      <c r="N21" s="36"/>
      <c r="O21" s="144" t="s">
        <v>492</v>
      </c>
      <c r="P21" s="142"/>
    </row>
    <row r="22" spans="2:17" ht="18.75" customHeight="1" x14ac:dyDescent="0.2">
      <c r="E22" s="59" t="s">
        <v>89</v>
      </c>
      <c r="F22" s="96">
        <f>SUM(F5:F17)</f>
        <v>127978.74999999999</v>
      </c>
      <c r="G22" s="96">
        <f>SUM(G5:G17)</f>
        <v>11566.884832</v>
      </c>
      <c r="H22" s="96">
        <f>SUM(H5:H17)</f>
        <v>95.49</v>
      </c>
      <c r="I22" s="60">
        <f>SUM(I5:I21)</f>
        <v>85474.182774490459</v>
      </c>
      <c r="J22" s="60">
        <f>SUM(J5:J21)</f>
        <v>7408.4701833004583</v>
      </c>
      <c r="K22" s="60">
        <f>SUM(K5:K21)</f>
        <v>50.224852071005913</v>
      </c>
      <c r="L22" s="60">
        <f>SUM(L5:L21)</f>
        <v>1</v>
      </c>
      <c r="M22" s="60">
        <f>SUM(M5:M21)</f>
        <v>78114.937443261006</v>
      </c>
      <c r="P22" s="45"/>
    </row>
    <row r="26" spans="2:17" x14ac:dyDescent="0.2">
      <c r="B26" s="41"/>
      <c r="C26" s="35"/>
      <c r="D26" s="41"/>
      <c r="E26" s="41"/>
      <c r="F26" s="65">
        <v>8269.7999999999993</v>
      </c>
      <c r="G26" s="65">
        <v>733.46919999999989</v>
      </c>
    </row>
    <row r="27" spans="2:17" x14ac:dyDescent="0.2">
      <c r="B27" s="41"/>
      <c r="C27" s="35"/>
      <c r="D27" s="41"/>
      <c r="E27" s="41"/>
      <c r="F27" s="65">
        <v>8807.4</v>
      </c>
      <c r="G27" s="65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80" zoomScaleNormal="80" workbookViewId="0">
      <selection activeCell="J5" sqref="J5:J1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486</v>
      </c>
      <c r="G2" s="45"/>
      <c r="H2" s="45"/>
      <c r="I2" s="45"/>
      <c r="J2" s="45"/>
      <c r="K2" s="45"/>
      <c r="L2" s="45"/>
      <c r="M2" s="45"/>
      <c r="N2" s="48" t="str">
        <f>+O.PUB2!M2</f>
        <v>31 DE ENERO DE 2018</v>
      </c>
    </row>
    <row r="3" spans="2:16" x14ac:dyDescent="0.2">
      <c r="F3" s="48" t="str">
        <f>PRESIDENCIA!F3</f>
        <v>SEGUNDA QUINCENA DE ENERO DE 2018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84" t="s">
        <v>253</v>
      </c>
      <c r="I4" s="50" t="s">
        <v>4</v>
      </c>
      <c r="J4" s="50" t="s">
        <v>204</v>
      </c>
      <c r="K4" s="51" t="s">
        <v>253</v>
      </c>
      <c r="L4" s="52" t="s">
        <v>192</v>
      </c>
      <c r="M4" s="50" t="s">
        <v>5</v>
      </c>
      <c r="N4" s="49" t="s">
        <v>6</v>
      </c>
    </row>
    <row r="5" spans="2:16" ht="24.75" customHeight="1" x14ac:dyDescent="0.2">
      <c r="B5" s="41" t="s">
        <v>184</v>
      </c>
      <c r="C5" s="41" t="s">
        <v>185</v>
      </c>
      <c r="D5" s="41"/>
      <c r="E5" s="121" t="s">
        <v>219</v>
      </c>
      <c r="F5" s="65">
        <v>5546.1</v>
      </c>
      <c r="G5" s="65">
        <v>62.887008000000037</v>
      </c>
      <c r="H5" s="65"/>
      <c r="I5" s="18">
        <f>+F5/30.42*16</f>
        <v>2917.0808678500985</v>
      </c>
      <c r="J5" s="18">
        <f>+G5/30.42*16</f>
        <v>33.076664299802779</v>
      </c>
      <c r="K5" s="18">
        <f>+H5/30.42*16</f>
        <v>0</v>
      </c>
      <c r="L5" s="18"/>
      <c r="M5" s="18">
        <f t="shared" ref="M5:M13" si="0">I5-J5+K5-L5</f>
        <v>2884.0042035502956</v>
      </c>
      <c r="N5" s="36"/>
      <c r="P5" s="55"/>
    </row>
    <row r="6" spans="2:16" ht="24.75" customHeight="1" x14ac:dyDescent="0.2">
      <c r="B6" s="38" t="s">
        <v>63</v>
      </c>
      <c r="C6" s="41" t="s">
        <v>64</v>
      </c>
      <c r="D6" s="53"/>
      <c r="E6" s="70" t="s">
        <v>119</v>
      </c>
      <c r="F6" s="65">
        <v>8851.5</v>
      </c>
      <c r="G6" s="65">
        <v>728.52640000000019</v>
      </c>
      <c r="H6" s="65"/>
      <c r="I6" s="18">
        <f t="shared" ref="I6:I13" si="1">+F6/30.42*16</f>
        <v>4655.6213017751479</v>
      </c>
      <c r="J6" s="18">
        <f t="shared" ref="J6:J13" si="2">+G6/30.42*16</f>
        <v>383.1828533859304</v>
      </c>
      <c r="K6" s="18">
        <f t="shared" ref="K6:K13" si="3">+H6/30.42*16</f>
        <v>0</v>
      </c>
      <c r="L6" s="18"/>
      <c r="M6" s="18">
        <f t="shared" si="0"/>
        <v>4272.4384483892172</v>
      </c>
      <c r="N6" s="36"/>
      <c r="P6" s="55"/>
    </row>
    <row r="7" spans="2:16" ht="24.75" customHeight="1" x14ac:dyDescent="0.2">
      <c r="B7" s="38" t="s">
        <v>305</v>
      </c>
      <c r="C7" s="41" t="s">
        <v>303</v>
      </c>
      <c r="D7" s="53"/>
      <c r="E7" s="70" t="s">
        <v>304</v>
      </c>
      <c r="F7" s="65">
        <v>5040</v>
      </c>
      <c r="G7" s="65"/>
      <c r="H7" s="65">
        <v>22.42</v>
      </c>
      <c r="I7" s="18">
        <f t="shared" si="1"/>
        <v>2650.8875739644968</v>
      </c>
      <c r="J7" s="18">
        <f t="shared" si="2"/>
        <v>0</v>
      </c>
      <c r="K7" s="18">
        <f t="shared" si="3"/>
        <v>11.792241946088101</v>
      </c>
      <c r="L7" s="18"/>
      <c r="M7" s="18">
        <f t="shared" si="0"/>
        <v>2662.6798159105851</v>
      </c>
      <c r="N7" s="36"/>
      <c r="P7" s="55"/>
    </row>
    <row r="8" spans="2:16" ht="24.75" customHeight="1" x14ac:dyDescent="0.2">
      <c r="B8" s="38" t="s">
        <v>276</v>
      </c>
      <c r="C8" s="41" t="s">
        <v>275</v>
      </c>
      <c r="D8" s="53"/>
      <c r="E8" s="70" t="s">
        <v>141</v>
      </c>
      <c r="F8" s="65">
        <v>5495.7</v>
      </c>
      <c r="G8" s="65">
        <v>57.403488000000038</v>
      </c>
      <c r="H8" s="65"/>
      <c r="I8" s="18">
        <f t="shared" si="1"/>
        <v>2890.5719921104533</v>
      </c>
      <c r="J8" s="18">
        <f t="shared" si="2"/>
        <v>30.192498619329406</v>
      </c>
      <c r="K8" s="18">
        <f t="shared" si="3"/>
        <v>0</v>
      </c>
      <c r="L8" s="18"/>
      <c r="M8" s="18">
        <f t="shared" si="0"/>
        <v>2860.3794934911239</v>
      </c>
      <c r="N8" s="36"/>
      <c r="O8" s="58"/>
      <c r="P8" s="55"/>
    </row>
    <row r="9" spans="2:16" ht="24.75" customHeight="1" x14ac:dyDescent="0.2">
      <c r="B9" s="34" t="s">
        <v>104</v>
      </c>
      <c r="C9" s="35" t="s">
        <v>103</v>
      </c>
      <c r="D9" s="122"/>
      <c r="E9" s="119" t="s">
        <v>122</v>
      </c>
      <c r="F9" s="65">
        <v>10198</v>
      </c>
      <c r="G9" s="65">
        <v>947.17206399999998</v>
      </c>
      <c r="H9" s="65"/>
      <c r="I9" s="18">
        <f t="shared" si="1"/>
        <v>5363.8395792241945</v>
      </c>
      <c r="J9" s="18">
        <f t="shared" si="2"/>
        <v>498.18386009204465</v>
      </c>
      <c r="K9" s="18">
        <f t="shared" si="3"/>
        <v>0</v>
      </c>
      <c r="L9" s="18"/>
      <c r="M9" s="18">
        <f t="shared" si="0"/>
        <v>4865.6557191321499</v>
      </c>
      <c r="N9" s="36"/>
      <c r="O9" s="58"/>
      <c r="P9" s="55"/>
    </row>
    <row r="10" spans="2:16" ht="24.75" customHeight="1" x14ac:dyDescent="0.2">
      <c r="B10" s="41" t="s">
        <v>211</v>
      </c>
      <c r="C10" s="41" t="s">
        <v>210</v>
      </c>
      <c r="D10" s="41"/>
      <c r="E10" s="121" t="s">
        <v>212</v>
      </c>
      <c r="F10" s="65">
        <v>6757.8</v>
      </c>
      <c r="G10" s="65">
        <v>235.80996800000005</v>
      </c>
      <c r="H10" s="65"/>
      <c r="I10" s="18">
        <f t="shared" si="1"/>
        <v>3554.3984220907296</v>
      </c>
      <c r="J10" s="18">
        <f t="shared" si="2"/>
        <v>124.02891150558845</v>
      </c>
      <c r="K10" s="18">
        <f t="shared" si="3"/>
        <v>0</v>
      </c>
      <c r="L10" s="18"/>
      <c r="M10" s="18">
        <f t="shared" si="0"/>
        <v>3430.3695105851411</v>
      </c>
      <c r="N10" s="36"/>
      <c r="O10" s="58"/>
      <c r="P10" s="55"/>
    </row>
    <row r="11" spans="2:16" ht="24.75" customHeight="1" x14ac:dyDescent="0.2">
      <c r="B11" s="41" t="s">
        <v>213</v>
      </c>
      <c r="C11" s="41" t="s">
        <v>414</v>
      </c>
      <c r="D11" s="41"/>
      <c r="E11" s="121" t="s">
        <v>214</v>
      </c>
      <c r="F11" s="65">
        <v>5546.1</v>
      </c>
      <c r="G11" s="65">
        <v>62.887008000000037</v>
      </c>
      <c r="H11" s="65"/>
      <c r="I11" s="18">
        <f t="shared" si="1"/>
        <v>2917.0808678500985</v>
      </c>
      <c r="J11" s="18">
        <f t="shared" si="2"/>
        <v>33.076664299802779</v>
      </c>
      <c r="K11" s="18">
        <f t="shared" si="3"/>
        <v>0</v>
      </c>
      <c r="L11" s="18"/>
      <c r="M11" s="18">
        <f t="shared" si="0"/>
        <v>2884.0042035502956</v>
      </c>
      <c r="N11" s="36"/>
      <c r="O11" s="58"/>
      <c r="P11" s="55"/>
    </row>
    <row r="12" spans="2:16" ht="24.75" customHeight="1" x14ac:dyDescent="0.2">
      <c r="B12" s="41" t="s">
        <v>216</v>
      </c>
      <c r="C12" s="41" t="s">
        <v>215</v>
      </c>
      <c r="D12" s="41"/>
      <c r="E12" s="121" t="s">
        <v>214</v>
      </c>
      <c r="F12" s="65">
        <v>5546.1</v>
      </c>
      <c r="G12" s="65">
        <v>62.887008000000037</v>
      </c>
      <c r="H12" s="65"/>
      <c r="I12" s="18">
        <f t="shared" si="1"/>
        <v>2917.0808678500985</v>
      </c>
      <c r="J12" s="18">
        <f t="shared" si="2"/>
        <v>33.076664299802779</v>
      </c>
      <c r="K12" s="18">
        <f t="shared" si="3"/>
        <v>0</v>
      </c>
      <c r="L12" s="18"/>
      <c r="M12" s="18">
        <f t="shared" si="0"/>
        <v>2884.0042035502956</v>
      </c>
      <c r="N12" s="36"/>
      <c r="O12" s="58"/>
      <c r="P12" s="55"/>
    </row>
    <row r="13" spans="2:16" ht="24.75" customHeight="1" x14ac:dyDescent="0.2">
      <c r="B13" s="41" t="s">
        <v>218</v>
      </c>
      <c r="C13" s="41" t="s">
        <v>217</v>
      </c>
      <c r="D13" s="41"/>
      <c r="E13" s="121" t="s">
        <v>214</v>
      </c>
      <c r="F13" s="65">
        <v>5546.1</v>
      </c>
      <c r="G13" s="65">
        <v>62.887008000000037</v>
      </c>
      <c r="H13" s="65"/>
      <c r="I13" s="18">
        <f t="shared" si="1"/>
        <v>2917.0808678500985</v>
      </c>
      <c r="J13" s="18">
        <f t="shared" si="2"/>
        <v>33.076664299802779</v>
      </c>
      <c r="K13" s="18">
        <f t="shared" si="3"/>
        <v>0</v>
      </c>
      <c r="L13" s="18"/>
      <c r="M13" s="18">
        <f t="shared" si="0"/>
        <v>2884.0042035502956</v>
      </c>
      <c r="N13" s="36"/>
      <c r="O13" s="58"/>
      <c r="P13" s="55"/>
    </row>
    <row r="14" spans="2:16" x14ac:dyDescent="0.2">
      <c r="E14" s="59" t="s">
        <v>89</v>
      </c>
      <c r="F14" s="96">
        <f t="shared" ref="F14:M14" si="4">SUM(F5:F13)</f>
        <v>58527.4</v>
      </c>
      <c r="G14" s="96">
        <f t="shared" si="4"/>
        <v>2220.4599520000006</v>
      </c>
      <c r="H14" s="96">
        <f t="shared" si="4"/>
        <v>22.42</v>
      </c>
      <c r="I14" s="60">
        <f t="shared" si="4"/>
        <v>30783.642340565417</v>
      </c>
      <c r="J14" s="60">
        <f t="shared" si="4"/>
        <v>1167.8947808021042</v>
      </c>
      <c r="K14" s="60">
        <f t="shared" si="4"/>
        <v>11.792241946088101</v>
      </c>
      <c r="L14" s="60">
        <f t="shared" si="4"/>
        <v>0</v>
      </c>
      <c r="M14" s="60">
        <f t="shared" si="4"/>
        <v>29627.539801709398</v>
      </c>
      <c r="P14" s="45"/>
    </row>
    <row r="18" spans="2:7" x14ac:dyDescent="0.2">
      <c r="B18" s="41"/>
      <c r="C18" s="35"/>
      <c r="D18" s="41"/>
      <c r="E18" s="41"/>
      <c r="F18" s="65">
        <v>8269.7999999999993</v>
      </c>
      <c r="G18" s="65">
        <v>733.46919999999989</v>
      </c>
    </row>
    <row r="19" spans="2:7" x14ac:dyDescent="0.2">
      <c r="B19" s="41"/>
      <c r="C19" s="35"/>
      <c r="D19" s="41"/>
      <c r="E19" s="41"/>
      <c r="F19" s="65">
        <v>8807.4</v>
      </c>
      <c r="G19" s="65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I6" sqref="I6:I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487</v>
      </c>
      <c r="G2" s="45"/>
      <c r="H2" s="45"/>
      <c r="I2" s="45"/>
      <c r="J2" s="45"/>
      <c r="K2" s="45"/>
      <c r="L2" s="45"/>
      <c r="M2" s="48" t="str">
        <f>+O.PUB2!M2</f>
        <v>31 DE ENERO DE 2018</v>
      </c>
    </row>
    <row r="3" spans="2:15" x14ac:dyDescent="0.2">
      <c r="F3" s="48" t="str">
        <f>PRESIDENCIA!F3</f>
        <v>SEGUNDA QUINCENA DE ENERO DE 2018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50" t="s">
        <v>4</v>
      </c>
      <c r="I4" s="50" t="s">
        <v>204</v>
      </c>
      <c r="J4" s="51" t="s">
        <v>253</v>
      </c>
      <c r="K4" s="52" t="s">
        <v>192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463</v>
      </c>
      <c r="C6" s="41" t="s">
        <v>464</v>
      </c>
      <c r="D6" s="53"/>
      <c r="E6" s="70" t="s">
        <v>426</v>
      </c>
      <c r="F6" s="65">
        <v>12791.05</v>
      </c>
      <c r="G6" s="65">
        <v>1438.7129599999996</v>
      </c>
      <c r="H6" s="18">
        <f>+F6/30.42*16</f>
        <v>6727.7054569362253</v>
      </c>
      <c r="I6" s="18">
        <f>+G6/30.42*16</f>
        <v>756.71950558842843</v>
      </c>
      <c r="J6" s="18"/>
      <c r="K6" s="18"/>
      <c r="L6" s="18">
        <f>H6-I6+J6-K6</f>
        <v>5970.9859513477968</v>
      </c>
      <c r="M6" s="36"/>
      <c r="N6" s="144" t="s">
        <v>492</v>
      </c>
      <c r="O6" s="143"/>
    </row>
    <row r="7" spans="2:15" ht="24.95" customHeight="1" x14ac:dyDescent="0.2">
      <c r="B7" s="38" t="s">
        <v>180</v>
      </c>
      <c r="C7" s="41" t="s">
        <v>179</v>
      </c>
      <c r="D7" s="53"/>
      <c r="E7" s="70" t="s">
        <v>119</v>
      </c>
      <c r="F7" s="65">
        <v>8484</v>
      </c>
      <c r="G7" s="65">
        <v>677.160528</v>
      </c>
      <c r="H7" s="18">
        <f t="shared" ref="H7:I7" si="0">+F7/30.42*16</f>
        <v>4462.3274161735699</v>
      </c>
      <c r="I7" s="18">
        <f t="shared" si="0"/>
        <v>356.16595818540429</v>
      </c>
      <c r="J7" s="18"/>
      <c r="K7" s="18">
        <v>0</v>
      </c>
      <c r="L7" s="18">
        <f>H7-I7+J7-K7</f>
        <v>4106.1614579881652</v>
      </c>
      <c r="M7" s="36"/>
      <c r="N7" s="58"/>
      <c r="O7" s="58"/>
    </row>
    <row r="8" spans="2:15" ht="24.95" customHeight="1" x14ac:dyDescent="0.2">
      <c r="E8" s="59" t="s">
        <v>89</v>
      </c>
      <c r="F8" s="96">
        <f t="shared" ref="F8:L8" si="1">SUM(F5:F7)</f>
        <v>21275.05</v>
      </c>
      <c r="G8" s="96">
        <f t="shared" si="1"/>
        <v>2115.8734879999997</v>
      </c>
      <c r="H8" s="60">
        <f t="shared" si="1"/>
        <v>11190.032873109794</v>
      </c>
      <c r="I8" s="60">
        <f t="shared" si="1"/>
        <v>1112.8854637738327</v>
      </c>
      <c r="J8" s="60">
        <f t="shared" si="1"/>
        <v>0</v>
      </c>
      <c r="K8" s="60">
        <f t="shared" si="1"/>
        <v>0</v>
      </c>
      <c r="L8" s="60">
        <f t="shared" si="1"/>
        <v>10077.147409335961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22"/>
  <sheetViews>
    <sheetView topLeftCell="C1" zoomScale="80" zoomScaleNormal="80" workbookViewId="0">
      <selection activeCell="J5" sqref="J5:J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203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298</v>
      </c>
      <c r="G2" s="45"/>
      <c r="H2" s="45"/>
      <c r="I2" s="45"/>
      <c r="J2" s="45"/>
      <c r="K2" s="45"/>
      <c r="L2" s="45"/>
      <c r="M2" s="45"/>
      <c r="N2" s="48" t="str">
        <f>PRESIDENCIA!M2</f>
        <v>31 DE ENERO DE 2018</v>
      </c>
    </row>
    <row r="3" spans="1:19" x14ac:dyDescent="0.2">
      <c r="B3" s="38"/>
      <c r="C3" s="41"/>
      <c r="F3" s="48" t="str">
        <f>PRESIDENCIA!F3</f>
        <v>SEGUNDA QUINCENA DE ENERO DE 2018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124" t="s">
        <v>253</v>
      </c>
      <c r="I4" s="50" t="s">
        <v>4</v>
      </c>
      <c r="J4" s="50" t="s">
        <v>204</v>
      </c>
      <c r="K4" s="125" t="s">
        <v>253</v>
      </c>
      <c r="L4" s="52" t="s">
        <v>192</v>
      </c>
      <c r="M4" s="50" t="s">
        <v>5</v>
      </c>
      <c r="N4" s="49" t="s">
        <v>6</v>
      </c>
    </row>
    <row r="5" spans="1:19" ht="21.95" customHeight="1" x14ac:dyDescent="0.2">
      <c r="B5" s="34" t="s">
        <v>359</v>
      </c>
      <c r="C5" s="35" t="s">
        <v>358</v>
      </c>
      <c r="D5" s="122"/>
      <c r="E5" s="119" t="s">
        <v>172</v>
      </c>
      <c r="F5" s="65">
        <v>17948.73</v>
      </c>
      <c r="G5" s="65">
        <v>2540.3934079999999</v>
      </c>
      <c r="H5" s="65"/>
      <c r="I5" s="18">
        <f>+F5/30.42*16</f>
        <v>9440.4891518737659</v>
      </c>
      <c r="J5" s="18">
        <f>+G5/30.42*16</f>
        <v>1336.1701028270872</v>
      </c>
      <c r="K5" s="18">
        <f>+H5/30.42*16</f>
        <v>0</v>
      </c>
      <c r="L5" s="18"/>
      <c r="M5" s="18">
        <f>I5-J5+K5-L5</f>
        <v>8104.3190490466786</v>
      </c>
      <c r="N5" s="36"/>
      <c r="P5" s="55"/>
    </row>
    <row r="6" spans="1:19" ht="21.95" customHeight="1" x14ac:dyDescent="0.2">
      <c r="B6" s="34" t="s">
        <v>102</v>
      </c>
      <c r="C6" s="35" t="s">
        <v>165</v>
      </c>
      <c r="D6" s="122"/>
      <c r="E6" s="119" t="s">
        <v>147</v>
      </c>
      <c r="F6" s="65">
        <v>14210.7</v>
      </c>
      <c r="G6" s="65">
        <v>1741.9502</v>
      </c>
      <c r="H6" s="65"/>
      <c r="I6" s="18">
        <f t="shared" ref="I6:I16" si="0">+F6/30.42*16</f>
        <v>7474.3984220907296</v>
      </c>
      <c r="J6" s="18">
        <f t="shared" ref="J6:J16" si="1">+G6/30.42*16</f>
        <v>916.21312294543054</v>
      </c>
      <c r="K6" s="18">
        <f t="shared" ref="K6:K16" si="2">+H6/30.42*16</f>
        <v>0</v>
      </c>
      <c r="L6" s="18">
        <v>0</v>
      </c>
      <c r="M6" s="18">
        <f t="shared" ref="M6:M15" si="3">I6-J6+K6-L6</f>
        <v>6558.1852991452988</v>
      </c>
      <c r="N6" s="36"/>
      <c r="P6" s="55">
        <f>+F6-G6</f>
        <v>12468.749800000001</v>
      </c>
    </row>
    <row r="7" spans="1:19" ht="21.95" customHeight="1" x14ac:dyDescent="0.2">
      <c r="B7" s="34" t="s">
        <v>106</v>
      </c>
      <c r="C7" s="35" t="s">
        <v>105</v>
      </c>
      <c r="D7" s="122"/>
      <c r="E7" s="119" t="s">
        <v>147</v>
      </c>
      <c r="F7" s="65">
        <v>14210.7</v>
      </c>
      <c r="G7" s="65">
        <v>1741.9502</v>
      </c>
      <c r="H7" s="65"/>
      <c r="I7" s="18">
        <f t="shared" si="0"/>
        <v>7474.3984220907296</v>
      </c>
      <c r="J7" s="18">
        <f t="shared" si="1"/>
        <v>916.21312294543054</v>
      </c>
      <c r="K7" s="18">
        <f t="shared" si="2"/>
        <v>0</v>
      </c>
      <c r="L7" s="18">
        <v>1</v>
      </c>
      <c r="M7" s="18">
        <f t="shared" si="3"/>
        <v>6557.1852991452988</v>
      </c>
      <c r="N7" s="36"/>
      <c r="P7" s="55">
        <f t="shared" ref="P7:P16" si="4">+F7-G7</f>
        <v>12468.749800000001</v>
      </c>
      <c r="Q7" s="18"/>
      <c r="R7" s="18"/>
    </row>
    <row r="8" spans="1:19" ht="21.95" customHeight="1" x14ac:dyDescent="0.2">
      <c r="B8" s="34" t="s">
        <v>262</v>
      </c>
      <c r="C8" s="35" t="s">
        <v>263</v>
      </c>
      <c r="D8" s="122"/>
      <c r="E8" s="119" t="s">
        <v>264</v>
      </c>
      <c r="F8" s="65">
        <v>13757.1</v>
      </c>
      <c r="G8" s="65">
        <v>1645.0612399999998</v>
      </c>
      <c r="H8" s="65"/>
      <c r="I8" s="18">
        <f t="shared" si="0"/>
        <v>7235.8185404339247</v>
      </c>
      <c r="J8" s="18">
        <f t="shared" si="1"/>
        <v>865.25246022353701</v>
      </c>
      <c r="K8" s="18">
        <f t="shared" si="2"/>
        <v>0</v>
      </c>
      <c r="L8" s="18"/>
      <c r="M8" s="18">
        <f t="shared" si="3"/>
        <v>6370.5660802103876</v>
      </c>
      <c r="N8" s="36"/>
      <c r="P8" s="55">
        <f t="shared" si="4"/>
        <v>12112.038760000001</v>
      </c>
      <c r="Q8" s="41"/>
    </row>
    <row r="9" spans="1:19" ht="21.95" customHeight="1" x14ac:dyDescent="0.2">
      <c r="B9" s="34" t="s">
        <v>73</v>
      </c>
      <c r="C9" s="35" t="s">
        <v>74</v>
      </c>
      <c r="D9" s="122"/>
      <c r="E9" s="119" t="s">
        <v>129</v>
      </c>
      <c r="F9" s="65">
        <v>8971.2000000000007</v>
      </c>
      <c r="G9" s="65">
        <v>747.67840000000024</v>
      </c>
      <c r="H9" s="65"/>
      <c r="I9" s="18">
        <f t="shared" si="0"/>
        <v>4718.5798816568049</v>
      </c>
      <c r="J9" s="18">
        <f t="shared" si="1"/>
        <v>393.25622616699548</v>
      </c>
      <c r="K9" s="18">
        <f t="shared" si="2"/>
        <v>0</v>
      </c>
      <c r="L9" s="18">
        <v>0</v>
      </c>
      <c r="M9" s="18">
        <f t="shared" si="3"/>
        <v>4325.3236554898094</v>
      </c>
      <c r="N9" s="36"/>
      <c r="P9" s="55">
        <f t="shared" si="4"/>
        <v>8223.5216</v>
      </c>
    </row>
    <row r="10" spans="1:19" ht="21.95" customHeight="1" x14ac:dyDescent="0.2">
      <c r="B10" s="34" t="s">
        <v>75</v>
      </c>
      <c r="C10" s="35" t="s">
        <v>76</v>
      </c>
      <c r="D10" s="122"/>
      <c r="E10" s="119" t="s">
        <v>148</v>
      </c>
      <c r="F10" s="65">
        <v>8971.2000000000007</v>
      </c>
      <c r="G10" s="65">
        <v>747.67840000000024</v>
      </c>
      <c r="H10" s="65"/>
      <c r="I10" s="18">
        <f t="shared" si="0"/>
        <v>4718.5798816568049</v>
      </c>
      <c r="J10" s="18">
        <f t="shared" si="1"/>
        <v>393.25622616699548</v>
      </c>
      <c r="K10" s="18">
        <f t="shared" si="2"/>
        <v>0</v>
      </c>
      <c r="L10" s="18">
        <v>0</v>
      </c>
      <c r="M10" s="18">
        <f t="shared" si="3"/>
        <v>4325.3236554898094</v>
      </c>
      <c r="N10" s="36"/>
      <c r="P10" s="55">
        <f t="shared" si="4"/>
        <v>8223.5216</v>
      </c>
    </row>
    <row r="11" spans="1:19" ht="21.95" customHeight="1" x14ac:dyDescent="0.2">
      <c r="B11" s="34" t="s">
        <v>79</v>
      </c>
      <c r="C11" s="35" t="s">
        <v>80</v>
      </c>
      <c r="D11" s="122"/>
      <c r="E11" s="119" t="s">
        <v>148</v>
      </c>
      <c r="F11" s="65">
        <v>8971.2000000000007</v>
      </c>
      <c r="G11" s="65">
        <v>747.67840000000024</v>
      </c>
      <c r="H11" s="65"/>
      <c r="I11" s="18">
        <f t="shared" si="0"/>
        <v>4718.5798816568049</v>
      </c>
      <c r="J11" s="18">
        <f t="shared" si="1"/>
        <v>393.25622616699548</v>
      </c>
      <c r="K11" s="18">
        <f t="shared" si="2"/>
        <v>0</v>
      </c>
      <c r="L11" s="18">
        <v>0</v>
      </c>
      <c r="M11" s="18">
        <f t="shared" si="3"/>
        <v>4325.3236554898094</v>
      </c>
      <c r="N11" s="36"/>
      <c r="P11" s="55">
        <f t="shared" si="4"/>
        <v>8223.5216</v>
      </c>
    </row>
    <row r="12" spans="1:19" ht="21.95" customHeight="1" x14ac:dyDescent="0.2">
      <c r="B12" s="34" t="s">
        <v>23</v>
      </c>
      <c r="C12" s="35" t="s">
        <v>24</v>
      </c>
      <c r="D12" s="122"/>
      <c r="E12" s="119" t="s">
        <v>129</v>
      </c>
      <c r="F12" s="65">
        <v>7494.9</v>
      </c>
      <c r="G12" s="65">
        <v>569.54644800000005</v>
      </c>
      <c r="H12" s="65"/>
      <c r="I12" s="18">
        <f t="shared" si="0"/>
        <v>3942.0907297830372</v>
      </c>
      <c r="J12" s="18">
        <f t="shared" si="1"/>
        <v>299.56420670611442</v>
      </c>
      <c r="K12" s="18">
        <f t="shared" si="2"/>
        <v>0</v>
      </c>
      <c r="L12" s="18">
        <v>0</v>
      </c>
      <c r="M12" s="18">
        <f t="shared" si="3"/>
        <v>3642.5265230769228</v>
      </c>
      <c r="N12" s="36"/>
      <c r="P12" s="55">
        <f t="shared" si="4"/>
        <v>6925.3535519999996</v>
      </c>
    </row>
    <row r="13" spans="1:19" ht="21.95" customHeight="1" x14ac:dyDescent="0.2">
      <c r="B13" s="34" t="s">
        <v>77</v>
      </c>
      <c r="C13" s="35" t="s">
        <v>78</v>
      </c>
      <c r="D13" s="122"/>
      <c r="E13" s="119" t="s">
        <v>148</v>
      </c>
      <c r="F13" s="65">
        <v>5111.3999999999996</v>
      </c>
      <c r="G13" s="65"/>
      <c r="H13" s="65">
        <v>14.65</v>
      </c>
      <c r="I13" s="18">
        <f t="shared" si="0"/>
        <v>2688.4418145956606</v>
      </c>
      <c r="J13" s="18">
        <f t="shared" si="1"/>
        <v>0</v>
      </c>
      <c r="K13" s="18">
        <f t="shared" si="2"/>
        <v>7.7054569362261667</v>
      </c>
      <c r="L13" s="18">
        <v>0</v>
      </c>
      <c r="M13" s="18">
        <f t="shared" si="3"/>
        <v>2696.1472715318869</v>
      </c>
      <c r="N13" s="36"/>
      <c r="P13" s="55">
        <f t="shared" si="4"/>
        <v>5111.3999999999996</v>
      </c>
    </row>
    <row r="14" spans="1:19" ht="24" x14ac:dyDescent="0.2">
      <c r="B14" s="41" t="s">
        <v>186</v>
      </c>
      <c r="C14" s="35" t="s">
        <v>187</v>
      </c>
      <c r="D14" s="41"/>
      <c r="E14" s="121" t="s">
        <v>225</v>
      </c>
      <c r="F14" s="65">
        <v>6757.8</v>
      </c>
      <c r="G14" s="65">
        <v>235.80996800000005</v>
      </c>
      <c r="H14" s="65"/>
      <c r="I14" s="18">
        <f t="shared" si="0"/>
        <v>3554.3984220907296</v>
      </c>
      <c r="J14" s="18">
        <f t="shared" si="1"/>
        <v>124.02891150558845</v>
      </c>
      <c r="K14" s="18">
        <f t="shared" si="2"/>
        <v>0</v>
      </c>
      <c r="L14" s="18">
        <v>0</v>
      </c>
      <c r="M14" s="18">
        <f t="shared" si="3"/>
        <v>3430.3695105851411</v>
      </c>
      <c r="N14" s="36"/>
      <c r="P14" s="55">
        <f t="shared" si="4"/>
        <v>6521.9900319999997</v>
      </c>
    </row>
    <row r="15" spans="1:19" ht="21.95" customHeight="1" x14ac:dyDescent="0.2">
      <c r="B15" s="35" t="s">
        <v>181</v>
      </c>
      <c r="C15" s="35" t="s">
        <v>158</v>
      </c>
      <c r="D15" s="122"/>
      <c r="E15" s="119" t="s">
        <v>160</v>
      </c>
      <c r="F15" s="65">
        <v>8971.2000000000007</v>
      </c>
      <c r="G15" s="65">
        <v>747.67840000000024</v>
      </c>
      <c r="H15" s="65"/>
      <c r="I15" s="18">
        <f t="shared" si="0"/>
        <v>4718.5798816568049</v>
      </c>
      <c r="J15" s="18">
        <f t="shared" si="1"/>
        <v>393.25622616699548</v>
      </c>
      <c r="K15" s="18">
        <f t="shared" si="2"/>
        <v>0</v>
      </c>
      <c r="L15" s="18">
        <v>0</v>
      </c>
      <c r="M15" s="18">
        <f t="shared" si="3"/>
        <v>4325.3236554898094</v>
      </c>
      <c r="N15" s="36"/>
      <c r="P15" s="55">
        <f t="shared" si="4"/>
        <v>8223.5216</v>
      </c>
    </row>
    <row r="16" spans="1:19" ht="21.95" customHeight="1" x14ac:dyDescent="0.2">
      <c r="B16" s="34" t="s">
        <v>182</v>
      </c>
      <c r="C16" s="35" t="s">
        <v>159</v>
      </c>
      <c r="D16" s="122"/>
      <c r="E16" s="119" t="s">
        <v>160</v>
      </c>
      <c r="F16" s="65">
        <v>8971.2000000000007</v>
      </c>
      <c r="G16" s="65">
        <v>747.67840000000024</v>
      </c>
      <c r="H16" s="65"/>
      <c r="I16" s="18">
        <f t="shared" si="0"/>
        <v>4718.5798816568049</v>
      </c>
      <c r="J16" s="18">
        <f t="shared" si="1"/>
        <v>393.25622616699548</v>
      </c>
      <c r="K16" s="18">
        <f t="shared" si="2"/>
        <v>0</v>
      </c>
      <c r="L16" s="18">
        <v>0</v>
      </c>
      <c r="M16" s="18">
        <f>I16-J16+K16-L16</f>
        <v>4325.3236554898094</v>
      </c>
      <c r="N16" s="36"/>
      <c r="P16" s="55">
        <f t="shared" si="4"/>
        <v>8223.5216</v>
      </c>
      <c r="S16" s="37">
        <f>+F16/30.42*10*0.25/6</f>
        <v>122.87968441814597</v>
      </c>
    </row>
    <row r="17" spans="2:14" x14ac:dyDescent="0.2">
      <c r="F17" s="89"/>
      <c r="G17" s="89"/>
      <c r="H17" s="89"/>
      <c r="N17" s="90"/>
    </row>
    <row r="18" spans="2:14" x14ac:dyDescent="0.2">
      <c r="E18" s="59" t="s">
        <v>89</v>
      </c>
      <c r="F18" s="126">
        <f t="shared" ref="F18:L18" si="5">SUM(F5:F17)</f>
        <v>124347.32999999999</v>
      </c>
      <c r="G18" s="126">
        <f t="shared" si="5"/>
        <v>12213.103464000002</v>
      </c>
      <c r="H18" s="126">
        <f t="shared" si="5"/>
        <v>14.65</v>
      </c>
      <c r="I18" s="127">
        <f t="shared" si="5"/>
        <v>65402.934911242599</v>
      </c>
      <c r="J18" s="127">
        <f t="shared" si="5"/>
        <v>6423.7230579881661</v>
      </c>
      <c r="K18" s="127">
        <f t="shared" si="5"/>
        <v>7.7054569362261667</v>
      </c>
      <c r="L18" s="127">
        <f t="shared" si="5"/>
        <v>1</v>
      </c>
      <c r="M18" s="127">
        <f>SUM(M5:M17)</f>
        <v>58985.917310190671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zoomScale="80" zoomScaleNormal="80" workbookViewId="0">
      <selection activeCell="J5" sqref="J5:J8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203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299</v>
      </c>
      <c r="G2" s="45"/>
      <c r="H2" s="45"/>
      <c r="I2" s="45"/>
      <c r="J2" s="45"/>
      <c r="K2" s="45"/>
      <c r="L2" s="45"/>
      <c r="M2" s="45"/>
      <c r="N2" s="48" t="str">
        <f>PRESIDENCIA!M2</f>
        <v>31 DE ENERO DE 2018</v>
      </c>
    </row>
    <row r="3" spans="1:19" x14ac:dyDescent="0.2">
      <c r="B3" s="38"/>
      <c r="C3" s="41"/>
      <c r="F3" s="48" t="str">
        <f>PRESIDENCIA!F3</f>
        <v>SEGUNDA QUINCENA DE ENERO DE 2018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124" t="s">
        <v>253</v>
      </c>
      <c r="I4" s="50" t="s">
        <v>4</v>
      </c>
      <c r="J4" s="50" t="s">
        <v>204</v>
      </c>
      <c r="K4" s="125" t="s">
        <v>253</v>
      </c>
      <c r="L4" s="52" t="s">
        <v>192</v>
      </c>
      <c r="M4" s="50" t="s">
        <v>5</v>
      </c>
      <c r="N4" s="49" t="s">
        <v>6</v>
      </c>
    </row>
    <row r="5" spans="1:19" ht="21.95" customHeight="1" x14ac:dyDescent="0.2">
      <c r="B5" s="34" t="s">
        <v>495</v>
      </c>
      <c r="C5" s="35" t="s">
        <v>494</v>
      </c>
      <c r="D5" s="122"/>
      <c r="E5" s="119" t="s">
        <v>201</v>
      </c>
      <c r="F5" s="65">
        <v>8716.5</v>
      </c>
      <c r="G5" s="65">
        <v>706.92640000000017</v>
      </c>
      <c r="H5" s="65"/>
      <c r="I5" s="18">
        <f>+F5/30.42*16</f>
        <v>4584.6153846153848</v>
      </c>
      <c r="J5" s="18">
        <f>+G5/30.42*16</f>
        <v>371.82190664036824</v>
      </c>
      <c r="K5" s="18">
        <f>+H5/30.42*15</f>
        <v>0</v>
      </c>
      <c r="L5" s="18"/>
      <c r="M5" s="18">
        <f>I5-J5+K5-L5</f>
        <v>4212.7934779750167</v>
      </c>
      <c r="N5" s="36"/>
      <c r="O5" s="144" t="s">
        <v>492</v>
      </c>
      <c r="P5" s="140"/>
      <c r="S5" s="60"/>
    </row>
    <row r="6" spans="1:19" ht="21.95" customHeight="1" x14ac:dyDescent="0.2">
      <c r="B6" s="34" t="s">
        <v>410</v>
      </c>
      <c r="C6" s="35" t="s">
        <v>415</v>
      </c>
      <c r="D6" s="122"/>
      <c r="E6" s="119" t="s">
        <v>135</v>
      </c>
      <c r="F6" s="65">
        <v>11451.2</v>
      </c>
      <c r="G6" s="65">
        <v>1171.7455040000002</v>
      </c>
      <c r="H6" s="65"/>
      <c r="I6" s="18">
        <f t="shared" ref="I6:I8" si="0">+F6/30.42*16</f>
        <v>6022.9848783694933</v>
      </c>
      <c r="J6" s="18">
        <f t="shared" ref="J6:J8" si="1">+G6/30.42*16</f>
        <v>616.30269769888241</v>
      </c>
      <c r="K6" s="18">
        <f>+H6/30.42*15</f>
        <v>0</v>
      </c>
      <c r="L6" s="18"/>
      <c r="M6" s="18">
        <f>I6-J6+K6-L6</f>
        <v>5406.6821806706112</v>
      </c>
      <c r="N6" s="36"/>
      <c r="O6" s="144" t="s">
        <v>492</v>
      </c>
      <c r="P6" s="140"/>
      <c r="S6" s="45"/>
    </row>
    <row r="7" spans="1:19" ht="21.95" customHeight="1" x14ac:dyDescent="0.2">
      <c r="B7" s="41" t="s">
        <v>278</v>
      </c>
      <c r="C7" s="35" t="s">
        <v>277</v>
      </c>
      <c r="D7" s="128"/>
      <c r="E7" s="129" t="s">
        <v>279</v>
      </c>
      <c r="F7" s="89">
        <v>7952.7</v>
      </c>
      <c r="G7" s="89">
        <v>619.35508800000002</v>
      </c>
      <c r="H7" s="65"/>
      <c r="I7" s="18">
        <f t="shared" si="0"/>
        <v>4182.8796844181452</v>
      </c>
      <c r="J7" s="18">
        <f t="shared" si="1"/>
        <v>325.76204497041419</v>
      </c>
      <c r="K7" s="18"/>
      <c r="L7" s="18"/>
      <c r="M7" s="18">
        <f>I7-J7+K7-L7</f>
        <v>3857.1176394477311</v>
      </c>
      <c r="N7" s="36"/>
      <c r="P7" s="55"/>
      <c r="S7" s="45"/>
    </row>
    <row r="8" spans="1:19" ht="21.95" customHeight="1" x14ac:dyDescent="0.2">
      <c r="B8" s="41" t="s">
        <v>434</v>
      </c>
      <c r="C8" s="35" t="s">
        <v>420</v>
      </c>
      <c r="D8" s="128"/>
      <c r="E8" s="129" t="s">
        <v>279</v>
      </c>
      <c r="F8" s="89">
        <v>7664</v>
      </c>
      <c r="G8" s="89">
        <v>587.94452799999999</v>
      </c>
      <c r="H8" s="65"/>
      <c r="I8" s="18">
        <f t="shared" si="0"/>
        <v>4031.0322156476</v>
      </c>
      <c r="J8" s="18">
        <f t="shared" si="1"/>
        <v>309.2410403681788</v>
      </c>
      <c r="K8" s="18"/>
      <c r="L8" s="18"/>
      <c r="M8" s="18">
        <f>I8-J8+K8-L8</f>
        <v>3721.7911752794212</v>
      </c>
      <c r="N8" s="36"/>
      <c r="P8" s="55"/>
      <c r="S8" s="45"/>
    </row>
    <row r="9" spans="1:19" x14ac:dyDescent="0.2">
      <c r="F9" s="89"/>
      <c r="G9" s="89"/>
      <c r="H9" s="89"/>
      <c r="N9" s="90"/>
      <c r="S9" s="45"/>
    </row>
    <row r="10" spans="1:19" x14ac:dyDescent="0.2">
      <c r="E10" s="59" t="s">
        <v>89</v>
      </c>
      <c r="F10" s="126">
        <f t="shared" ref="F10:M10" si="2">SUM(F5:F9)</f>
        <v>35784.400000000001</v>
      </c>
      <c r="G10" s="126">
        <f t="shared" si="2"/>
        <v>3085.9715200000001</v>
      </c>
      <c r="H10" s="126">
        <f t="shared" si="2"/>
        <v>0</v>
      </c>
      <c r="I10" s="127">
        <f t="shared" si="2"/>
        <v>18821.512163050622</v>
      </c>
      <c r="J10" s="127">
        <f t="shared" si="2"/>
        <v>1623.1276896778436</v>
      </c>
      <c r="K10" s="127">
        <f t="shared" si="2"/>
        <v>0</v>
      </c>
      <c r="L10" s="127">
        <f t="shared" si="2"/>
        <v>0</v>
      </c>
      <c r="M10" s="127">
        <f t="shared" si="2"/>
        <v>17198.384473372782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zoomScale="80" zoomScaleNormal="80" workbookViewId="0">
      <selection activeCell="J5" sqref="J5:J11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203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300</v>
      </c>
      <c r="G2" s="45"/>
      <c r="H2" s="45"/>
      <c r="I2" s="45"/>
      <c r="J2" s="45"/>
      <c r="K2" s="45"/>
      <c r="L2" s="45"/>
      <c r="M2" s="45"/>
      <c r="N2" s="48" t="str">
        <f>PRESIDENCIA!M2</f>
        <v>31 DE ENERO DE 2018</v>
      </c>
    </row>
    <row r="3" spans="1:16" x14ac:dyDescent="0.2">
      <c r="B3" s="38"/>
      <c r="C3" s="41"/>
      <c r="F3" s="48" t="str">
        <f>PRESIDENCIA!F3</f>
        <v>SEGUNDA QUINCENA DE ENERO DE 2018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124" t="s">
        <v>253</v>
      </c>
      <c r="I4" s="50" t="s">
        <v>4</v>
      </c>
      <c r="J4" s="50" t="s">
        <v>204</v>
      </c>
      <c r="K4" s="125" t="s">
        <v>253</v>
      </c>
      <c r="L4" s="52" t="s">
        <v>192</v>
      </c>
      <c r="M4" s="50" t="s">
        <v>5</v>
      </c>
      <c r="N4" s="49" t="s">
        <v>6</v>
      </c>
    </row>
    <row r="5" spans="1:16" ht="33.75" x14ac:dyDescent="0.2">
      <c r="B5" s="34" t="s">
        <v>244</v>
      </c>
      <c r="C5" s="35" t="s">
        <v>235</v>
      </c>
      <c r="D5" s="122"/>
      <c r="E5" s="119" t="s">
        <v>232</v>
      </c>
      <c r="F5" s="65">
        <v>14416.5</v>
      </c>
      <c r="G5" s="65">
        <v>1785.9090799999999</v>
      </c>
      <c r="H5" s="65"/>
      <c r="I5" s="18">
        <f>+F5/30.42*16</f>
        <v>7582.6429980276134</v>
      </c>
      <c r="J5" s="18">
        <f>+G5/30.42*16</f>
        <v>939.33416436554887</v>
      </c>
      <c r="K5" s="18"/>
      <c r="L5" s="18"/>
      <c r="M5" s="18">
        <f t="shared" ref="M5:M10" si="0">I5-J5+K5-L5</f>
        <v>6643.3088336620649</v>
      </c>
      <c r="N5" s="36"/>
      <c r="O5" s="144" t="s">
        <v>492</v>
      </c>
      <c r="P5" s="140"/>
    </row>
    <row r="6" spans="1:16" ht="21.95" customHeight="1" x14ac:dyDescent="0.2">
      <c r="B6" s="34" t="s">
        <v>353</v>
      </c>
      <c r="C6" s="35" t="s">
        <v>350</v>
      </c>
      <c r="D6" s="122"/>
      <c r="E6" s="119" t="s">
        <v>150</v>
      </c>
      <c r="F6" s="65">
        <v>12791.05</v>
      </c>
      <c r="G6" s="65">
        <v>1438.7129599999996</v>
      </c>
      <c r="H6" s="65"/>
      <c r="I6" s="18">
        <f t="shared" ref="I6:I11" si="1">+F6/30.42*16</f>
        <v>6727.7054569362253</v>
      </c>
      <c r="J6" s="18">
        <f t="shared" ref="J6:J11" si="2">+G6/30.42*16</f>
        <v>756.71950558842843</v>
      </c>
      <c r="K6" s="18"/>
      <c r="L6" s="18"/>
      <c r="M6" s="18">
        <f t="shared" si="0"/>
        <v>5970.9859513477968</v>
      </c>
      <c r="N6" s="36"/>
      <c r="O6" s="144" t="s">
        <v>492</v>
      </c>
      <c r="P6" s="140"/>
    </row>
    <row r="7" spans="1:16" ht="24" x14ac:dyDescent="0.2">
      <c r="B7" s="41" t="s">
        <v>188</v>
      </c>
      <c r="C7" s="35" t="s">
        <v>223</v>
      </c>
      <c r="D7" s="41"/>
      <c r="E7" s="121" t="s">
        <v>224</v>
      </c>
      <c r="F7" s="65">
        <v>5546.1</v>
      </c>
      <c r="G7" s="65">
        <v>62.887008000000037</v>
      </c>
      <c r="H7" s="65"/>
      <c r="I7" s="18">
        <f t="shared" si="1"/>
        <v>2917.0808678500985</v>
      </c>
      <c r="J7" s="18">
        <f t="shared" si="2"/>
        <v>33.076664299802779</v>
      </c>
      <c r="K7" s="18">
        <f>+H7/30.42*15</f>
        <v>0</v>
      </c>
      <c r="L7" s="18"/>
      <c r="M7" s="18">
        <f t="shared" si="0"/>
        <v>2884.0042035502956</v>
      </c>
      <c r="N7" s="36"/>
      <c r="P7" s="55"/>
    </row>
    <row r="8" spans="1:16" ht="21.95" customHeight="1" x14ac:dyDescent="0.2">
      <c r="B8" s="38" t="s">
        <v>60</v>
      </c>
      <c r="C8" s="41" t="s">
        <v>98</v>
      </c>
      <c r="D8" s="53"/>
      <c r="E8" s="70" t="s">
        <v>142</v>
      </c>
      <c r="F8" s="65">
        <v>10999.8</v>
      </c>
      <c r="G8" s="65">
        <v>1090.8546239999998</v>
      </c>
      <c r="H8" s="65"/>
      <c r="I8" s="18">
        <f t="shared" si="1"/>
        <v>5785.5621301775145</v>
      </c>
      <c r="J8" s="18">
        <f t="shared" si="2"/>
        <v>573.7565412228796</v>
      </c>
      <c r="K8" s="18"/>
      <c r="L8" s="18"/>
      <c r="M8" s="18">
        <f t="shared" si="0"/>
        <v>5211.8055889546349</v>
      </c>
      <c r="N8" s="36"/>
      <c r="P8" s="55"/>
    </row>
    <row r="9" spans="1:16" ht="21.95" customHeight="1" x14ac:dyDescent="0.2">
      <c r="B9" s="38" t="s">
        <v>61</v>
      </c>
      <c r="C9" s="41" t="s">
        <v>62</v>
      </c>
      <c r="D9" s="53"/>
      <c r="E9" s="70" t="s">
        <v>130</v>
      </c>
      <c r="F9" s="65">
        <v>8994.2999999999993</v>
      </c>
      <c r="G9" s="65">
        <v>751.37440000000004</v>
      </c>
      <c r="H9" s="65"/>
      <c r="I9" s="18">
        <f t="shared" si="1"/>
        <v>4730.7297830374746</v>
      </c>
      <c r="J9" s="18">
        <f t="shared" si="2"/>
        <v>395.2002103879027</v>
      </c>
      <c r="K9" s="18">
        <f>+H9/30.42*15</f>
        <v>0</v>
      </c>
      <c r="L9" s="18"/>
      <c r="M9" s="18">
        <f t="shared" si="0"/>
        <v>4335.5295726495715</v>
      </c>
      <c r="N9" s="36"/>
      <c r="P9" s="55"/>
    </row>
    <row r="10" spans="1:16" ht="21.95" customHeight="1" x14ac:dyDescent="0.2">
      <c r="B10" s="38" t="s">
        <v>312</v>
      </c>
      <c r="C10" s="35" t="s">
        <v>311</v>
      </c>
      <c r="D10" s="53"/>
      <c r="E10" s="70" t="s">
        <v>142</v>
      </c>
      <c r="F10" s="65">
        <v>6306</v>
      </c>
      <c r="G10" s="65">
        <v>186.65412799999999</v>
      </c>
      <c r="H10" s="65"/>
      <c r="I10" s="18">
        <f t="shared" si="1"/>
        <v>3316.7652859960549</v>
      </c>
      <c r="J10" s="18">
        <f t="shared" si="2"/>
        <v>98.17442629848783</v>
      </c>
      <c r="K10" s="18"/>
      <c r="L10" s="18"/>
      <c r="M10" s="18">
        <f t="shared" si="0"/>
        <v>3218.5908596975669</v>
      </c>
      <c r="N10" s="36"/>
      <c r="P10" s="55"/>
    </row>
    <row r="11" spans="1:16" ht="24" x14ac:dyDescent="0.2">
      <c r="B11" s="38" t="s">
        <v>351</v>
      </c>
      <c r="C11" s="35" t="s">
        <v>519</v>
      </c>
      <c r="D11" s="53"/>
      <c r="E11" s="70" t="s">
        <v>352</v>
      </c>
      <c r="F11" s="65">
        <v>8964</v>
      </c>
      <c r="G11" s="65">
        <v>746.52640000000019</v>
      </c>
      <c r="H11" s="65"/>
      <c r="I11" s="18">
        <f t="shared" si="1"/>
        <v>4714.792899408284</v>
      </c>
      <c r="J11" s="18">
        <f t="shared" si="2"/>
        <v>392.65030900723218</v>
      </c>
      <c r="K11" s="18"/>
      <c r="L11" s="18"/>
      <c r="M11" s="18">
        <f>I11-J11+K11-L11</f>
        <v>4322.1425904010521</v>
      </c>
      <c r="N11" s="36"/>
      <c r="P11" s="55"/>
    </row>
    <row r="12" spans="1:16" x14ac:dyDescent="0.2">
      <c r="F12" s="89"/>
      <c r="G12" s="89"/>
      <c r="H12" s="89"/>
      <c r="N12" s="90"/>
    </row>
    <row r="13" spans="1:16" x14ac:dyDescent="0.2">
      <c r="E13" s="59" t="s">
        <v>89</v>
      </c>
      <c r="F13" s="126">
        <f t="shared" ref="F13:L13" si="3">SUM(F5:F12)</f>
        <v>68017.75</v>
      </c>
      <c r="G13" s="126">
        <f t="shared" si="3"/>
        <v>6062.9185999999991</v>
      </c>
      <c r="H13" s="126">
        <f t="shared" si="3"/>
        <v>0</v>
      </c>
      <c r="I13" s="127">
        <f>SUM(I5:I12)</f>
        <v>35775.279421433261</v>
      </c>
      <c r="J13" s="127">
        <f>SUM(J5:J12)</f>
        <v>3188.9118211702826</v>
      </c>
      <c r="K13" s="127">
        <f t="shared" si="3"/>
        <v>0</v>
      </c>
      <c r="L13" s="127">
        <f t="shared" si="3"/>
        <v>0</v>
      </c>
      <c r="M13" s="127">
        <f>SUM(M5:M12)</f>
        <v>32586.36760026298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4"/>
  <sheetViews>
    <sheetView zoomScale="80" zoomScaleNormal="80" workbookViewId="0">
      <selection activeCell="J6" sqref="J6:J8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203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301</v>
      </c>
      <c r="G2" s="45"/>
      <c r="H2" s="45"/>
      <c r="I2" s="45"/>
      <c r="J2" s="45"/>
      <c r="K2" s="45"/>
      <c r="L2" s="45"/>
      <c r="M2" s="45"/>
      <c r="N2" s="48" t="str">
        <f>PRESIDENCIA!M2</f>
        <v>31 DE ENERO DE 2018</v>
      </c>
    </row>
    <row r="3" spans="1:20" x14ac:dyDescent="0.2">
      <c r="B3" s="38"/>
      <c r="C3" s="41"/>
      <c r="F3" s="48" t="str">
        <f>PRESIDENCIA!F3</f>
        <v>SEGUNDA QUINCENA DE ENERO DE 2018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124" t="s">
        <v>253</v>
      </c>
      <c r="I4" s="50" t="s">
        <v>4</v>
      </c>
      <c r="J4" s="50" t="s">
        <v>204</v>
      </c>
      <c r="K4" s="125" t="s">
        <v>253</v>
      </c>
      <c r="L4" s="52" t="s">
        <v>192</v>
      </c>
      <c r="M4" s="50" t="s">
        <v>5</v>
      </c>
      <c r="N4" s="49" t="s">
        <v>6</v>
      </c>
    </row>
    <row r="5" spans="1:20" ht="21.95" customHeight="1" x14ac:dyDescent="0.2">
      <c r="B5" s="34"/>
      <c r="C5" s="35"/>
      <c r="D5" s="122"/>
      <c r="E5" s="119" t="s">
        <v>355</v>
      </c>
      <c r="F5" s="65"/>
      <c r="G5" s="65"/>
      <c r="H5" s="65"/>
      <c r="I5" s="18">
        <f>+F5/30.42*16</f>
        <v>0</v>
      </c>
      <c r="J5" s="18">
        <f>+G5/30.42*16</f>
        <v>0</v>
      </c>
      <c r="K5" s="18"/>
      <c r="L5" s="18"/>
      <c r="M5" s="18">
        <f>I5-J5+K5-L5</f>
        <v>0</v>
      </c>
      <c r="N5" s="36"/>
      <c r="O5" s="144" t="s">
        <v>492</v>
      </c>
      <c r="P5" s="140"/>
      <c r="S5" s="60"/>
    </row>
    <row r="6" spans="1:20" ht="21.95" customHeight="1" x14ac:dyDescent="0.2">
      <c r="B6" s="34" t="s">
        <v>238</v>
      </c>
      <c r="C6" s="35" t="s">
        <v>237</v>
      </c>
      <c r="D6" s="122"/>
      <c r="E6" s="119" t="s">
        <v>118</v>
      </c>
      <c r="F6" s="65">
        <v>8964</v>
      </c>
      <c r="G6" s="65">
        <v>746.52640000000019</v>
      </c>
      <c r="H6" s="65"/>
      <c r="I6" s="18">
        <f t="shared" ref="I6:I8" si="0">+F6/30.42*16</f>
        <v>4714.792899408284</v>
      </c>
      <c r="J6" s="18">
        <f t="shared" ref="J6:J8" si="1">+G6/30.42*16</f>
        <v>392.65030900723218</v>
      </c>
      <c r="K6" s="18"/>
      <c r="L6" s="18"/>
      <c r="M6" s="18">
        <f>I6-J6+K6-L6</f>
        <v>4322.1425904010521</v>
      </c>
      <c r="N6" s="36"/>
      <c r="O6" s="144" t="s">
        <v>492</v>
      </c>
      <c r="P6" s="140"/>
      <c r="S6" s="45"/>
    </row>
    <row r="7" spans="1:20" ht="21.95" customHeight="1" x14ac:dyDescent="0.2">
      <c r="B7" s="38" t="s">
        <v>167</v>
      </c>
      <c r="C7" s="35" t="s">
        <v>166</v>
      </c>
      <c r="D7" s="122"/>
      <c r="E7" s="119" t="s">
        <v>118</v>
      </c>
      <c r="F7" s="65">
        <v>8964</v>
      </c>
      <c r="G7" s="65">
        <v>746.52640000000019</v>
      </c>
      <c r="H7" s="65"/>
      <c r="I7" s="18">
        <f t="shared" si="0"/>
        <v>4714.792899408284</v>
      </c>
      <c r="J7" s="18">
        <f t="shared" si="1"/>
        <v>392.65030900723218</v>
      </c>
      <c r="K7" s="18"/>
      <c r="L7" s="18"/>
      <c r="M7" s="18">
        <f>I7-J7+K7-L7</f>
        <v>4322.1425904010521</v>
      </c>
      <c r="N7" s="36"/>
      <c r="O7" s="144" t="s">
        <v>492</v>
      </c>
      <c r="P7" s="140"/>
      <c r="S7" s="45"/>
    </row>
    <row r="8" spans="1:20" ht="21.95" customHeight="1" x14ac:dyDescent="0.2">
      <c r="B8" s="34" t="s">
        <v>357</v>
      </c>
      <c r="C8" s="35" t="s">
        <v>354</v>
      </c>
      <c r="D8" s="122"/>
      <c r="E8" s="119" t="s">
        <v>356</v>
      </c>
      <c r="F8" s="65">
        <v>17948.73</v>
      </c>
      <c r="G8" s="65">
        <v>2540.3934079999999</v>
      </c>
      <c r="H8" s="65"/>
      <c r="I8" s="18">
        <f t="shared" si="0"/>
        <v>9440.4891518737659</v>
      </c>
      <c r="J8" s="18">
        <f t="shared" si="1"/>
        <v>1336.1701028270872</v>
      </c>
      <c r="K8" s="18"/>
      <c r="L8" s="18"/>
      <c r="M8" s="18">
        <f>I8-J8+K8-L8</f>
        <v>8104.3190490466786</v>
      </c>
      <c r="N8" s="36"/>
      <c r="O8" s="144" t="s">
        <v>492</v>
      </c>
      <c r="P8" s="140"/>
      <c r="S8" s="45"/>
      <c r="T8" s="58">
        <f>F8/30.42*50/12*5</f>
        <v>12292.303583168967</v>
      </c>
    </row>
    <row r="9" spans="1:20" x14ac:dyDescent="0.2">
      <c r="F9" s="89"/>
      <c r="G9" s="89"/>
      <c r="H9" s="89"/>
      <c r="N9" s="90"/>
      <c r="S9" s="45"/>
    </row>
    <row r="10" spans="1:20" x14ac:dyDescent="0.2">
      <c r="E10" s="59" t="s">
        <v>89</v>
      </c>
      <c r="F10" s="126">
        <f t="shared" ref="F10:L10" si="2">SUM(F5:F9)</f>
        <v>35876.729999999996</v>
      </c>
      <c r="G10" s="126">
        <f t="shared" si="2"/>
        <v>4033.4462080000003</v>
      </c>
      <c r="H10" s="126">
        <f t="shared" si="2"/>
        <v>0</v>
      </c>
      <c r="I10" s="127">
        <f t="shared" si="2"/>
        <v>18870.074950690334</v>
      </c>
      <c r="J10" s="127">
        <f t="shared" si="2"/>
        <v>2121.4707208415516</v>
      </c>
      <c r="K10" s="127">
        <f t="shared" si="2"/>
        <v>0</v>
      </c>
      <c r="L10" s="127">
        <f t="shared" si="2"/>
        <v>0</v>
      </c>
      <c r="M10" s="127">
        <f>SUM(M5:M9)</f>
        <v>16748.604229848781</v>
      </c>
      <c r="S10" s="60"/>
    </row>
    <row r="11" spans="1:20" x14ac:dyDescent="0.2">
      <c r="S11" s="45"/>
    </row>
    <row r="12" spans="1:20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</row>
    <row r="14" spans="1:20" x14ac:dyDescent="0.2">
      <c r="B14" s="38"/>
      <c r="C14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S15"/>
  <sheetViews>
    <sheetView zoomScale="80" zoomScaleNormal="80" workbookViewId="0">
      <selection activeCell="F5" sqref="F5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9" ht="18" x14ac:dyDescent="0.25">
      <c r="A1" t="s">
        <v>203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9" ht="15" x14ac:dyDescent="0.25">
      <c r="F2" s="4" t="s">
        <v>302</v>
      </c>
      <c r="G2" s="2"/>
      <c r="H2" s="2"/>
      <c r="I2" s="2"/>
      <c r="J2" s="2"/>
      <c r="K2" s="2"/>
      <c r="L2" s="2"/>
      <c r="M2" s="2"/>
      <c r="N2" s="17" t="str">
        <f>PRESIDENCIA!M2</f>
        <v>31 DE ENERO DE 2018</v>
      </c>
    </row>
    <row r="3" spans="1:19" x14ac:dyDescent="0.2">
      <c r="B3" s="9"/>
      <c r="C3" s="8"/>
      <c r="F3" s="17" t="str">
        <f>PRESIDENCIA!F3</f>
        <v>SEGUNDA QUINCENA DE ENERO DE 2018</v>
      </c>
      <c r="G3" s="2"/>
      <c r="H3" s="2"/>
      <c r="I3" s="2"/>
      <c r="J3" s="2"/>
      <c r="K3" s="2"/>
      <c r="L3" s="2"/>
      <c r="M3" s="2"/>
    </row>
    <row r="4" spans="1:19" x14ac:dyDescent="0.2">
      <c r="B4" s="6" t="s">
        <v>2</v>
      </c>
      <c r="C4" s="6" t="s">
        <v>3</v>
      </c>
      <c r="D4" s="6"/>
      <c r="E4" s="6" t="s">
        <v>114</v>
      </c>
      <c r="F4" s="61" t="s">
        <v>4</v>
      </c>
      <c r="G4" s="61" t="s">
        <v>204</v>
      </c>
      <c r="H4" s="67" t="s">
        <v>253</v>
      </c>
      <c r="I4" s="7" t="s">
        <v>4</v>
      </c>
      <c r="J4" s="7" t="s">
        <v>204</v>
      </c>
      <c r="K4" s="40" t="s">
        <v>253</v>
      </c>
      <c r="L4" s="24" t="s">
        <v>192</v>
      </c>
      <c r="M4" s="7" t="s">
        <v>5</v>
      </c>
      <c r="N4" s="6" t="s">
        <v>6</v>
      </c>
    </row>
    <row r="5" spans="1:19" ht="21.95" customHeight="1" x14ac:dyDescent="0.2">
      <c r="B5" s="20" t="s">
        <v>243</v>
      </c>
      <c r="C5" s="10" t="s">
        <v>234</v>
      </c>
      <c r="D5" s="33"/>
      <c r="E5" s="69" t="s">
        <v>173</v>
      </c>
      <c r="F5" s="62">
        <v>10119.9</v>
      </c>
      <c r="G5" s="62">
        <v>933.17654399999992</v>
      </c>
      <c r="H5" s="62"/>
      <c r="I5" s="11">
        <f>+F5/30.42*16</f>
        <v>5322.7613412228793</v>
      </c>
      <c r="J5" s="11">
        <f>+G5/30.42*16</f>
        <v>490.82263984220901</v>
      </c>
      <c r="K5" s="11">
        <f>+H5/30.42*15</f>
        <v>0</v>
      </c>
      <c r="L5" s="11"/>
      <c r="M5" s="11">
        <f>I5-J5+K5-L5</f>
        <v>4831.93870138067</v>
      </c>
      <c r="N5" s="12"/>
      <c r="O5" s="144" t="s">
        <v>492</v>
      </c>
      <c r="P5" s="140"/>
    </row>
    <row r="6" spans="1:19" ht="21.95" customHeight="1" x14ac:dyDescent="0.2">
      <c r="B6" s="20" t="s">
        <v>242</v>
      </c>
      <c r="C6" s="10" t="s">
        <v>241</v>
      </c>
      <c r="D6" s="33"/>
      <c r="E6" s="69" t="s">
        <v>143</v>
      </c>
      <c r="F6" s="66">
        <v>9077</v>
      </c>
      <c r="G6" s="66">
        <v>764.60640000000012</v>
      </c>
      <c r="H6" s="62"/>
      <c r="I6" s="11">
        <f t="shared" ref="I6:I9" si="0">+F6/30.42*16</f>
        <v>4774.2274819197892</v>
      </c>
      <c r="J6" s="11">
        <f t="shared" ref="J6:J9" si="1">+G6/30.42*16</f>
        <v>402.15984220907302</v>
      </c>
      <c r="K6" s="11">
        <f>+H6/30.42*15</f>
        <v>0</v>
      </c>
      <c r="L6" s="11">
        <v>0</v>
      </c>
      <c r="M6" s="11">
        <f>I6-J6+K6-L6</f>
        <v>4372.0676397107163</v>
      </c>
      <c r="N6" s="12"/>
      <c r="P6" s="43"/>
    </row>
    <row r="7" spans="1:19" ht="30" customHeight="1" x14ac:dyDescent="0.2">
      <c r="B7" s="38" t="s">
        <v>112</v>
      </c>
      <c r="C7" s="41" t="s">
        <v>99</v>
      </c>
      <c r="D7" s="53"/>
      <c r="E7" s="70" t="s">
        <v>144</v>
      </c>
      <c r="F7" s="66">
        <v>8204.7000000000007</v>
      </c>
      <c r="G7" s="66">
        <v>646.77268800000002</v>
      </c>
      <c r="H7" s="62"/>
      <c r="I7" s="11">
        <f t="shared" si="0"/>
        <v>4315.4240631163711</v>
      </c>
      <c r="J7" s="11">
        <f t="shared" si="1"/>
        <v>340.18287337278105</v>
      </c>
      <c r="K7" s="11">
        <f>+H7/30.42*15</f>
        <v>0</v>
      </c>
      <c r="L7" s="11"/>
      <c r="M7" s="11">
        <f>I7-J7+K7-L7</f>
        <v>3975.24118974359</v>
      </c>
      <c r="N7" s="12"/>
      <c r="P7" s="43"/>
      <c r="Q7" s="11"/>
      <c r="R7" s="11"/>
    </row>
    <row r="8" spans="1:19" ht="27.75" customHeight="1" x14ac:dyDescent="0.2">
      <c r="B8" s="41" t="s">
        <v>503</v>
      </c>
      <c r="C8" s="41" t="s">
        <v>502</v>
      </c>
      <c r="D8" s="53"/>
      <c r="E8" s="70" t="s">
        <v>153</v>
      </c>
      <c r="F8" s="65">
        <v>10198</v>
      </c>
      <c r="G8" s="65">
        <v>947.17206399999998</v>
      </c>
      <c r="H8" s="62"/>
      <c r="I8" s="11">
        <f t="shared" si="0"/>
        <v>5363.8395792241945</v>
      </c>
      <c r="J8" s="11">
        <f t="shared" si="1"/>
        <v>498.18386009204465</v>
      </c>
      <c r="K8" s="11">
        <f>+H8/30.42*15</f>
        <v>0</v>
      </c>
      <c r="L8" s="11"/>
      <c r="M8" s="11">
        <f>I8-J8+K8-L8</f>
        <v>4865.6557191321499</v>
      </c>
      <c r="N8" s="12"/>
      <c r="P8" s="43"/>
      <c r="Q8" s="8"/>
      <c r="S8" s="145">
        <f>M8/15</f>
        <v>324.37704794214335</v>
      </c>
    </row>
    <row r="9" spans="1:19" ht="21.95" customHeight="1" x14ac:dyDescent="0.2">
      <c r="B9" s="41" t="s">
        <v>374</v>
      </c>
      <c r="C9" s="41" t="s">
        <v>375</v>
      </c>
      <c r="D9" s="53"/>
      <c r="E9" s="70" t="s">
        <v>143</v>
      </c>
      <c r="F9" s="66">
        <v>9077</v>
      </c>
      <c r="G9" s="66">
        <v>764.60640000000012</v>
      </c>
      <c r="H9" s="62"/>
      <c r="I9" s="11">
        <f t="shared" si="0"/>
        <v>4774.2274819197892</v>
      </c>
      <c r="J9" s="11">
        <f t="shared" si="1"/>
        <v>402.15984220907302</v>
      </c>
      <c r="K9" s="11">
        <f>+H9/30.42*15</f>
        <v>0</v>
      </c>
      <c r="L9" s="11">
        <v>0</v>
      </c>
      <c r="M9" s="11">
        <f>I9-J9+K9-L9</f>
        <v>4372.0676397107163</v>
      </c>
      <c r="N9" s="12"/>
      <c r="O9" s="144" t="s">
        <v>492</v>
      </c>
      <c r="P9" s="140"/>
    </row>
    <row r="10" spans="1:19" x14ac:dyDescent="0.2">
      <c r="F10" s="64"/>
      <c r="G10" s="64"/>
      <c r="H10" s="64"/>
      <c r="N10" s="23"/>
    </row>
    <row r="11" spans="1:19" x14ac:dyDescent="0.2">
      <c r="E11" s="15" t="s">
        <v>89</v>
      </c>
      <c r="F11" s="68">
        <f t="shared" ref="F11:M11" si="2">SUM(F5:F10)</f>
        <v>46676.600000000006</v>
      </c>
      <c r="G11" s="68">
        <f t="shared" si="2"/>
        <v>4056.334096</v>
      </c>
      <c r="H11" s="68">
        <f t="shared" si="2"/>
        <v>0</v>
      </c>
      <c r="I11" s="22">
        <f t="shared" si="2"/>
        <v>24550.479947403022</v>
      </c>
      <c r="J11" s="22">
        <f t="shared" si="2"/>
        <v>2133.5090577251804</v>
      </c>
      <c r="K11" s="22">
        <f t="shared" si="2"/>
        <v>0</v>
      </c>
      <c r="L11" s="22">
        <f t="shared" si="2"/>
        <v>0</v>
      </c>
      <c r="M11" s="22">
        <f t="shared" si="2"/>
        <v>22416.970889677843</v>
      </c>
    </row>
    <row r="13" spans="1:19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9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476</v>
      </c>
      <c r="G2" s="45"/>
      <c r="H2" s="45"/>
      <c r="I2" s="45"/>
      <c r="J2" s="47"/>
      <c r="K2" s="45"/>
      <c r="L2" s="45"/>
      <c r="M2" s="48" t="str">
        <f>+O.PUB!M2</f>
        <v>31 DE ENERO DE 2018</v>
      </c>
    </row>
    <row r="3" spans="2:16" x14ac:dyDescent="0.2">
      <c r="F3" s="48" t="str">
        <f>+O.PUB!F3</f>
        <v>SEGUNDA QUINCENA DE ENERO DE 2018</v>
      </c>
      <c r="G3" s="45"/>
      <c r="H3" s="45"/>
      <c r="I3" s="45"/>
      <c r="J3" s="48"/>
      <c r="K3" s="45"/>
      <c r="L3" s="45"/>
    </row>
    <row r="4" spans="2:16" x14ac:dyDescent="0.2">
      <c r="F4" s="99"/>
      <c r="G4" s="45"/>
      <c r="H4" s="45"/>
      <c r="I4" s="45"/>
      <c r="J4" s="99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6" x14ac:dyDescent="0.2">
      <c r="F6" s="89"/>
      <c r="G6" s="89"/>
    </row>
    <row r="7" spans="2:16" ht="24.95" customHeight="1" x14ac:dyDescent="0.2">
      <c r="B7" s="9" t="s">
        <v>480</v>
      </c>
      <c r="C7" s="41" t="s">
        <v>478</v>
      </c>
      <c r="E7" s="38" t="s">
        <v>479</v>
      </c>
      <c r="F7" s="65">
        <v>17930.3</v>
      </c>
      <c r="G7" s="65">
        <v>2536.46</v>
      </c>
      <c r="H7" s="18">
        <f>+F7/30.42*16</f>
        <v>9430.7955292570659</v>
      </c>
      <c r="I7" s="18">
        <f>+G7/30.42*16</f>
        <v>1334.1012491781721</v>
      </c>
      <c r="J7" s="18"/>
      <c r="K7" s="18"/>
      <c r="L7" s="18">
        <f>H7-I7+J7-K7</f>
        <v>8096.6942800788938</v>
      </c>
      <c r="M7" s="36"/>
      <c r="N7" s="144" t="s">
        <v>492</v>
      </c>
      <c r="O7" s="144"/>
      <c r="P7" s="148"/>
    </row>
    <row r="8" spans="2:16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89</v>
      </c>
      <c r="F9" s="96">
        <f t="shared" ref="F9:K9" si="0">SUM(F7:F8)</f>
        <v>17930.3</v>
      </c>
      <c r="G9" s="96">
        <f t="shared" si="0"/>
        <v>2536.46</v>
      </c>
      <c r="H9" s="60">
        <f>SUM(H7:H8)</f>
        <v>9430.7955292570659</v>
      </c>
      <c r="I9" s="60">
        <f>SUM(I7:I8)</f>
        <v>1334.1012491781721</v>
      </c>
      <c r="J9" s="60">
        <f t="shared" si="0"/>
        <v>0</v>
      </c>
      <c r="K9" s="60">
        <f t="shared" si="0"/>
        <v>0</v>
      </c>
      <c r="L9" s="60">
        <f>SUM(L7:L8)</f>
        <v>8096.6942800788938</v>
      </c>
    </row>
    <row r="10" spans="2:16" ht="21.95" customHeight="1" x14ac:dyDescent="0.2"/>
    <row r="13" spans="2:16" x14ac:dyDescent="0.2">
      <c r="P13" s="60"/>
    </row>
    <row r="14" spans="2:16" x14ac:dyDescent="0.2">
      <c r="E14" s="120"/>
    </row>
    <row r="15" spans="2:16" x14ac:dyDescent="0.2">
      <c r="E15" s="120"/>
    </row>
    <row r="16" spans="2:16" x14ac:dyDescent="0.2">
      <c r="E16" s="120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M3" sqref="M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290</v>
      </c>
      <c r="J2" s="47"/>
      <c r="M2" s="48" t="s">
        <v>521</v>
      </c>
    </row>
    <row r="3" spans="2:18" x14ac:dyDescent="0.2">
      <c r="F3" s="98" t="s">
        <v>520</v>
      </c>
      <c r="J3" s="99"/>
    </row>
    <row r="4" spans="2:18" x14ac:dyDescent="0.2">
      <c r="F4" s="99" t="s">
        <v>193</v>
      </c>
      <c r="J4" s="99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8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8" ht="24.95" customHeight="1" x14ac:dyDescent="0.2">
      <c r="B7" s="38" t="s">
        <v>338</v>
      </c>
      <c r="C7" s="41" t="s">
        <v>337</v>
      </c>
      <c r="D7" s="53"/>
      <c r="E7" s="70" t="s">
        <v>115</v>
      </c>
      <c r="F7" s="18">
        <v>67351.399999999994</v>
      </c>
      <c r="G7" s="18">
        <v>15914.849999999999</v>
      </c>
      <c r="H7" s="18">
        <f>F7/30.42*16</f>
        <v>35424.799474030238</v>
      </c>
      <c r="I7" s="18">
        <f>+G7/30.42*16</f>
        <v>8370.7297830374737</v>
      </c>
      <c r="J7" s="18"/>
      <c r="K7" s="18">
        <v>0</v>
      </c>
      <c r="L7" s="18">
        <f>H7-I7+J7-K7</f>
        <v>27054.069690992765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345</v>
      </c>
      <c r="C8" s="41" t="s">
        <v>341</v>
      </c>
      <c r="D8" s="53"/>
      <c r="E8" s="70" t="s">
        <v>205</v>
      </c>
      <c r="F8" s="65">
        <v>21817</v>
      </c>
      <c r="G8" s="65">
        <v>3366.66</v>
      </c>
      <c r="H8" s="18">
        <f t="shared" ref="H8:H13" si="0">F8/30.42*16</f>
        <v>11475.082182774489</v>
      </c>
      <c r="I8" s="18">
        <f t="shared" ref="I8:I13" si="1">+G8/30.42*16</f>
        <v>1770.7613412228795</v>
      </c>
      <c r="J8" s="18"/>
      <c r="K8" s="18">
        <v>0</v>
      </c>
      <c r="L8" s="18">
        <f t="shared" ref="L8:L13" si="2">H8-I8+J8-K8</f>
        <v>9704.3208415516092</v>
      </c>
      <c r="M8" s="36"/>
      <c r="N8" s="58"/>
      <c r="O8" s="147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120</v>
      </c>
      <c r="F9" s="65">
        <v>12773.25</v>
      </c>
      <c r="G9" s="65">
        <v>1434.9108799999997</v>
      </c>
      <c r="H9" s="18">
        <f t="shared" si="0"/>
        <v>6718.3431952662722</v>
      </c>
      <c r="I9" s="18">
        <f t="shared" si="1"/>
        <v>754.71972649572626</v>
      </c>
      <c r="J9" s="18"/>
      <c r="K9" s="18"/>
      <c r="L9" s="18">
        <f t="shared" si="2"/>
        <v>5963.6234687705455</v>
      </c>
      <c r="M9" s="36"/>
      <c r="N9" s="58"/>
      <c r="O9" s="45"/>
      <c r="Q9" s="45"/>
      <c r="R9" s="45"/>
    </row>
    <row r="10" spans="2:18" ht="24.95" customHeight="1" x14ac:dyDescent="0.2">
      <c r="B10" s="34" t="s">
        <v>346</v>
      </c>
      <c r="C10" s="35" t="s">
        <v>339</v>
      </c>
      <c r="D10" s="53"/>
      <c r="E10" s="70" t="s">
        <v>340</v>
      </c>
      <c r="F10" s="65">
        <v>16659.310000000001</v>
      </c>
      <c r="G10" s="65">
        <v>2264.9732960000001</v>
      </c>
      <c r="H10" s="18">
        <f t="shared" si="0"/>
        <v>8762.2932281393823</v>
      </c>
      <c r="I10" s="18">
        <f t="shared" si="1"/>
        <v>1191.3074535174228</v>
      </c>
      <c r="J10" s="18"/>
      <c r="K10" s="18">
        <v>0</v>
      </c>
      <c r="L10" s="18">
        <f t="shared" si="2"/>
        <v>7570.9857746219595</v>
      </c>
      <c r="M10" s="36"/>
      <c r="N10" s="144" t="s">
        <v>492</v>
      </c>
      <c r="O10" s="45"/>
      <c r="Q10" s="45"/>
      <c r="R10" s="45"/>
    </row>
    <row r="11" spans="2:18" ht="24.95" customHeight="1" x14ac:dyDescent="0.2">
      <c r="B11" s="38" t="s">
        <v>491</v>
      </c>
      <c r="C11" s="41" t="s">
        <v>230</v>
      </c>
      <c r="D11" s="53"/>
      <c r="E11" s="70" t="s">
        <v>229</v>
      </c>
      <c r="F11" s="65">
        <v>28420.82</v>
      </c>
      <c r="G11" s="65">
        <v>4867.9272000000001</v>
      </c>
      <c r="H11" s="18">
        <f t="shared" si="0"/>
        <v>14948.491781722551</v>
      </c>
      <c r="I11" s="18">
        <f t="shared" si="1"/>
        <v>2560.3824852071007</v>
      </c>
      <c r="J11" s="18"/>
      <c r="K11" s="18">
        <v>0</v>
      </c>
      <c r="L11" s="18">
        <f t="shared" si="2"/>
        <v>12388.109296515449</v>
      </c>
      <c r="M11" s="36"/>
      <c r="N11" s="58"/>
      <c r="O11" s="45">
        <f>+F11/30.42</f>
        <v>934.28073635765941</v>
      </c>
      <c r="Q11" s="45"/>
      <c r="R11" s="45"/>
    </row>
    <row r="12" spans="2:18" ht="24.95" customHeight="1" x14ac:dyDescent="0.2">
      <c r="B12" s="38" t="s">
        <v>347</v>
      </c>
      <c r="C12" s="41" t="s">
        <v>342</v>
      </c>
      <c r="D12" s="53"/>
      <c r="E12" s="70" t="s">
        <v>343</v>
      </c>
      <c r="F12" s="65">
        <v>11483</v>
      </c>
      <c r="G12" s="65">
        <v>1177.444064</v>
      </c>
      <c r="H12" s="18">
        <f t="shared" si="0"/>
        <v>6039.7107166337928</v>
      </c>
      <c r="I12" s="18">
        <f t="shared" si="1"/>
        <v>619.29996791584483</v>
      </c>
      <c r="J12" s="18"/>
      <c r="K12" s="18"/>
      <c r="L12" s="18">
        <f t="shared" si="2"/>
        <v>5420.4107487179481</v>
      </c>
      <c r="M12" s="36"/>
      <c r="N12" s="58"/>
      <c r="O12" s="45"/>
      <c r="Q12" s="45"/>
      <c r="R12" s="45"/>
    </row>
    <row r="13" spans="2:18" ht="24.95" customHeight="1" x14ac:dyDescent="0.2">
      <c r="B13" s="38"/>
      <c r="C13" s="41"/>
      <c r="D13" s="53"/>
      <c r="E13" s="70" t="s">
        <v>344</v>
      </c>
      <c r="F13" s="65"/>
      <c r="G13" s="65"/>
      <c r="H13" s="18">
        <f t="shared" si="0"/>
        <v>0</v>
      </c>
      <c r="I13" s="18">
        <f t="shared" si="1"/>
        <v>0</v>
      </c>
      <c r="J13" s="18"/>
      <c r="K13" s="18"/>
      <c r="L13" s="18">
        <f t="shared" si="2"/>
        <v>0</v>
      </c>
      <c r="M13" s="36"/>
      <c r="N13" s="144" t="s">
        <v>492</v>
      </c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5"/>
      <c r="F14" s="93"/>
      <c r="G14" s="93"/>
      <c r="H14" s="93"/>
      <c r="I14" s="93"/>
      <c r="J14" s="93"/>
      <c r="K14" s="93" t="s">
        <v>193</v>
      </c>
      <c r="L14" s="18"/>
      <c r="M14" s="104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89</v>
      </c>
      <c r="F15" s="60">
        <f t="shared" ref="F15:K15" si="3">SUM(F7:F14)</f>
        <v>158504.78</v>
      </c>
      <c r="G15" s="60">
        <f t="shared" si="3"/>
        <v>29026.765439999999</v>
      </c>
      <c r="H15" s="60">
        <f>SUM(H7:H14)</f>
        <v>83368.720578566717</v>
      </c>
      <c r="I15" s="60">
        <f>SUM(I7:I14)</f>
        <v>15267.200757396451</v>
      </c>
      <c r="J15" s="60">
        <f t="shared" si="3"/>
        <v>0</v>
      </c>
      <c r="K15" s="60">
        <f t="shared" si="3"/>
        <v>0</v>
      </c>
      <c r="L15" s="60">
        <f>SUM(L7:L14)</f>
        <v>68101.519821170266</v>
      </c>
      <c r="M15" s="104"/>
      <c r="N15" s="60"/>
    </row>
    <row r="17" spans="3:12" x14ac:dyDescent="0.2">
      <c r="C17" s="37" t="s">
        <v>193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M42"/>
  <sheetViews>
    <sheetView workbookViewId="0">
      <selection activeCell="J11" sqref="J11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3" ht="18" x14ac:dyDescent="0.25">
      <c r="A1" s="27" t="s">
        <v>203</v>
      </c>
      <c r="F1" s="1" t="s">
        <v>0</v>
      </c>
      <c r="G1" s="28"/>
      <c r="H1" s="28"/>
      <c r="I1" s="28"/>
      <c r="J1" s="28"/>
      <c r="K1" s="29" t="s">
        <v>1</v>
      </c>
    </row>
    <row r="2" spans="1:13" ht="15" x14ac:dyDescent="0.25">
      <c r="F2" s="4" t="s">
        <v>274</v>
      </c>
      <c r="G2" s="28"/>
      <c r="H2" s="28"/>
      <c r="I2" s="28"/>
      <c r="J2" s="28"/>
      <c r="K2" s="17" t="str">
        <f>PRESIDENCIA!M2</f>
        <v>31 DE ENERO DE 2018</v>
      </c>
    </row>
    <row r="3" spans="1:13" x14ac:dyDescent="0.2">
      <c r="B3" s="9"/>
      <c r="C3" s="8"/>
      <c r="F3" s="17" t="str">
        <f>PRESIDENCIA!F3</f>
        <v>SEGUNDA QUINCENA DE ENERO DE 2018</v>
      </c>
      <c r="G3" s="28"/>
      <c r="H3" s="28"/>
      <c r="I3" s="28"/>
      <c r="J3" s="28"/>
    </row>
    <row r="4" spans="1:13" x14ac:dyDescent="0.2">
      <c r="B4" s="30" t="s">
        <v>2</v>
      </c>
      <c r="C4" s="30" t="s">
        <v>3</v>
      </c>
      <c r="D4" s="30"/>
      <c r="E4" s="30" t="s">
        <v>114</v>
      </c>
      <c r="F4" s="24" t="s">
        <v>4</v>
      </c>
      <c r="G4" s="24" t="s">
        <v>204</v>
      </c>
      <c r="H4" s="39" t="s">
        <v>253</v>
      </c>
      <c r="I4" s="24" t="s">
        <v>192</v>
      </c>
      <c r="J4" s="24" t="s">
        <v>5</v>
      </c>
      <c r="K4" s="30" t="s">
        <v>6</v>
      </c>
    </row>
    <row r="5" spans="1:13" ht="24.75" customHeight="1" x14ac:dyDescent="0.2">
      <c r="B5" s="9" t="s">
        <v>65</v>
      </c>
      <c r="C5" s="8" t="s">
        <v>66</v>
      </c>
      <c r="D5" s="13"/>
      <c r="E5" s="9" t="s">
        <v>141</v>
      </c>
      <c r="F5" s="11">
        <v>4256.7</v>
      </c>
      <c r="G5" s="11"/>
      <c r="H5" s="11"/>
      <c r="I5" s="11"/>
      <c r="J5" s="11">
        <f>F5-G5+H5-I5</f>
        <v>4256.7</v>
      </c>
      <c r="K5" s="27" t="s">
        <v>226</v>
      </c>
      <c r="M5" s="28">
        <f>+F5/15*50</f>
        <v>14188.999999999998</v>
      </c>
    </row>
    <row r="6" spans="1:13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226</v>
      </c>
      <c r="M6" s="28">
        <f t="shared" ref="M6:M11" si="1">+F6/15*50</f>
        <v>0</v>
      </c>
    </row>
    <row r="7" spans="1:13" ht="24.75" customHeight="1" x14ac:dyDescent="0.2">
      <c r="B7" s="9" t="s">
        <v>67</v>
      </c>
      <c r="C7" s="8" t="s">
        <v>68</v>
      </c>
      <c r="D7" s="13"/>
      <c r="E7" s="9" t="s">
        <v>141</v>
      </c>
      <c r="F7" s="11">
        <v>4256.7</v>
      </c>
      <c r="G7" s="11"/>
      <c r="H7" s="11"/>
      <c r="I7" s="11"/>
      <c r="J7" s="11">
        <f t="shared" si="0"/>
        <v>4256.7</v>
      </c>
      <c r="K7" s="27" t="s">
        <v>226</v>
      </c>
      <c r="M7" s="28">
        <f t="shared" si="1"/>
        <v>14188.999999999998</v>
      </c>
    </row>
    <row r="8" spans="1:13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226</v>
      </c>
      <c r="M8" s="28">
        <f t="shared" si="1"/>
        <v>0</v>
      </c>
    </row>
    <row r="9" spans="1:13" ht="24.75" customHeight="1" x14ac:dyDescent="0.2">
      <c r="B9" s="9" t="s">
        <v>50</v>
      </c>
      <c r="C9" s="8" t="s">
        <v>51</v>
      </c>
      <c r="D9" s="14"/>
      <c r="E9" s="19" t="s">
        <v>119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226</v>
      </c>
      <c r="M9" s="28">
        <f t="shared" si="1"/>
        <v>13779.500000000002</v>
      </c>
    </row>
    <row r="10" spans="1:13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226</v>
      </c>
      <c r="M10" s="28">
        <f t="shared" si="1"/>
        <v>0</v>
      </c>
    </row>
    <row r="11" spans="1:13" ht="24.75" customHeight="1" x14ac:dyDescent="0.2">
      <c r="B11" s="38" t="s">
        <v>69</v>
      </c>
      <c r="C11" s="41" t="s">
        <v>70</v>
      </c>
      <c r="D11" s="53"/>
      <c r="E11" s="38" t="s">
        <v>141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226</v>
      </c>
      <c r="M11" s="28">
        <f t="shared" si="1"/>
        <v>10621.800000000001</v>
      </c>
    </row>
    <row r="12" spans="1:13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226</v>
      </c>
    </row>
    <row r="13" spans="1:13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226</v>
      </c>
    </row>
    <row r="14" spans="1:13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226</v>
      </c>
    </row>
    <row r="15" spans="1:13" ht="24.75" customHeight="1" x14ac:dyDescent="0.2"/>
    <row r="16" spans="1:13" s="31" customFormat="1" ht="24.75" customHeight="1" x14ac:dyDescent="0.2">
      <c r="E16" s="31" t="s">
        <v>89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28"/>
  <sheetViews>
    <sheetView tabSelected="1" topLeftCell="A6" zoomScale="90" zoomScaleNormal="90" workbookViewId="0">
      <selection activeCell="O16" sqref="O16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193</v>
      </c>
      <c r="B1" s="90"/>
      <c r="C1" s="90"/>
      <c r="D1" s="90"/>
      <c r="E1" s="90"/>
      <c r="F1" s="130" t="s">
        <v>0</v>
      </c>
      <c r="G1" s="131"/>
      <c r="H1" s="131"/>
      <c r="I1" s="131"/>
      <c r="J1" s="131"/>
      <c r="K1" s="131"/>
      <c r="L1" s="131"/>
      <c r="M1" s="102" t="s">
        <v>1</v>
      </c>
    </row>
    <row r="2" spans="1:17" ht="15" x14ac:dyDescent="0.25">
      <c r="B2" s="90"/>
      <c r="C2" s="90"/>
      <c r="D2" s="90"/>
      <c r="E2" s="90"/>
      <c r="F2" s="132" t="s">
        <v>94</v>
      </c>
      <c r="G2" s="131"/>
      <c r="H2" s="131"/>
      <c r="I2" s="131"/>
      <c r="J2" s="131"/>
      <c r="K2" s="131"/>
      <c r="L2" s="131"/>
      <c r="M2" s="133" t="str">
        <f>PRESIDENCIA!M2</f>
        <v>31 DE ENERO DE 2018</v>
      </c>
    </row>
    <row r="3" spans="1:17" x14ac:dyDescent="0.2">
      <c r="B3" s="90"/>
      <c r="C3" s="90"/>
      <c r="D3" s="90"/>
      <c r="E3" s="90"/>
      <c r="F3" s="133" t="str">
        <f>PRESIDENCIA!F3</f>
        <v>SEGUNDA QUINCENA DE ENERO DE 2018</v>
      </c>
      <c r="G3" s="131"/>
      <c r="H3" s="131"/>
      <c r="I3" s="131"/>
      <c r="J3" s="131"/>
      <c r="K3" s="131"/>
      <c r="L3" s="131"/>
      <c r="M3" s="90"/>
    </row>
    <row r="4" spans="1:17" x14ac:dyDescent="0.2">
      <c r="B4" s="90"/>
      <c r="C4" s="90"/>
      <c r="D4" s="90"/>
      <c r="E4" s="90"/>
      <c r="F4" s="103"/>
      <c r="G4" s="131"/>
      <c r="H4" s="131"/>
      <c r="I4" s="131"/>
      <c r="J4" s="131"/>
      <c r="K4" s="131"/>
      <c r="L4" s="131"/>
      <c r="M4" s="90"/>
    </row>
    <row r="5" spans="1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2" t="s">
        <v>192</v>
      </c>
      <c r="L5" s="50" t="s">
        <v>5</v>
      </c>
      <c r="M5" s="49" t="s">
        <v>6</v>
      </c>
    </row>
    <row r="6" spans="1:17" ht="1.5" customHeight="1" x14ac:dyDescent="0.2">
      <c r="B6" s="90"/>
      <c r="C6" s="90"/>
      <c r="D6" s="90"/>
      <c r="E6" s="90"/>
      <c r="F6" s="134"/>
      <c r="G6" s="134"/>
      <c r="H6" s="90"/>
      <c r="I6" s="90"/>
      <c r="J6" s="90"/>
      <c r="K6" s="90"/>
      <c r="L6" s="90"/>
      <c r="M6" s="90"/>
    </row>
    <row r="7" spans="1:17" ht="34.5" customHeight="1" x14ac:dyDescent="0.2">
      <c r="B7" s="21" t="s">
        <v>473</v>
      </c>
      <c r="C7" s="35" t="s">
        <v>474</v>
      </c>
      <c r="D7" s="34"/>
      <c r="E7" s="119" t="s">
        <v>475</v>
      </c>
      <c r="F7" s="91">
        <v>31108</v>
      </c>
      <c r="G7" s="92">
        <v>5499.9519360000004</v>
      </c>
      <c r="H7" s="54">
        <f>+F7/30.42*16</f>
        <v>16361.867192636422</v>
      </c>
      <c r="I7" s="54">
        <f>+G7/30.42*16</f>
        <v>2892.8083818540435</v>
      </c>
      <c r="J7" s="54"/>
      <c r="K7" s="54"/>
      <c r="L7" s="54">
        <f>H7-I7+J7-K7</f>
        <v>13469.058810782379</v>
      </c>
      <c r="M7" s="36"/>
    </row>
    <row r="8" spans="1:17" ht="24.75" customHeight="1" x14ac:dyDescent="0.2">
      <c r="B8" s="21" t="s">
        <v>379</v>
      </c>
      <c r="C8" s="41" t="s">
        <v>376</v>
      </c>
      <c r="D8" s="38"/>
      <c r="E8" s="70" t="s">
        <v>135</v>
      </c>
      <c r="F8" s="91">
        <v>18606.16</v>
      </c>
      <c r="G8" s="92">
        <v>2680.8204559999995</v>
      </c>
      <c r="H8" s="54">
        <f t="shared" ref="H8:H25" si="0">+F8/30.42*16</f>
        <v>9786.27744904668</v>
      </c>
      <c r="I8" s="54">
        <f t="shared" ref="I8:I25" si="1">+G8/30.42*16</f>
        <v>1410.0304831032213</v>
      </c>
      <c r="J8" s="54"/>
      <c r="K8" s="54"/>
      <c r="L8" s="54">
        <f>H8-I8+J8-K8</f>
        <v>8376.2469659434591</v>
      </c>
      <c r="M8" s="36"/>
      <c r="N8" s="95"/>
      <c r="O8" s="60"/>
      <c r="P8" s="60"/>
    </row>
    <row r="9" spans="1:17" s="110" customFormat="1" ht="24.75" customHeight="1" x14ac:dyDescent="0.2">
      <c r="B9" s="21" t="s">
        <v>472</v>
      </c>
      <c r="C9" s="41" t="s">
        <v>470</v>
      </c>
      <c r="D9" s="38"/>
      <c r="E9" s="70" t="s">
        <v>427</v>
      </c>
      <c r="F9" s="18">
        <v>24480</v>
      </c>
      <c r="G9" s="18">
        <v>3941.0463360000003</v>
      </c>
      <c r="H9" s="54">
        <f t="shared" si="0"/>
        <v>12875.739644970414</v>
      </c>
      <c r="I9" s="54">
        <f t="shared" si="1"/>
        <v>2072.8711826429981</v>
      </c>
      <c r="J9" s="54"/>
      <c r="K9" s="54"/>
      <c r="L9" s="54">
        <f>H9-I9+J9-K9</f>
        <v>10802.868462327417</v>
      </c>
      <c r="M9" s="36"/>
      <c r="N9" s="95"/>
      <c r="O9" s="45"/>
      <c r="P9" s="45"/>
    </row>
    <row r="10" spans="1:17" ht="24.95" customHeight="1" x14ac:dyDescent="0.2">
      <c r="B10" s="72" t="s">
        <v>240</v>
      </c>
      <c r="C10" s="25" t="s">
        <v>418</v>
      </c>
      <c r="D10" s="72"/>
      <c r="E10" s="135" t="s">
        <v>239</v>
      </c>
      <c r="F10" s="65">
        <v>14062</v>
      </c>
      <c r="G10" s="65">
        <v>1710.1878799999997</v>
      </c>
      <c r="H10" s="54">
        <f t="shared" si="0"/>
        <v>7396.1867192636419</v>
      </c>
      <c r="I10" s="54">
        <f t="shared" si="1"/>
        <v>899.50710322156453</v>
      </c>
      <c r="J10" s="18"/>
      <c r="K10" s="18"/>
      <c r="L10" s="54">
        <f t="shared" ref="L10:L25" si="2">H10-I10+J10-K10</f>
        <v>6496.6796160420772</v>
      </c>
      <c r="M10" s="36"/>
      <c r="N10" s="95"/>
      <c r="O10" s="45"/>
      <c r="P10" s="45"/>
    </row>
    <row r="11" spans="1:17" ht="24.95" customHeight="1" x14ac:dyDescent="0.2">
      <c r="B11" s="72" t="s">
        <v>380</v>
      </c>
      <c r="C11" s="25" t="s">
        <v>381</v>
      </c>
      <c r="D11" s="72"/>
      <c r="E11" s="135" t="s">
        <v>239</v>
      </c>
      <c r="F11" s="65">
        <v>14062</v>
      </c>
      <c r="G11" s="65">
        <v>1710.1878799999997</v>
      </c>
      <c r="H11" s="54">
        <f t="shared" si="0"/>
        <v>7396.1867192636419</v>
      </c>
      <c r="I11" s="54">
        <f t="shared" si="1"/>
        <v>899.50710322156453</v>
      </c>
      <c r="J11" s="18"/>
      <c r="K11" s="18"/>
      <c r="L11" s="54">
        <f>H11-I11+J11-K11</f>
        <v>6496.6796160420772</v>
      </c>
      <c r="M11" s="36"/>
      <c r="N11" s="95"/>
      <c r="O11" s="45"/>
      <c r="P11" s="45"/>
      <c r="Q11" s="58"/>
    </row>
    <row r="12" spans="1:17" ht="24.95" customHeight="1" x14ac:dyDescent="0.2">
      <c r="B12" s="21" t="s">
        <v>108</v>
      </c>
      <c r="C12" s="21" t="s">
        <v>107</v>
      </c>
      <c r="D12" s="72"/>
      <c r="E12" s="135" t="s">
        <v>152</v>
      </c>
      <c r="F12" s="91">
        <v>11749.5</v>
      </c>
      <c r="G12" s="92">
        <v>1225.2008639999999</v>
      </c>
      <c r="H12" s="54">
        <f t="shared" si="0"/>
        <v>6179.8816568047332</v>
      </c>
      <c r="I12" s="54">
        <f t="shared" si="1"/>
        <v>644.41860039447727</v>
      </c>
      <c r="J12" s="54"/>
      <c r="K12" s="54">
        <v>4</v>
      </c>
      <c r="L12" s="54">
        <f t="shared" si="2"/>
        <v>5531.4630564102563</v>
      </c>
      <c r="M12" s="36"/>
      <c r="N12" s="95"/>
      <c r="O12" s="45"/>
      <c r="P12" s="45"/>
    </row>
    <row r="13" spans="1:17" ht="24.95" customHeight="1" x14ac:dyDescent="0.2">
      <c r="B13" s="21" t="s">
        <v>271</v>
      </c>
      <c r="C13" s="21" t="s">
        <v>269</v>
      </c>
      <c r="D13" s="72"/>
      <c r="E13" s="34" t="s">
        <v>385</v>
      </c>
      <c r="F13" s="91">
        <v>13087.2</v>
      </c>
      <c r="G13" s="92">
        <v>1501.9705999999999</v>
      </c>
      <c r="H13" s="54">
        <f t="shared" si="0"/>
        <v>6883.4714003944773</v>
      </c>
      <c r="I13" s="54">
        <f t="shared" si="1"/>
        <v>789.99111111111097</v>
      </c>
      <c r="J13" s="54"/>
      <c r="K13" s="54"/>
      <c r="L13" s="54">
        <f t="shared" si="2"/>
        <v>6093.4802892833668</v>
      </c>
      <c r="M13" s="36"/>
      <c r="N13" s="95"/>
      <c r="O13" s="45"/>
      <c r="P13" s="45"/>
    </row>
    <row r="14" spans="1:17" ht="24.95" customHeight="1" x14ac:dyDescent="0.2">
      <c r="B14" s="72" t="s">
        <v>382</v>
      </c>
      <c r="C14" s="25" t="s">
        <v>377</v>
      </c>
      <c r="D14" s="72"/>
      <c r="E14" s="135" t="s">
        <v>236</v>
      </c>
      <c r="F14" s="91">
        <v>11749.5</v>
      </c>
      <c r="G14" s="92">
        <v>1225.2008639999999</v>
      </c>
      <c r="H14" s="54">
        <f t="shared" si="0"/>
        <v>6179.8816568047332</v>
      </c>
      <c r="I14" s="54">
        <f t="shared" si="1"/>
        <v>644.41860039447727</v>
      </c>
      <c r="J14" s="54"/>
      <c r="K14" s="54"/>
      <c r="L14" s="54">
        <f t="shared" si="2"/>
        <v>5535.4630564102563</v>
      </c>
      <c r="M14" s="36"/>
      <c r="N14" s="95"/>
      <c r="O14" s="60"/>
      <c r="P14" s="60"/>
    </row>
    <row r="15" spans="1:17" ht="24.95" customHeight="1" x14ac:dyDescent="0.2">
      <c r="B15" s="72" t="s">
        <v>87</v>
      </c>
      <c r="C15" s="25" t="s">
        <v>88</v>
      </c>
      <c r="D15" s="72"/>
      <c r="E15" s="135" t="s">
        <v>152</v>
      </c>
      <c r="F15" s="91">
        <v>11749.5</v>
      </c>
      <c r="G15" s="92">
        <v>1225.2008639999999</v>
      </c>
      <c r="H15" s="54">
        <f t="shared" si="0"/>
        <v>6179.8816568047332</v>
      </c>
      <c r="I15" s="54">
        <f t="shared" si="1"/>
        <v>644.41860039447727</v>
      </c>
      <c r="J15" s="54"/>
      <c r="K15" s="54">
        <v>4</v>
      </c>
      <c r="L15" s="54">
        <f t="shared" si="2"/>
        <v>5531.4630564102563</v>
      </c>
      <c r="M15" s="36"/>
      <c r="N15" s="95">
        <f>F15/30.42*50/12*4.5</f>
        <v>7242.0488165680472</v>
      </c>
      <c r="O15" s="45"/>
      <c r="P15" s="45"/>
    </row>
    <row r="16" spans="1:17" ht="24.95" customHeight="1" x14ac:dyDescent="0.2">
      <c r="B16" s="72" t="s">
        <v>85</v>
      </c>
      <c r="C16" s="25" t="s">
        <v>86</v>
      </c>
      <c r="D16" s="72"/>
      <c r="E16" s="135" t="s">
        <v>152</v>
      </c>
      <c r="F16" s="91">
        <v>11749.5</v>
      </c>
      <c r="G16" s="92">
        <v>1225.2008639999999</v>
      </c>
      <c r="H16" s="54">
        <f t="shared" si="0"/>
        <v>6179.8816568047332</v>
      </c>
      <c r="I16" s="54">
        <f t="shared" si="1"/>
        <v>644.41860039447727</v>
      </c>
      <c r="J16" s="54"/>
      <c r="K16" s="54"/>
      <c r="L16" s="54">
        <f t="shared" si="2"/>
        <v>5535.4630564102563</v>
      </c>
      <c r="M16" s="36"/>
      <c r="N16" s="95"/>
      <c r="O16" s="45">
        <f>+F16/30.42</f>
        <v>386.24260355029583</v>
      </c>
      <c r="P16" s="45">
        <f>+G16/30.42</f>
        <v>40.276162524654829</v>
      </c>
      <c r="Q16" s="58">
        <f>O16-P16</f>
        <v>345.96644102564102</v>
      </c>
    </row>
    <row r="17" spans="2:16" ht="24.95" customHeight="1" x14ac:dyDescent="0.2">
      <c r="B17" s="21" t="s">
        <v>284</v>
      </c>
      <c r="C17" s="21" t="s">
        <v>281</v>
      </c>
      <c r="D17" s="72"/>
      <c r="E17" s="135" t="s">
        <v>152</v>
      </c>
      <c r="F17" s="91">
        <v>11749.5</v>
      </c>
      <c r="G17" s="92">
        <v>1225.2008639999999</v>
      </c>
      <c r="H17" s="54">
        <f t="shared" si="0"/>
        <v>6179.8816568047332</v>
      </c>
      <c r="I17" s="54">
        <f t="shared" si="1"/>
        <v>644.41860039447727</v>
      </c>
      <c r="J17" s="54"/>
      <c r="K17" s="54"/>
      <c r="L17" s="54">
        <f t="shared" si="2"/>
        <v>5535.4630564102563</v>
      </c>
      <c r="M17" s="36"/>
      <c r="N17" s="95"/>
      <c r="O17" s="45"/>
    </row>
    <row r="18" spans="2:16" ht="24.95" customHeight="1" x14ac:dyDescent="0.2">
      <c r="B18" s="21" t="s">
        <v>285</v>
      </c>
      <c r="C18" s="21" t="s">
        <v>282</v>
      </c>
      <c r="D18" s="72"/>
      <c r="E18" s="135" t="s">
        <v>152</v>
      </c>
      <c r="F18" s="91">
        <v>11749.5</v>
      </c>
      <c r="G18" s="92">
        <v>1225.2008639999999</v>
      </c>
      <c r="H18" s="54">
        <f t="shared" si="0"/>
        <v>6179.8816568047332</v>
      </c>
      <c r="I18" s="54">
        <f t="shared" si="1"/>
        <v>644.41860039447727</v>
      </c>
      <c r="J18" s="54"/>
      <c r="K18" s="54"/>
      <c r="L18" s="54">
        <f t="shared" si="2"/>
        <v>5535.4630564102563</v>
      </c>
      <c r="M18" s="36"/>
      <c r="N18" s="95"/>
      <c r="O18" s="45"/>
    </row>
    <row r="19" spans="2:16" ht="24.95" customHeight="1" x14ac:dyDescent="0.2">
      <c r="B19" s="21" t="s">
        <v>315</v>
      </c>
      <c r="C19" s="21" t="s">
        <v>113</v>
      </c>
      <c r="D19" s="72"/>
      <c r="E19" s="135" t="s">
        <v>152</v>
      </c>
      <c r="F19" s="91">
        <v>11749.5</v>
      </c>
      <c r="G19" s="92">
        <v>1225.2008639999999</v>
      </c>
      <c r="H19" s="54">
        <f t="shared" si="0"/>
        <v>6179.8816568047332</v>
      </c>
      <c r="I19" s="54">
        <f t="shared" si="1"/>
        <v>644.41860039447727</v>
      </c>
      <c r="J19" s="54"/>
      <c r="K19" s="54">
        <v>4</v>
      </c>
      <c r="L19" s="54">
        <f t="shared" si="2"/>
        <v>5531.4630564102563</v>
      </c>
      <c r="M19" s="36"/>
      <c r="N19" s="95"/>
      <c r="O19" s="45"/>
    </row>
    <row r="20" spans="2:16" ht="21.95" customHeight="1" x14ac:dyDescent="0.2">
      <c r="B20" s="21" t="s">
        <v>286</v>
      </c>
      <c r="C20" s="21" t="s">
        <v>283</v>
      </c>
      <c r="D20" s="72"/>
      <c r="E20" s="72" t="s">
        <v>152</v>
      </c>
      <c r="F20" s="91">
        <v>11749.5</v>
      </c>
      <c r="G20" s="92">
        <v>1225.2008639999999</v>
      </c>
      <c r="H20" s="54">
        <f t="shared" si="0"/>
        <v>6179.8816568047332</v>
      </c>
      <c r="I20" s="54">
        <f t="shared" si="1"/>
        <v>644.41860039447727</v>
      </c>
      <c r="J20" s="54"/>
      <c r="K20" s="54"/>
      <c r="L20" s="54">
        <f t="shared" si="2"/>
        <v>5535.4630564102563</v>
      </c>
      <c r="M20" s="36"/>
      <c r="N20" s="95" t="e">
        <f>#REF!/30.42*50/12*3.5</f>
        <v>#REF!</v>
      </c>
      <c r="O20" s="45"/>
    </row>
    <row r="21" spans="2:16" ht="21.95" customHeight="1" x14ac:dyDescent="0.2">
      <c r="B21" s="21" t="s">
        <v>287</v>
      </c>
      <c r="C21" s="21" t="s">
        <v>288</v>
      </c>
      <c r="D21" s="72"/>
      <c r="E21" s="72" t="s">
        <v>152</v>
      </c>
      <c r="F21" s="91">
        <v>11749.5</v>
      </c>
      <c r="G21" s="92">
        <v>1225.2008639999999</v>
      </c>
      <c r="H21" s="54">
        <f t="shared" si="0"/>
        <v>6179.8816568047332</v>
      </c>
      <c r="I21" s="54">
        <f t="shared" si="1"/>
        <v>644.41860039447727</v>
      </c>
      <c r="J21" s="54"/>
      <c r="K21" s="54"/>
      <c r="L21" s="54">
        <f t="shared" si="2"/>
        <v>5535.4630564102563</v>
      </c>
      <c r="M21" s="36"/>
      <c r="N21" s="95"/>
      <c r="O21" s="45"/>
    </row>
    <row r="22" spans="2:16" ht="25.5" customHeight="1" x14ac:dyDescent="0.2">
      <c r="B22" s="21" t="s">
        <v>489</v>
      </c>
      <c r="C22" s="21" t="s">
        <v>490</v>
      </c>
      <c r="D22" s="72"/>
      <c r="E22" s="72" t="s">
        <v>152</v>
      </c>
      <c r="F22" s="91">
        <v>11749.5</v>
      </c>
      <c r="G22" s="92">
        <v>1225.2008639999999</v>
      </c>
      <c r="H22" s="54">
        <f t="shared" si="0"/>
        <v>6179.8816568047332</v>
      </c>
      <c r="I22" s="54">
        <f t="shared" si="1"/>
        <v>644.41860039447727</v>
      </c>
      <c r="J22" s="54"/>
      <c r="K22" s="54"/>
      <c r="L22" s="54">
        <f t="shared" si="2"/>
        <v>5535.4630564102563</v>
      </c>
      <c r="M22" s="36"/>
      <c r="N22" s="95"/>
      <c r="O22" s="95"/>
      <c r="P22" s="120"/>
    </row>
    <row r="23" spans="2:16" ht="24.75" customHeight="1" x14ac:dyDescent="0.2">
      <c r="B23" s="136" t="s">
        <v>481</v>
      </c>
      <c r="C23" s="21" t="s">
        <v>467</v>
      </c>
      <c r="D23" s="72"/>
      <c r="E23" s="72" t="s">
        <v>119</v>
      </c>
      <c r="F23" s="91">
        <v>11749.5</v>
      </c>
      <c r="G23" s="92">
        <v>1225.2008639999999</v>
      </c>
      <c r="H23" s="54">
        <f t="shared" si="0"/>
        <v>6179.8816568047332</v>
      </c>
      <c r="I23" s="54">
        <f t="shared" si="1"/>
        <v>644.41860039447727</v>
      </c>
      <c r="J23" s="54"/>
      <c r="K23" s="54"/>
      <c r="L23" s="54">
        <f t="shared" si="2"/>
        <v>5535.4630564102563</v>
      </c>
      <c r="M23" s="36"/>
      <c r="N23" s="95"/>
      <c r="O23" s="45"/>
    </row>
    <row r="24" spans="2:16" ht="24.75" customHeight="1" x14ac:dyDescent="0.2">
      <c r="B24" s="25" t="s">
        <v>272</v>
      </c>
      <c r="C24" s="21" t="s">
        <v>270</v>
      </c>
      <c r="D24" s="72"/>
      <c r="E24" s="72" t="s">
        <v>152</v>
      </c>
      <c r="F24" s="91">
        <v>11749.5</v>
      </c>
      <c r="G24" s="92">
        <v>1225.2008639999999</v>
      </c>
      <c r="H24" s="54">
        <f t="shared" si="0"/>
        <v>6179.8816568047332</v>
      </c>
      <c r="I24" s="54">
        <f t="shared" si="1"/>
        <v>644.41860039447727</v>
      </c>
      <c r="J24" s="54"/>
      <c r="K24" s="54">
        <v>4</v>
      </c>
      <c r="L24" s="54">
        <f t="shared" si="2"/>
        <v>5531.4630564102563</v>
      </c>
      <c r="M24" s="36"/>
      <c r="N24" s="95"/>
      <c r="O24" s="45"/>
    </row>
    <row r="25" spans="2:16" ht="18.75" customHeight="1" x14ac:dyDescent="0.2">
      <c r="B25" s="90" t="s">
        <v>383</v>
      </c>
      <c r="C25" s="21" t="s">
        <v>378</v>
      </c>
      <c r="D25" s="90"/>
      <c r="E25" s="72" t="s">
        <v>236</v>
      </c>
      <c r="F25" s="91">
        <v>11749.5</v>
      </c>
      <c r="G25" s="92">
        <v>1225.2008639999999</v>
      </c>
      <c r="H25" s="54">
        <f t="shared" si="0"/>
        <v>6179.8816568047332</v>
      </c>
      <c r="I25" s="54">
        <f t="shared" si="1"/>
        <v>644.41860039447727</v>
      </c>
      <c r="J25" s="90"/>
      <c r="K25" s="90"/>
      <c r="L25" s="54">
        <f t="shared" si="2"/>
        <v>5535.4630564102563</v>
      </c>
      <c r="M25" s="36"/>
      <c r="N25" s="95"/>
    </row>
    <row r="26" spans="2:16" x14ac:dyDescent="0.2">
      <c r="B26" s="90"/>
      <c r="C26" s="90"/>
      <c r="D26" s="90"/>
      <c r="E26" s="137" t="s">
        <v>89</v>
      </c>
      <c r="F26" s="138">
        <f t="shared" ref="F26:L26" si="3">SUM(F7:F25)</f>
        <v>268148.86</v>
      </c>
      <c r="G26" s="138">
        <f t="shared" si="3"/>
        <v>32971.776319999983</v>
      </c>
      <c r="H26" s="139">
        <f>SUM(H7:H25)</f>
        <v>141038.19066403681</v>
      </c>
      <c r="I26" s="139">
        <f t="shared" si="3"/>
        <v>17342.157170282713</v>
      </c>
      <c r="J26" s="139">
        <f t="shared" si="3"/>
        <v>0</v>
      </c>
      <c r="K26" s="139">
        <f t="shared" si="3"/>
        <v>16</v>
      </c>
      <c r="L26" s="139">
        <f t="shared" si="3"/>
        <v>123680.0334937541</v>
      </c>
      <c r="M26" s="90"/>
    </row>
    <row r="27" spans="2:16" x14ac:dyDescent="0.2">
      <c r="E27" s="59"/>
      <c r="F27" s="96"/>
      <c r="G27" s="96"/>
      <c r="H27" s="60">
        <v>2</v>
      </c>
      <c r="I27" s="60"/>
      <c r="J27" s="60">
        <f>SUM(J17:J26)</f>
        <v>0</v>
      </c>
      <c r="K27" s="60"/>
      <c r="L27" s="60"/>
    </row>
    <row r="28" spans="2:16" x14ac:dyDescent="0.2">
      <c r="F28" s="89"/>
      <c r="G28" s="89"/>
    </row>
  </sheetData>
  <phoneticPr fontId="0" type="noConversion"/>
  <pageMargins left="0.11811023622047245" right="7.874015748031496E-2" top="0.39370078740157483" bottom="0.23622047244094491" header="0" footer="0"/>
  <pageSetup scale="8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B1:P30"/>
  <sheetViews>
    <sheetView workbookViewId="0">
      <selection activeCell="I8" sqref="I8:I26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2:16" ht="18" x14ac:dyDescent="0.25">
      <c r="F1" s="44" t="s">
        <v>0</v>
      </c>
      <c r="G1" s="82"/>
      <c r="H1" s="82"/>
      <c r="I1" s="82"/>
      <c r="J1" s="82"/>
      <c r="K1" s="82"/>
      <c r="L1" s="82"/>
      <c r="M1" s="46" t="s">
        <v>1</v>
      </c>
    </row>
    <row r="2" spans="2:16" ht="15" x14ac:dyDescent="0.25">
      <c r="F2" s="47" t="s">
        <v>94</v>
      </c>
      <c r="G2" s="82"/>
      <c r="H2" s="82"/>
      <c r="I2" s="82"/>
      <c r="J2" s="82"/>
      <c r="K2" s="82"/>
      <c r="L2" s="82"/>
      <c r="M2" s="48" t="str">
        <f>PRESIDENCIA!M2</f>
        <v>31 DE ENERO DE 2018</v>
      </c>
    </row>
    <row r="3" spans="2:16" x14ac:dyDescent="0.2">
      <c r="F3" s="48" t="str">
        <f>PRESIDENCIA!F3</f>
        <v>SEGUNDA QUINCENA DE ENERO DE 2018</v>
      </c>
      <c r="G3" s="82"/>
      <c r="H3" s="82"/>
      <c r="I3" s="82"/>
      <c r="J3" s="82"/>
      <c r="K3" s="82"/>
      <c r="L3" s="82"/>
    </row>
    <row r="4" spans="2:16" x14ac:dyDescent="0.2">
      <c r="F4" s="83"/>
      <c r="G4" s="82"/>
      <c r="H4" s="82"/>
      <c r="I4" s="82"/>
      <c r="J4" s="82"/>
      <c r="K4" s="82"/>
      <c r="L4" s="82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84" t="s">
        <v>4</v>
      </c>
      <c r="G5" s="85" t="s">
        <v>204</v>
      </c>
      <c r="H5" s="86" t="s">
        <v>4</v>
      </c>
      <c r="I5" s="87" t="s">
        <v>204</v>
      </c>
      <c r="J5" s="88" t="s">
        <v>253</v>
      </c>
      <c r="K5" s="52" t="s">
        <v>192</v>
      </c>
      <c r="L5" s="88" t="s">
        <v>5</v>
      </c>
      <c r="M5" s="49" t="s">
        <v>6</v>
      </c>
    </row>
    <row r="6" spans="2:16" ht="3.75" customHeight="1" x14ac:dyDescent="0.2">
      <c r="F6" s="89"/>
      <c r="G6" s="89"/>
      <c r="J6" s="90"/>
      <c r="K6" s="90"/>
    </row>
    <row r="7" spans="2:16" ht="24.95" customHeight="1" x14ac:dyDescent="0.2">
      <c r="B7" s="35"/>
      <c r="C7" s="42"/>
      <c r="D7" s="34"/>
      <c r="E7" s="34" t="s">
        <v>152</v>
      </c>
      <c r="F7" s="91"/>
      <c r="G7" s="92"/>
      <c r="H7" s="93">
        <f>+F7/30.42*16</f>
        <v>0</v>
      </c>
      <c r="I7" s="93">
        <f>+G7/30.42*16</f>
        <v>0</v>
      </c>
      <c r="J7" s="94">
        <v>0</v>
      </c>
      <c r="K7" s="94"/>
      <c r="L7" s="93">
        <f>H7-I7+J7-K7</f>
        <v>0</v>
      </c>
      <c r="M7" s="36"/>
    </row>
    <row r="8" spans="2:16" ht="24.95" customHeight="1" x14ac:dyDescent="0.2">
      <c r="B8" s="34" t="s">
        <v>174</v>
      </c>
      <c r="C8" s="35" t="s">
        <v>175</v>
      </c>
      <c r="D8" s="34"/>
      <c r="E8" s="34" t="s">
        <v>273</v>
      </c>
      <c r="F8" s="91">
        <v>11749.5</v>
      </c>
      <c r="G8" s="92">
        <v>1225.2008639999999</v>
      </c>
      <c r="H8" s="93">
        <f t="shared" ref="H8:H25" si="0">+F8/30.42*16</f>
        <v>6179.8816568047332</v>
      </c>
      <c r="I8" s="93">
        <f t="shared" ref="I8:I25" si="1">+G8/30.42*16</f>
        <v>644.41860039447727</v>
      </c>
      <c r="J8" s="94"/>
      <c r="K8" s="94">
        <v>4</v>
      </c>
      <c r="L8" s="93">
        <f t="shared" ref="L8:L13" si="2">H8-I8+J8-K8</f>
        <v>5531.4630564102563</v>
      </c>
      <c r="M8" s="36"/>
    </row>
    <row r="9" spans="2:16" ht="24.95" customHeight="1" x14ac:dyDescent="0.2">
      <c r="B9" s="42" t="s">
        <v>308</v>
      </c>
      <c r="C9" s="42" t="s">
        <v>424</v>
      </c>
      <c r="D9" s="34"/>
      <c r="E9" s="34" t="s">
        <v>152</v>
      </c>
      <c r="F9" s="91">
        <v>11749.5</v>
      </c>
      <c r="G9" s="92">
        <v>1225.2008639999999</v>
      </c>
      <c r="H9" s="93">
        <f t="shared" si="0"/>
        <v>6179.8816568047332</v>
      </c>
      <c r="I9" s="93">
        <f t="shared" si="1"/>
        <v>644.41860039447727</v>
      </c>
      <c r="J9" s="94"/>
      <c r="K9" s="94"/>
      <c r="L9" s="93">
        <f t="shared" si="2"/>
        <v>5535.4630564102563</v>
      </c>
      <c r="M9" s="36"/>
    </row>
    <row r="10" spans="2:16" ht="24.95" customHeight="1" x14ac:dyDescent="0.2">
      <c r="B10" s="42" t="s">
        <v>309</v>
      </c>
      <c r="C10" s="42" t="s">
        <v>307</v>
      </c>
      <c r="D10" s="34"/>
      <c r="E10" s="34" t="s">
        <v>384</v>
      </c>
      <c r="F10" s="91">
        <v>11749.5</v>
      </c>
      <c r="G10" s="92">
        <v>1225.2008639999999</v>
      </c>
      <c r="H10" s="93">
        <f t="shared" si="0"/>
        <v>6179.8816568047332</v>
      </c>
      <c r="I10" s="93">
        <f t="shared" si="1"/>
        <v>644.41860039447727</v>
      </c>
      <c r="J10" s="94"/>
      <c r="K10" s="94"/>
      <c r="L10" s="93">
        <f t="shared" si="2"/>
        <v>5535.4630564102563</v>
      </c>
      <c r="M10" s="36"/>
    </row>
    <row r="11" spans="2:16" ht="24.95" customHeight="1" x14ac:dyDescent="0.2">
      <c r="B11" s="42" t="s">
        <v>178</v>
      </c>
      <c r="C11" s="35" t="s">
        <v>177</v>
      </c>
      <c r="D11" s="34"/>
      <c r="E11" s="34" t="s">
        <v>385</v>
      </c>
      <c r="F11" s="91">
        <v>13087.2</v>
      </c>
      <c r="G11" s="92">
        <v>1501.9705999999999</v>
      </c>
      <c r="H11" s="93">
        <f t="shared" si="0"/>
        <v>6883.4714003944773</v>
      </c>
      <c r="I11" s="93">
        <f t="shared" si="1"/>
        <v>789.99111111111097</v>
      </c>
      <c r="J11" s="94"/>
      <c r="K11" s="94">
        <v>4</v>
      </c>
      <c r="L11" s="93">
        <f t="shared" si="2"/>
        <v>6089.4802892833668</v>
      </c>
      <c r="M11" s="36"/>
    </row>
    <row r="12" spans="2:16" ht="24.95" customHeight="1" x14ac:dyDescent="0.2">
      <c r="B12" s="42" t="s">
        <v>83</v>
      </c>
      <c r="C12" s="35" t="s">
        <v>84</v>
      </c>
      <c r="D12" s="34"/>
      <c r="E12" s="34" t="s">
        <v>152</v>
      </c>
      <c r="F12" s="91">
        <v>11749.5</v>
      </c>
      <c r="G12" s="92">
        <v>1225.2008639999999</v>
      </c>
      <c r="H12" s="93">
        <f t="shared" si="0"/>
        <v>6179.8816568047332</v>
      </c>
      <c r="I12" s="93">
        <f t="shared" si="1"/>
        <v>644.41860039447727</v>
      </c>
      <c r="J12" s="94"/>
      <c r="K12" s="94"/>
      <c r="L12" s="93">
        <f t="shared" si="2"/>
        <v>5535.4630564102563</v>
      </c>
      <c r="M12" s="36"/>
    </row>
    <row r="13" spans="2:16" ht="24.95" customHeight="1" x14ac:dyDescent="0.2">
      <c r="B13" s="42" t="s">
        <v>316</v>
      </c>
      <c r="C13" s="35" t="s">
        <v>317</v>
      </c>
      <c r="D13" s="34"/>
      <c r="E13" s="34" t="s">
        <v>386</v>
      </c>
      <c r="F13" s="91">
        <v>11749.5</v>
      </c>
      <c r="G13" s="92">
        <v>1225.2008639999999</v>
      </c>
      <c r="H13" s="93">
        <f t="shared" si="0"/>
        <v>6179.8816568047332</v>
      </c>
      <c r="I13" s="93">
        <f t="shared" si="1"/>
        <v>644.41860039447727</v>
      </c>
      <c r="J13" s="94"/>
      <c r="K13" s="94"/>
      <c r="L13" s="93">
        <f t="shared" si="2"/>
        <v>5535.4630564102563</v>
      </c>
      <c r="M13" s="36"/>
    </row>
    <row r="14" spans="2:16" ht="24.95" customHeight="1" x14ac:dyDescent="0.2">
      <c r="B14" s="42" t="s">
        <v>313</v>
      </c>
      <c r="C14" s="35" t="s">
        <v>314</v>
      </c>
      <c r="D14" s="34"/>
      <c r="E14" s="34" t="s">
        <v>152</v>
      </c>
      <c r="F14" s="91">
        <v>11749.5</v>
      </c>
      <c r="G14" s="92">
        <v>1225.2008639999999</v>
      </c>
      <c r="H14" s="93">
        <f t="shared" si="0"/>
        <v>6179.8816568047332</v>
      </c>
      <c r="I14" s="93">
        <f t="shared" si="1"/>
        <v>644.41860039447727</v>
      </c>
      <c r="J14" s="94"/>
      <c r="K14" s="94"/>
      <c r="L14" s="93">
        <f>H14-I14+J14-K14</f>
        <v>5535.4630564102563</v>
      </c>
      <c r="M14" s="36"/>
    </row>
    <row r="15" spans="2:16" ht="21.95" customHeight="1" x14ac:dyDescent="0.2">
      <c r="B15" s="42" t="s">
        <v>254</v>
      </c>
      <c r="C15" s="35" t="s">
        <v>255</v>
      </c>
      <c r="D15" s="34"/>
      <c r="E15" s="34" t="s">
        <v>384</v>
      </c>
      <c r="F15" s="91">
        <v>11749.5</v>
      </c>
      <c r="G15" s="92">
        <v>1225.2008639999999</v>
      </c>
      <c r="H15" s="93">
        <f t="shared" si="0"/>
        <v>6179.8816568047332</v>
      </c>
      <c r="I15" s="93">
        <f t="shared" si="1"/>
        <v>644.41860039447727</v>
      </c>
      <c r="J15" s="94"/>
      <c r="K15" s="94"/>
      <c r="L15" s="93">
        <f t="shared" ref="L15:L25" si="3">H15-I15+J15-K15</f>
        <v>5535.4630564102563</v>
      </c>
      <c r="M15" s="36"/>
      <c r="O15" s="45"/>
    </row>
    <row r="16" spans="2:16" ht="21.95" customHeight="1" x14ac:dyDescent="0.2">
      <c r="B16" s="42" t="s">
        <v>500</v>
      </c>
      <c r="C16" s="35" t="s">
        <v>499</v>
      </c>
      <c r="D16" s="34"/>
      <c r="E16" s="34" t="s">
        <v>273</v>
      </c>
      <c r="F16" s="91">
        <v>11749.5</v>
      </c>
      <c r="G16" s="92">
        <v>1225.2008639999999</v>
      </c>
      <c r="H16" s="93">
        <f t="shared" si="0"/>
        <v>6179.8816568047332</v>
      </c>
      <c r="I16" s="93">
        <f t="shared" si="1"/>
        <v>644.41860039447727</v>
      </c>
      <c r="J16" s="94"/>
      <c r="K16" s="94"/>
      <c r="L16" s="93">
        <f t="shared" si="3"/>
        <v>5535.4630564102563</v>
      </c>
      <c r="M16" s="36"/>
      <c r="N16" s="95">
        <f>F16/30.42*50/12*5</f>
        <v>8046.7209072978303</v>
      </c>
      <c r="O16" s="45">
        <f>F16/30.42*10*0.25/6*5</f>
        <v>804.67209072978289</v>
      </c>
      <c r="P16" s="95">
        <f>N16+O16</f>
        <v>8851.3929980276134</v>
      </c>
    </row>
    <row r="17" spans="2:16" ht="21.95" customHeight="1" x14ac:dyDescent="0.2">
      <c r="B17" s="42" t="s">
        <v>390</v>
      </c>
      <c r="C17" s="35" t="s">
        <v>387</v>
      </c>
      <c r="D17" s="34"/>
      <c r="E17" s="34" t="s">
        <v>425</v>
      </c>
      <c r="F17" s="91">
        <v>15369.89</v>
      </c>
      <c r="G17" s="92">
        <v>1989.5531839999996</v>
      </c>
      <c r="H17" s="93">
        <f t="shared" si="0"/>
        <v>8084.0973044049961</v>
      </c>
      <c r="I17" s="93">
        <f t="shared" si="1"/>
        <v>1046.4448042077579</v>
      </c>
      <c r="J17" s="94"/>
      <c r="K17" s="94"/>
      <c r="L17" s="93">
        <f t="shared" si="3"/>
        <v>7037.6525001972386</v>
      </c>
      <c r="M17" s="36"/>
      <c r="N17" s="95"/>
      <c r="O17" s="45"/>
    </row>
    <row r="18" spans="2:16" ht="21.95" customHeight="1" x14ac:dyDescent="0.2">
      <c r="B18" s="42" t="s">
        <v>391</v>
      </c>
      <c r="C18" s="35" t="s">
        <v>388</v>
      </c>
      <c r="D18" s="34"/>
      <c r="E18" s="34" t="s">
        <v>389</v>
      </c>
      <c r="F18" s="91">
        <v>11749.5</v>
      </c>
      <c r="G18" s="92">
        <v>1225.2008639999999</v>
      </c>
      <c r="H18" s="93">
        <f t="shared" si="0"/>
        <v>6179.8816568047332</v>
      </c>
      <c r="I18" s="93">
        <f t="shared" si="1"/>
        <v>644.41860039447727</v>
      </c>
      <c r="J18" s="94"/>
      <c r="K18" s="94"/>
      <c r="L18" s="93">
        <f t="shared" si="3"/>
        <v>5535.4630564102563</v>
      </c>
      <c r="M18" s="36"/>
      <c r="O18" s="45"/>
    </row>
    <row r="19" spans="2:16" ht="21.95" customHeight="1" x14ac:dyDescent="0.2">
      <c r="B19" s="42"/>
      <c r="C19" s="35" t="s">
        <v>417</v>
      </c>
      <c r="D19" s="34"/>
      <c r="E19" s="34" t="s">
        <v>152</v>
      </c>
      <c r="F19" s="91">
        <v>11749.5</v>
      </c>
      <c r="G19" s="92">
        <v>1225.2008639999999</v>
      </c>
      <c r="H19" s="93">
        <f t="shared" si="0"/>
        <v>6179.8816568047332</v>
      </c>
      <c r="I19" s="93">
        <f t="shared" si="1"/>
        <v>644.41860039447727</v>
      </c>
      <c r="J19" s="94"/>
      <c r="K19" s="94"/>
      <c r="L19" s="93">
        <f t="shared" si="3"/>
        <v>5535.4630564102563</v>
      </c>
      <c r="M19" s="36"/>
      <c r="O19" s="45"/>
    </row>
    <row r="20" spans="2:16" ht="21.95" customHeight="1" x14ac:dyDescent="0.2">
      <c r="B20" s="42" t="s">
        <v>435</v>
      </c>
      <c r="C20" s="35" t="s">
        <v>429</v>
      </c>
      <c r="D20" s="34"/>
      <c r="E20" s="34" t="s">
        <v>152</v>
      </c>
      <c r="F20" s="91">
        <v>11749.5</v>
      </c>
      <c r="G20" s="92">
        <v>1225.2008639999999</v>
      </c>
      <c r="H20" s="93">
        <f t="shared" si="0"/>
        <v>6179.8816568047332</v>
      </c>
      <c r="I20" s="93">
        <f t="shared" si="1"/>
        <v>644.41860039447727</v>
      </c>
      <c r="J20" s="94"/>
      <c r="K20" s="94"/>
      <c r="L20" s="93">
        <f t="shared" si="3"/>
        <v>5535.4630564102563</v>
      </c>
      <c r="M20" s="36"/>
    </row>
    <row r="21" spans="2:16" ht="21.95" customHeight="1" x14ac:dyDescent="0.2">
      <c r="B21" s="42" t="s">
        <v>468</v>
      </c>
      <c r="C21" s="35" t="s">
        <v>469</v>
      </c>
      <c r="D21" s="34"/>
      <c r="E21" s="34" t="s">
        <v>152</v>
      </c>
      <c r="F21" s="91">
        <v>11749.5</v>
      </c>
      <c r="G21" s="92">
        <v>1225.2008639999999</v>
      </c>
      <c r="H21" s="93">
        <f t="shared" si="0"/>
        <v>6179.8816568047332</v>
      </c>
      <c r="I21" s="93">
        <f t="shared" si="1"/>
        <v>644.41860039447727</v>
      </c>
      <c r="J21" s="94"/>
      <c r="K21" s="94"/>
      <c r="L21" s="93">
        <f t="shared" si="3"/>
        <v>5535.4630564102563</v>
      </c>
      <c r="M21" s="36"/>
    </row>
    <row r="22" spans="2:16" ht="21.95" customHeight="1" x14ac:dyDescent="0.2">
      <c r="B22" s="42" t="s">
        <v>482</v>
      </c>
      <c r="C22" s="35" t="s">
        <v>483</v>
      </c>
      <c r="D22" s="34"/>
      <c r="E22" s="34" t="s">
        <v>152</v>
      </c>
      <c r="F22" s="91">
        <v>11749.5</v>
      </c>
      <c r="G22" s="92">
        <v>1225.2008639999999</v>
      </c>
      <c r="H22" s="93">
        <f t="shared" si="0"/>
        <v>6179.8816568047332</v>
      </c>
      <c r="I22" s="93">
        <f t="shared" si="1"/>
        <v>644.41860039447727</v>
      </c>
      <c r="J22" s="94"/>
      <c r="K22" s="94"/>
      <c r="L22" s="93">
        <f t="shared" si="3"/>
        <v>5535.4630564102563</v>
      </c>
      <c r="M22" s="36"/>
    </row>
    <row r="23" spans="2:16" ht="21.95" customHeight="1" x14ac:dyDescent="0.2">
      <c r="B23" s="42" t="s">
        <v>498</v>
      </c>
      <c r="C23" s="35" t="s">
        <v>497</v>
      </c>
      <c r="D23" s="34"/>
      <c r="E23" s="34" t="s">
        <v>236</v>
      </c>
      <c r="F23" s="91">
        <v>11749.5</v>
      </c>
      <c r="G23" s="92">
        <v>1225.2008639999999</v>
      </c>
      <c r="H23" s="93">
        <f t="shared" si="0"/>
        <v>6179.8816568047332</v>
      </c>
      <c r="I23" s="93">
        <f t="shared" si="1"/>
        <v>644.41860039447727</v>
      </c>
      <c r="J23" s="94"/>
      <c r="K23" s="94"/>
      <c r="L23" s="93">
        <f t="shared" si="3"/>
        <v>5535.4630564102563</v>
      </c>
      <c r="M23" s="36"/>
      <c r="N23" s="95"/>
      <c r="O23" s="58"/>
      <c r="P23" s="95"/>
    </row>
    <row r="24" spans="2:16" ht="21.95" customHeight="1" x14ac:dyDescent="0.2">
      <c r="B24" s="42" t="s">
        <v>510</v>
      </c>
      <c r="C24" s="35" t="s">
        <v>511</v>
      </c>
      <c r="D24" s="34"/>
      <c r="E24" s="34" t="s">
        <v>152</v>
      </c>
      <c r="F24" s="91">
        <v>11749.5</v>
      </c>
      <c r="G24" s="92">
        <v>1225.2008639999999</v>
      </c>
      <c r="H24" s="93">
        <f t="shared" si="0"/>
        <v>6179.8816568047332</v>
      </c>
      <c r="I24" s="93">
        <f t="shared" si="1"/>
        <v>644.41860039447727</v>
      </c>
      <c r="J24" s="94"/>
      <c r="K24" s="94"/>
      <c r="L24" s="93">
        <f t="shared" si="3"/>
        <v>5535.4630564102563</v>
      </c>
      <c r="M24" s="36"/>
      <c r="N24" s="95"/>
      <c r="O24" s="58"/>
      <c r="P24" s="95"/>
    </row>
    <row r="25" spans="2:16" ht="21.95" customHeight="1" x14ac:dyDescent="0.2">
      <c r="B25" s="42" t="s">
        <v>512</v>
      </c>
      <c r="C25" s="35" t="s">
        <v>513</v>
      </c>
      <c r="E25" s="34" t="s">
        <v>152</v>
      </c>
      <c r="F25" s="91">
        <v>11749.5</v>
      </c>
      <c r="G25" s="92">
        <v>1225.2008639999999</v>
      </c>
      <c r="H25" s="93">
        <f t="shared" si="0"/>
        <v>6179.8816568047332</v>
      </c>
      <c r="I25" s="93">
        <f t="shared" si="1"/>
        <v>644.41860039447727</v>
      </c>
      <c r="J25" s="94"/>
      <c r="K25" s="94"/>
      <c r="L25" s="93">
        <f t="shared" si="3"/>
        <v>5535.4630564102563</v>
      </c>
      <c r="M25" s="36"/>
    </row>
    <row r="26" spans="2:16" ht="21.95" customHeight="1" x14ac:dyDescent="0.2">
      <c r="B26" s="42" t="s">
        <v>517</v>
      </c>
      <c r="C26" s="35" t="s">
        <v>518</v>
      </c>
      <c r="E26" s="34" t="s">
        <v>152</v>
      </c>
      <c r="F26" s="91">
        <v>11749.5</v>
      </c>
      <c r="G26" s="92">
        <v>1225.2008639999999</v>
      </c>
      <c r="H26" s="93">
        <f t="shared" ref="H26" si="4">+F26/30.42*16</f>
        <v>6179.8816568047332</v>
      </c>
      <c r="I26" s="93">
        <f t="shared" ref="I26" si="5">+G26/30.42*16</f>
        <v>644.41860039447727</v>
      </c>
      <c r="J26" s="94"/>
      <c r="K26" s="94"/>
      <c r="L26" s="93">
        <f t="shared" ref="L26" si="6">H26-I26+J26-K26</f>
        <v>5535.4630564102563</v>
      </c>
      <c r="M26" s="36"/>
    </row>
    <row r="27" spans="2:16" ht="21.95" customHeight="1" x14ac:dyDescent="0.2">
      <c r="B27" s="42"/>
      <c r="C27" s="35"/>
      <c r="D27" s="34"/>
      <c r="E27" s="34"/>
      <c r="F27" s="91"/>
      <c r="G27" s="92"/>
      <c r="H27" s="93"/>
      <c r="I27" s="93"/>
      <c r="J27" s="94"/>
      <c r="K27" s="94"/>
      <c r="L27" s="93"/>
      <c r="M27" s="104"/>
    </row>
    <row r="28" spans="2:16" x14ac:dyDescent="0.2">
      <c r="E28" s="59" t="s">
        <v>89</v>
      </c>
      <c r="F28" s="96">
        <f>SUM(F7:F16)</f>
        <v>107083.2</v>
      </c>
      <c r="G28" s="96">
        <f>SUM(G7:G16)</f>
        <v>11303.577512000002</v>
      </c>
      <c r="H28" s="60">
        <f>SUM(H7:H27)</f>
        <v>120025.55687047994</v>
      </c>
      <c r="I28" s="60">
        <f>SUM(I7:I27)</f>
        <v>12791.552122024985</v>
      </c>
      <c r="J28" s="60">
        <f>SUM(J7:J27)</f>
        <v>0</v>
      </c>
      <c r="K28" s="60">
        <f>SUM(K7:K27)</f>
        <v>8</v>
      </c>
      <c r="L28" s="60">
        <f>SUM(L7:L27)</f>
        <v>107226.00474845496</v>
      </c>
    </row>
    <row r="29" spans="2:16" x14ac:dyDescent="0.2">
      <c r="F29" s="89"/>
      <c r="G29" s="89"/>
      <c r="J29" s="90"/>
      <c r="K29" s="97" t="s">
        <v>193</v>
      </c>
    </row>
    <row r="30" spans="2:16" x14ac:dyDescent="0.2">
      <c r="F30" s="89"/>
      <c r="G30" s="89"/>
    </row>
  </sheetData>
  <phoneticPr fontId="0" type="noConversion"/>
  <pageMargins left="7.874015748031496E-2" right="0.11811023622047245" top="0.19685039370078741" bottom="0.19685039370078741" header="0" footer="0"/>
  <pageSetup scale="96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3" workbookViewId="0">
      <selection activeCell="C26" sqref="C26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50" t="str">
        <f>+PRESIDENCIA!F1</f>
        <v>MUNICIPIO IXTLAHUACAN DEL RIO, JALISCO.</v>
      </c>
      <c r="B2" s="150"/>
      <c r="C2" s="150"/>
      <c r="D2" s="150"/>
      <c r="E2" s="150"/>
      <c r="F2" s="150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50" t="str">
        <f>+PRESIDENCIA!F3</f>
        <v>SEGUNDA QUINCENA DE ENERO DE 2018</v>
      </c>
      <c r="B4" s="150"/>
      <c r="C4" s="150"/>
      <c r="D4" s="150"/>
      <c r="E4" s="150"/>
      <c r="F4" s="150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457</v>
      </c>
      <c r="B8" s="75" t="s">
        <v>4</v>
      </c>
      <c r="C8" s="75" t="s">
        <v>204</v>
      </c>
      <c r="D8" s="75" t="s">
        <v>253</v>
      </c>
      <c r="E8" s="75" t="s">
        <v>192</v>
      </c>
      <c r="F8" s="75" t="s">
        <v>5</v>
      </c>
    </row>
    <row r="9" spans="1:6" x14ac:dyDescent="0.2">
      <c r="A9" s="76" t="s">
        <v>436</v>
      </c>
      <c r="B9" s="77">
        <f>+DIETAS!H17</f>
        <v>135842.01446416829</v>
      </c>
      <c r="C9" s="77">
        <f>+DIETAS!I17</f>
        <v>22429.298400525968</v>
      </c>
      <c r="D9" s="77">
        <f>+DIETAS!J17</f>
        <v>0</v>
      </c>
      <c r="E9" s="77">
        <f>+DIETAS!K17</f>
        <v>0</v>
      </c>
      <c r="F9" s="77">
        <f>B9-C9+D9-E9</f>
        <v>113412.71606364232</v>
      </c>
    </row>
    <row r="10" spans="1:6" x14ac:dyDescent="0.2">
      <c r="A10" s="76" t="s">
        <v>437</v>
      </c>
      <c r="B10" s="77">
        <f>+PRESIDENCIA!H15</f>
        <v>83368.720578566717</v>
      </c>
      <c r="C10" s="77">
        <f>+PRESIDENCIA!I15</f>
        <v>15267.200757396451</v>
      </c>
      <c r="D10" s="77">
        <f>+PRESIDENCIA!J15</f>
        <v>0</v>
      </c>
      <c r="E10" s="77">
        <f>+PRESIDENCIA!K15</f>
        <v>0</v>
      </c>
      <c r="F10" s="77">
        <f t="shared" ref="F10:F32" si="0">B10-C10+D10-E10</f>
        <v>68101.519821170266</v>
      </c>
    </row>
    <row r="11" spans="1:6" x14ac:dyDescent="0.2">
      <c r="A11" s="76" t="s">
        <v>438</v>
      </c>
      <c r="B11" s="77">
        <f>+'SECRETARIA GENERAL'!H9</f>
        <v>24056.126232741615</v>
      </c>
      <c r="C11" s="77">
        <f>+'SECRETARIA GENERAL'!I9</f>
        <v>3986.2291271531885</v>
      </c>
      <c r="D11" s="77">
        <f>+'SECRETARIA GENERAL'!J9</f>
        <v>0</v>
      </c>
      <c r="E11" s="77">
        <f>+'SECRETARIA GENERAL'!K9</f>
        <v>0</v>
      </c>
      <c r="F11" s="77">
        <f t="shared" si="0"/>
        <v>20069.897105588425</v>
      </c>
    </row>
    <row r="12" spans="1:6" x14ac:dyDescent="0.2">
      <c r="A12" s="76" t="s">
        <v>439</v>
      </c>
      <c r="B12" s="77">
        <f>+'OFICIALIA MAYOR'!H9</f>
        <v>16357.72255095332</v>
      </c>
      <c r="C12" s="77">
        <f>+'OFICIALIA MAYOR'!I9</f>
        <v>2256.3557238658777</v>
      </c>
      <c r="D12" s="77">
        <f>+'OFICIALIA MAYOR'!J9</f>
        <v>0</v>
      </c>
      <c r="E12" s="77">
        <f>+'OFICIALIA MAYOR'!K9</f>
        <v>0</v>
      </c>
      <c r="F12" s="77">
        <f t="shared" si="0"/>
        <v>14101.366827087442</v>
      </c>
    </row>
    <row r="13" spans="1:6" x14ac:dyDescent="0.2">
      <c r="A13" s="76" t="s">
        <v>440</v>
      </c>
      <c r="B13" s="77">
        <f>+'REGISTRO CIVIL'!I13</f>
        <v>21250.861275476658</v>
      </c>
      <c r="C13" s="77">
        <f>+'REGISTRO CIVIL'!J13</f>
        <v>1413.5762177514791</v>
      </c>
      <c r="D13" s="77">
        <f>+'REGISTRO CIVIL'!K13</f>
        <v>0</v>
      </c>
      <c r="E13" s="77">
        <f>+'REGISTRO CIVIL'!L13</f>
        <v>0</v>
      </c>
      <c r="F13" s="77">
        <f t="shared" si="0"/>
        <v>19837.285057725177</v>
      </c>
    </row>
    <row r="14" spans="1:6" x14ac:dyDescent="0.2">
      <c r="A14" s="76" t="s">
        <v>441</v>
      </c>
      <c r="B14" s="77">
        <f>+DEL!I19</f>
        <v>25741.222879684417</v>
      </c>
      <c r="C14" s="77">
        <f>+DEL!J19</f>
        <v>335.81346166995394</v>
      </c>
      <c r="D14" s="77">
        <f>+DEL!K19</f>
        <v>674.72776331360933</v>
      </c>
      <c r="E14" s="77">
        <f>+DEL!L19</f>
        <v>0</v>
      </c>
      <c r="F14" s="77">
        <f t="shared" si="0"/>
        <v>26080.137181328075</v>
      </c>
    </row>
    <row r="15" spans="1:6" x14ac:dyDescent="0.2">
      <c r="A15" s="76" t="s">
        <v>442</v>
      </c>
      <c r="B15" s="77">
        <f>+H.MPAL!H19</f>
        <v>85760.426035502969</v>
      </c>
      <c r="C15" s="77">
        <f>+H.MPAL!I19</f>
        <v>11518.133972912558</v>
      </c>
      <c r="D15" s="77">
        <f>+H.MPAL!J19</f>
        <v>0</v>
      </c>
      <c r="E15" s="77">
        <f>+H.MPAL!K19</f>
        <v>7</v>
      </c>
      <c r="F15" s="77">
        <f t="shared" si="0"/>
        <v>74235.292062590408</v>
      </c>
    </row>
    <row r="16" spans="1:6" x14ac:dyDescent="0.2">
      <c r="A16" s="76" t="s">
        <v>443</v>
      </c>
      <c r="B16" s="77">
        <f>+O.PUB!H24</f>
        <v>108292.55489809334</v>
      </c>
      <c r="C16" s="77">
        <f>+O.PUB!I24</f>
        <v>12699.824641683101</v>
      </c>
      <c r="D16" s="77">
        <f>+O.PUB!J24</f>
        <v>0</v>
      </c>
      <c r="E16" s="77">
        <f>+O.PUB!K24</f>
        <v>13</v>
      </c>
      <c r="F16" s="77">
        <f t="shared" si="0"/>
        <v>95579.730256410243</v>
      </c>
    </row>
    <row r="17" spans="1:6" x14ac:dyDescent="0.2">
      <c r="A17" s="76" t="s">
        <v>444</v>
      </c>
      <c r="B17" s="77">
        <f>+O.PUB2!H22</f>
        <v>84700.402366863913</v>
      </c>
      <c r="C17" s="77">
        <f>+O.PUB2!I22</f>
        <v>8453.3038327416161</v>
      </c>
      <c r="D17" s="77">
        <f>+O.PUB2!J22</f>
        <v>0</v>
      </c>
      <c r="E17" s="77">
        <f>+O.PUB2!K22</f>
        <v>4</v>
      </c>
      <c r="F17" s="77">
        <f t="shared" si="0"/>
        <v>76243.098534122299</v>
      </c>
    </row>
    <row r="18" spans="1:6" x14ac:dyDescent="0.2">
      <c r="A18" s="76" t="s">
        <v>445</v>
      </c>
      <c r="B18" s="77">
        <f>+'DESARROLLO SOCIAL'!H9</f>
        <v>6913.8145956607486</v>
      </c>
      <c r="C18" s="77">
        <f>+'DESARROLLO SOCIAL'!I9</f>
        <v>796.47241761998657</v>
      </c>
      <c r="D18" s="77">
        <f>+'DESARROLLO SOCIAL'!J9</f>
        <v>0</v>
      </c>
      <c r="E18" s="77">
        <f>+'DESARROLLO SOCIAL'!K9</f>
        <v>0</v>
      </c>
      <c r="F18" s="77">
        <f t="shared" si="0"/>
        <v>6117.3421780407625</v>
      </c>
    </row>
    <row r="19" spans="1:6" x14ac:dyDescent="0.2">
      <c r="A19" s="76" t="s">
        <v>446</v>
      </c>
      <c r="B19" s="77">
        <f>+'SERVICIOS PUBLICOS'!I22</f>
        <v>85474.182774490459</v>
      </c>
      <c r="C19" s="77">
        <f>+'SERVICIOS PUBLICOS'!J22</f>
        <v>7408.4701833004583</v>
      </c>
      <c r="D19" s="77">
        <f>+'SERVICIOS PUBLICOS'!K22</f>
        <v>50.224852071005913</v>
      </c>
      <c r="E19" s="77">
        <f>+'SERVICIOS PUBLICOS'!L22</f>
        <v>1</v>
      </c>
      <c r="F19" s="77">
        <f t="shared" si="0"/>
        <v>78114.93744326102</v>
      </c>
    </row>
    <row r="20" spans="1:6" x14ac:dyDescent="0.2">
      <c r="A20" s="76" t="s">
        <v>488</v>
      </c>
      <c r="B20" s="77">
        <f>+'S.P. ASEO PUBLICO'!I14</f>
        <v>30783.642340565417</v>
      </c>
      <c r="C20" s="77">
        <f>+'S.P. ASEO PUBLICO'!J14</f>
        <v>1167.8947808021042</v>
      </c>
      <c r="D20" s="77">
        <f>+'S.P. ASEO PUBLICO'!K14</f>
        <v>11.792241946088101</v>
      </c>
      <c r="E20" s="77">
        <f>+'S.P. ASEO PUBLICO'!L14</f>
        <v>0</v>
      </c>
      <c r="F20" s="77">
        <f t="shared" si="0"/>
        <v>29627.539801709401</v>
      </c>
    </row>
    <row r="21" spans="1:6" x14ac:dyDescent="0.2">
      <c r="A21" s="76" t="s">
        <v>447</v>
      </c>
      <c r="B21" s="77">
        <f>+'s.p. rastro'!H8</f>
        <v>11190.032873109794</v>
      </c>
      <c r="C21" s="77">
        <f>+'s.p. rastro'!I8</f>
        <v>1112.8854637738327</v>
      </c>
      <c r="D21" s="77">
        <f>+'s.p. rastro'!J8</f>
        <v>0</v>
      </c>
      <c r="E21" s="77">
        <f>+'s.p. rastro'!K8</f>
        <v>0</v>
      </c>
      <c r="F21" s="77">
        <f t="shared" si="0"/>
        <v>10077.147409335961</v>
      </c>
    </row>
    <row r="22" spans="1:6" x14ac:dyDescent="0.2">
      <c r="A22" s="76" t="s">
        <v>448</v>
      </c>
      <c r="B22" s="77">
        <f>+'AGUA POTABLE'!I18</f>
        <v>65402.934911242599</v>
      </c>
      <c r="C22" s="77">
        <f>+'AGUA POTABLE'!J18</f>
        <v>6423.7230579881661</v>
      </c>
      <c r="D22" s="77">
        <f>+'AGUA POTABLE'!K18</f>
        <v>7.7054569362261667</v>
      </c>
      <c r="E22" s="77">
        <f>+'AGUA POTABLE'!L18</f>
        <v>1</v>
      </c>
      <c r="F22" s="77">
        <f t="shared" si="0"/>
        <v>58985.917310190656</v>
      </c>
    </row>
    <row r="23" spans="1:6" x14ac:dyDescent="0.2">
      <c r="A23" s="76" t="s">
        <v>449</v>
      </c>
      <c r="B23" s="77">
        <f>+'PROTECCION CIVIL'!I10</f>
        <v>18821.512163050622</v>
      </c>
      <c r="C23" s="77">
        <f>+'PROTECCION CIVIL'!J10</f>
        <v>1623.1276896778436</v>
      </c>
      <c r="D23" s="77">
        <f>+'PROTECCION CIVIL'!K10</f>
        <v>0</v>
      </c>
      <c r="E23" s="77">
        <f>+'PROTECCION CIVIL'!L10</f>
        <v>0</v>
      </c>
      <c r="F23" s="77">
        <f t="shared" si="0"/>
        <v>17198.384473372778</v>
      </c>
    </row>
    <row r="24" spans="1:6" x14ac:dyDescent="0.2">
      <c r="A24" s="76" t="s">
        <v>450</v>
      </c>
      <c r="B24" s="77">
        <f>+'DEPARTAMENTO AGROPECUARIO'!I13</f>
        <v>35775.279421433261</v>
      </c>
      <c r="C24" s="77">
        <f>+'DEPARTAMENTO AGROPECUARIO'!J13</f>
        <v>3188.9118211702826</v>
      </c>
      <c r="D24" s="77">
        <f>+'DEPARTAMENTO AGROPECUARIO'!K13</f>
        <v>0</v>
      </c>
      <c r="E24" s="77">
        <f>+'DEPARTAMENTO AGROPECUARIO'!L13</f>
        <v>0</v>
      </c>
      <c r="F24" s="77">
        <f t="shared" si="0"/>
        <v>32586.36760026298</v>
      </c>
    </row>
    <row r="25" spans="1:6" x14ac:dyDescent="0.2">
      <c r="A25" s="76" t="s">
        <v>451</v>
      </c>
      <c r="B25" s="77">
        <f>+CULTURA!I10</f>
        <v>18870.074950690334</v>
      </c>
      <c r="C25" s="77">
        <f>+CULTURA!J10</f>
        <v>2121.4707208415516</v>
      </c>
      <c r="D25" s="77">
        <f>+CULTURA!K10</f>
        <v>0</v>
      </c>
      <c r="E25" s="77">
        <f>+CULTURA!L10</f>
        <v>0</v>
      </c>
      <c r="F25" s="77">
        <f t="shared" si="0"/>
        <v>16748.604229848781</v>
      </c>
    </row>
    <row r="26" spans="1:6" x14ac:dyDescent="0.2">
      <c r="A26" s="76" t="s">
        <v>452</v>
      </c>
      <c r="B26" s="77">
        <f>+DEPORTE!I11</f>
        <v>24550.479947403022</v>
      </c>
      <c r="C26" s="77">
        <f>+DEPORTE!J11</f>
        <v>2133.5090577251804</v>
      </c>
      <c r="D26" s="77">
        <f>+DEPORTE!K11</f>
        <v>0</v>
      </c>
      <c r="E26" s="77">
        <f>+DEPORTE!L11</f>
        <v>0</v>
      </c>
      <c r="F26" s="77">
        <f t="shared" si="0"/>
        <v>22416.970889677843</v>
      </c>
    </row>
    <row r="27" spans="1:6" x14ac:dyDescent="0.2">
      <c r="A27" s="76" t="s">
        <v>477</v>
      </c>
      <c r="B27" s="77">
        <f>+'PROMOCION ECONOMICA'!H9</f>
        <v>9430.7955292570659</v>
      </c>
      <c r="C27" s="77">
        <f>+'PROMOCION ECONOMICA'!I9</f>
        <v>1334.1012491781721</v>
      </c>
      <c r="D27" s="77"/>
      <c r="E27" s="77"/>
      <c r="F27" s="77">
        <f t="shared" si="0"/>
        <v>8096.6942800788938</v>
      </c>
    </row>
    <row r="28" spans="1:6" x14ac:dyDescent="0.2">
      <c r="A28" s="78" t="s">
        <v>459</v>
      </c>
      <c r="B28" s="79">
        <f>SUM(B9:B27)</f>
        <v>892582.8007889546</v>
      </c>
      <c r="C28" s="79">
        <f>SUM(C9:C27)</f>
        <v>105670.30257777775</v>
      </c>
      <c r="D28" s="79">
        <f>SUM(D9:D27)</f>
        <v>744.45031426692947</v>
      </c>
      <c r="E28" s="79">
        <f>SUM(E9:E27)</f>
        <v>26</v>
      </c>
      <c r="F28" s="79">
        <f>SUM(F9:F27)</f>
        <v>787630.94852544379</v>
      </c>
    </row>
    <row r="29" spans="1:6" x14ac:dyDescent="0.2">
      <c r="A29" s="76" t="s">
        <v>460</v>
      </c>
      <c r="B29" s="77">
        <f>+jubilados!F16</f>
        <v>15833.79</v>
      </c>
      <c r="C29" s="77"/>
      <c r="D29" s="77"/>
      <c r="E29" s="77"/>
      <c r="F29" s="77">
        <f t="shared" si="0"/>
        <v>15833.79</v>
      </c>
    </row>
    <row r="30" spans="1:6" x14ac:dyDescent="0.2">
      <c r="A30" s="78" t="s">
        <v>455</v>
      </c>
      <c r="B30" s="79">
        <f>+B28+B29</f>
        <v>908416.59078895464</v>
      </c>
      <c r="C30" s="79">
        <f>+C28+C29</f>
        <v>105670.30257777775</v>
      </c>
      <c r="D30" s="79">
        <f>+D28+D29</f>
        <v>744.45031426692947</v>
      </c>
      <c r="E30" s="79">
        <f>+E28+E29</f>
        <v>26</v>
      </c>
      <c r="F30" s="79">
        <f>+F28+F29</f>
        <v>803464.73852544383</v>
      </c>
    </row>
    <row r="31" spans="1:6" x14ac:dyDescent="0.2">
      <c r="A31" s="76" t="s">
        <v>453</v>
      </c>
      <c r="B31" s="77">
        <f>+SEG.P.!H26</f>
        <v>141038.19066403681</v>
      </c>
      <c r="C31" s="77">
        <f>+SEG.P.!I26</f>
        <v>17342.157170282713</v>
      </c>
      <c r="D31" s="77">
        <f>+SEG.P.!J26</f>
        <v>0</v>
      </c>
      <c r="E31" s="77">
        <f>+SEG.P.!K26</f>
        <v>16</v>
      </c>
      <c r="F31" s="77">
        <f t="shared" si="0"/>
        <v>123680.0334937541</v>
      </c>
    </row>
    <row r="32" spans="1:6" x14ac:dyDescent="0.2">
      <c r="A32" s="76" t="s">
        <v>454</v>
      </c>
      <c r="B32" s="77">
        <f>+SEG.P.2!H28</f>
        <v>120025.55687047994</v>
      </c>
      <c r="C32" s="77">
        <f>+SEG.P.2!I28</f>
        <v>12791.552122024985</v>
      </c>
      <c r="D32" s="77">
        <f>+SEG.P.2!J28</f>
        <v>0</v>
      </c>
      <c r="E32" s="77">
        <f>+SEG.P.2!K28</f>
        <v>8</v>
      </c>
      <c r="F32" s="77">
        <f t="shared" si="0"/>
        <v>107226.00474845496</v>
      </c>
    </row>
    <row r="33" spans="1:6" x14ac:dyDescent="0.2">
      <c r="A33" s="78" t="s">
        <v>456</v>
      </c>
      <c r="B33" s="79">
        <f>SUM(B31:B32)</f>
        <v>261063.74753451673</v>
      </c>
      <c r="C33" s="79">
        <f>SUM(C31:C32)</f>
        <v>30133.7092923077</v>
      </c>
      <c r="D33" s="79">
        <f>SUM(D31:D32)</f>
        <v>0</v>
      </c>
      <c r="E33" s="79">
        <f>SUM(E31:E32)</f>
        <v>24</v>
      </c>
      <c r="F33" s="79">
        <f>SUM(F31:F32)</f>
        <v>230906.03824220906</v>
      </c>
    </row>
    <row r="34" spans="1:6" x14ac:dyDescent="0.2">
      <c r="A34" s="80"/>
      <c r="B34" s="77"/>
      <c r="C34" s="77"/>
      <c r="D34" s="77"/>
      <c r="E34" s="77"/>
      <c r="F34" s="77"/>
    </row>
    <row r="35" spans="1:6" x14ac:dyDescent="0.2">
      <c r="A35" s="78" t="s">
        <v>458</v>
      </c>
      <c r="B35" s="79">
        <f>+B30+B33</f>
        <v>1169480.3383234714</v>
      </c>
      <c r="C35" s="79">
        <f>+C30+C33</f>
        <v>135804.01187008544</v>
      </c>
      <c r="D35" s="79">
        <f>+D30+D33</f>
        <v>744.45031426692947</v>
      </c>
      <c r="E35" s="79">
        <f>+E30+E33</f>
        <v>50</v>
      </c>
      <c r="F35" s="79">
        <f>+F30+F33</f>
        <v>1034370.7767676529</v>
      </c>
    </row>
  </sheetData>
  <mergeCells count="2">
    <mergeCell ref="A2:F2"/>
    <mergeCell ref="A4:F4"/>
  </mergeCells>
  <pageMargins left="0.7" right="0.7" top="1.3149999999999999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I7" sqref="I7: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202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291</v>
      </c>
      <c r="G2" s="45"/>
      <c r="H2" s="45"/>
      <c r="I2" s="45"/>
      <c r="J2" s="47"/>
      <c r="K2" s="45"/>
      <c r="L2" s="45"/>
      <c r="M2" s="48" t="str">
        <f>PRESIDENCIA!M2</f>
        <v>31 DE ENERO DE 2018</v>
      </c>
    </row>
    <row r="3" spans="1:15" x14ac:dyDescent="0.2">
      <c r="F3" s="99" t="str">
        <f>PRESIDENCIA!F3</f>
        <v>SEGUNDA QUINCENA DE ENERO DE 2018</v>
      </c>
      <c r="G3" s="45"/>
      <c r="H3" s="45"/>
      <c r="I3" s="45"/>
      <c r="J3" s="99"/>
      <c r="K3" s="45"/>
      <c r="L3" s="45"/>
    </row>
    <row r="4" spans="1:15" x14ac:dyDescent="0.2">
      <c r="F4" s="99"/>
      <c r="G4" s="45"/>
      <c r="H4" s="45"/>
      <c r="I4" s="45"/>
      <c r="J4" s="99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361</v>
      </c>
      <c r="C7" s="41" t="s">
        <v>360</v>
      </c>
      <c r="D7" s="53"/>
      <c r="E7" s="70" t="s">
        <v>121</v>
      </c>
      <c r="F7" s="65">
        <v>36772.71</v>
      </c>
      <c r="G7" s="65">
        <v>6832.2917280000001</v>
      </c>
      <c r="H7" s="18">
        <f>F7/30.42*16</f>
        <v>19341.333333333332</v>
      </c>
      <c r="I7" s="18">
        <f>+G7/30.42*16</f>
        <v>3593.5788181459566</v>
      </c>
      <c r="J7" s="18"/>
      <c r="K7" s="18"/>
      <c r="L7" s="18">
        <f>H7-I7+J7-K7</f>
        <v>15747.754515187375</v>
      </c>
      <c r="M7" s="36"/>
      <c r="N7" s="144" t="s">
        <v>492</v>
      </c>
      <c r="O7" s="55"/>
    </row>
    <row r="8" spans="1:15" ht="24.95" customHeight="1" x14ac:dyDescent="0.2">
      <c r="B8" s="38" t="s">
        <v>95</v>
      </c>
      <c r="C8" s="41" t="s">
        <v>7</v>
      </c>
      <c r="D8" s="53"/>
      <c r="E8" s="106" t="s">
        <v>118</v>
      </c>
      <c r="F8" s="65">
        <v>8964</v>
      </c>
      <c r="G8" s="65">
        <v>746.52640000000019</v>
      </c>
      <c r="H8" s="18">
        <f t="shared" ref="H8" si="0">F8/30.42*16</f>
        <v>4714.792899408284</v>
      </c>
      <c r="I8" s="18">
        <f t="shared" ref="I8" si="1">+G8/30.42*16</f>
        <v>392.65030900723218</v>
      </c>
      <c r="J8" s="18"/>
      <c r="K8" s="18"/>
      <c r="L8" s="18">
        <f>H8-I8+J8-K8</f>
        <v>4322.1425904010521</v>
      </c>
      <c r="M8" s="36"/>
      <c r="O8" s="55"/>
    </row>
    <row r="9" spans="1:15" ht="21.95" customHeight="1" x14ac:dyDescent="0.2">
      <c r="E9" s="59" t="s">
        <v>89</v>
      </c>
      <c r="F9" s="96">
        <f t="shared" ref="F9:L9" si="2">SUM(F7:F8)</f>
        <v>45736.71</v>
      </c>
      <c r="G9" s="96">
        <f t="shared" si="2"/>
        <v>7578.8181280000008</v>
      </c>
      <c r="H9" s="60">
        <f t="shared" si="2"/>
        <v>24056.126232741615</v>
      </c>
      <c r="I9" s="60">
        <f t="shared" si="2"/>
        <v>3986.2291271531885</v>
      </c>
      <c r="J9" s="60">
        <f t="shared" si="2"/>
        <v>0</v>
      </c>
      <c r="K9" s="60">
        <f t="shared" si="2"/>
        <v>0</v>
      </c>
      <c r="L9" s="60">
        <f t="shared" si="2"/>
        <v>20069.897105588425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I7" sqref="I7:I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202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292</v>
      </c>
      <c r="G2" s="45"/>
      <c r="H2" s="45"/>
      <c r="I2" s="45"/>
      <c r="J2" s="47"/>
      <c r="K2" s="45"/>
      <c r="L2" s="45"/>
      <c r="M2" s="48" t="str">
        <f>PRESIDENCIA!M2</f>
        <v>31 DE ENERO DE 2018</v>
      </c>
    </row>
    <row r="3" spans="1:16" x14ac:dyDescent="0.2">
      <c r="F3" s="99" t="str">
        <f>PRESIDENCIA!F3</f>
        <v>SEGUNDA QUINCENA DE ENERO DE 2018</v>
      </c>
      <c r="G3" s="45"/>
      <c r="H3" s="45"/>
      <c r="I3" s="45"/>
      <c r="J3" s="99"/>
      <c r="K3" s="45"/>
      <c r="L3" s="45"/>
    </row>
    <row r="4" spans="1:16" x14ac:dyDescent="0.2">
      <c r="F4" s="99"/>
      <c r="G4" s="45"/>
      <c r="H4" s="45"/>
      <c r="I4" s="45"/>
      <c r="J4" s="99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  <c r="O5" s="60"/>
      <c r="P5" s="60"/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/>
    </row>
    <row r="7" spans="1:16" ht="24.95" customHeight="1" x14ac:dyDescent="0.2">
      <c r="B7" s="38" t="s">
        <v>432</v>
      </c>
      <c r="C7" s="41" t="s">
        <v>372</v>
      </c>
      <c r="D7" s="53"/>
      <c r="E7" s="38" t="s">
        <v>123</v>
      </c>
      <c r="F7" s="65">
        <v>23335.47</v>
      </c>
      <c r="G7" s="65">
        <v>3691.001072</v>
      </c>
      <c r="H7" s="18">
        <f>F7/30.42*16</f>
        <v>12273.75147928994</v>
      </c>
      <c r="I7" s="18">
        <f>+G7/30.42*16</f>
        <v>1941.354935963182</v>
      </c>
      <c r="J7" s="18"/>
      <c r="K7" s="18"/>
      <c r="L7" s="18">
        <f>H7-I7+J7-K7</f>
        <v>10332.396543326759</v>
      </c>
      <c r="M7" s="36"/>
      <c r="N7" s="144" t="s">
        <v>492</v>
      </c>
      <c r="O7" s="45"/>
    </row>
    <row r="8" spans="1:16" ht="24.95" customHeight="1" x14ac:dyDescent="0.2">
      <c r="B8" s="38" t="s">
        <v>431</v>
      </c>
      <c r="C8" s="41" t="s">
        <v>373</v>
      </c>
      <c r="D8" s="53"/>
      <c r="E8" s="38" t="s">
        <v>118</v>
      </c>
      <c r="F8" s="65">
        <v>7764.65</v>
      </c>
      <c r="G8" s="65">
        <v>598.89524800000004</v>
      </c>
      <c r="H8" s="18">
        <f t="shared" ref="H8" si="0">F8/30.42*16</f>
        <v>4083.971071663379</v>
      </c>
      <c r="I8" s="18">
        <f t="shared" ref="I8" si="1">+G8/30.42*16</f>
        <v>315.00078790269561</v>
      </c>
      <c r="J8" s="18"/>
      <c r="K8" s="18"/>
      <c r="L8" s="18">
        <f>H8-I8+J8-K8</f>
        <v>3768.9702837606833</v>
      </c>
      <c r="M8" s="36"/>
      <c r="N8" s="58">
        <v>8112</v>
      </c>
      <c r="O8" s="45"/>
    </row>
    <row r="9" spans="1:16" ht="21.95" customHeight="1" x14ac:dyDescent="0.2">
      <c r="E9" s="59" t="s">
        <v>89</v>
      </c>
      <c r="F9" s="96">
        <f t="shared" ref="F9:L9" si="2">SUM(F7:F8)</f>
        <v>31100.120000000003</v>
      </c>
      <c r="G9" s="96">
        <f t="shared" si="2"/>
        <v>4289.8963199999998</v>
      </c>
      <c r="H9" s="60">
        <f t="shared" si="2"/>
        <v>16357.72255095332</v>
      </c>
      <c r="I9" s="60">
        <f t="shared" si="2"/>
        <v>2256.3557238658777</v>
      </c>
      <c r="J9" s="60">
        <f t="shared" si="2"/>
        <v>0</v>
      </c>
      <c r="K9" s="60">
        <f t="shared" si="2"/>
        <v>0</v>
      </c>
      <c r="L9" s="60">
        <f t="shared" si="2"/>
        <v>14101.366827087442</v>
      </c>
      <c r="O9" s="45"/>
    </row>
    <row r="10" spans="1:16" ht="21.95" customHeight="1" x14ac:dyDescent="0.2">
      <c r="B10" s="38"/>
      <c r="C10" s="35"/>
      <c r="D10" s="35"/>
      <c r="E10" s="38"/>
      <c r="F10" s="18"/>
      <c r="J10" s="18"/>
      <c r="O10" s="45"/>
    </row>
    <row r="11" spans="1:16" x14ac:dyDescent="0.2">
      <c r="B11" s="38"/>
      <c r="C11" s="35"/>
      <c r="D11" s="35"/>
      <c r="E11" s="38"/>
      <c r="F11" s="18"/>
      <c r="J11" s="18"/>
      <c r="O11" s="60"/>
      <c r="P11" s="60"/>
    </row>
    <row r="12" spans="1:16" x14ac:dyDescent="0.2">
      <c r="B12" s="38"/>
      <c r="C12" s="35"/>
      <c r="D12" s="35"/>
      <c r="E12" s="38"/>
      <c r="F12" s="18"/>
      <c r="J12" s="18"/>
      <c r="O12" s="45"/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J7" sqref="J7:J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293</v>
      </c>
      <c r="G2" s="45"/>
      <c r="H2" s="45"/>
      <c r="I2" s="45"/>
      <c r="J2" s="45"/>
      <c r="K2" s="45"/>
      <c r="L2" s="45"/>
      <c r="M2" s="45"/>
      <c r="N2" s="48" t="str">
        <f>PRESIDENCIA!M2</f>
        <v>31 DE ENERO DE 2018</v>
      </c>
    </row>
    <row r="3" spans="2:17" x14ac:dyDescent="0.2">
      <c r="F3" s="48" t="str">
        <f>PRESIDENCIA!F3</f>
        <v>SEGUNDA QUINCENA DE ENERO DE 2018</v>
      </c>
      <c r="G3" s="45"/>
      <c r="H3" s="45"/>
      <c r="I3" s="45"/>
      <c r="J3" s="45"/>
      <c r="K3" s="45"/>
      <c r="L3" s="45"/>
      <c r="M3" s="45"/>
    </row>
    <row r="4" spans="2:17" x14ac:dyDescent="0.2">
      <c r="F4" s="99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100" t="s">
        <v>253</v>
      </c>
      <c r="I5" s="50" t="s">
        <v>4</v>
      </c>
      <c r="J5" s="50" t="s">
        <v>204</v>
      </c>
      <c r="K5" s="101" t="s">
        <v>253</v>
      </c>
      <c r="L5" s="52" t="s">
        <v>192</v>
      </c>
      <c r="M5" s="50" t="s">
        <v>5</v>
      </c>
      <c r="N5" s="49" t="s">
        <v>6</v>
      </c>
    </row>
    <row r="6" spans="2:17" ht="2.25" customHeight="1" x14ac:dyDescent="0.2">
      <c r="F6" s="89"/>
      <c r="G6" s="89"/>
      <c r="H6" s="89"/>
    </row>
    <row r="7" spans="2:17" ht="24.95" customHeight="1" x14ac:dyDescent="0.2">
      <c r="B7" s="38" t="s">
        <v>433</v>
      </c>
      <c r="C7" s="41" t="s">
        <v>423</v>
      </c>
      <c r="D7" s="53"/>
      <c r="E7" s="70" t="s">
        <v>124</v>
      </c>
      <c r="F7" s="65">
        <v>12521.2</v>
      </c>
      <c r="G7" s="65">
        <v>1381.0729999999999</v>
      </c>
      <c r="H7" s="65"/>
      <c r="I7" s="18">
        <f>+F7/30.42*16</f>
        <v>6585.7725180802108</v>
      </c>
      <c r="J7" s="18">
        <f>+G7/30.42*16</f>
        <v>726.40262984878359</v>
      </c>
      <c r="K7" s="18">
        <f t="shared" ref="K7:K11" si="0">+H7/30.42*16</f>
        <v>0</v>
      </c>
      <c r="L7" s="18"/>
      <c r="M7" s="18">
        <f>I7-J7+K7-L7</f>
        <v>5859.3698882314275</v>
      </c>
      <c r="N7" s="36"/>
      <c r="O7" s="144" t="s">
        <v>492</v>
      </c>
      <c r="Q7" s="60"/>
    </row>
    <row r="8" spans="2:17" ht="24.95" customHeight="1" x14ac:dyDescent="0.2">
      <c r="B8" s="38" t="s">
        <v>207</v>
      </c>
      <c r="C8" s="41" t="s">
        <v>206</v>
      </c>
      <c r="D8" s="53"/>
      <c r="E8" s="70" t="s">
        <v>118</v>
      </c>
      <c r="F8" s="65">
        <v>8964</v>
      </c>
      <c r="G8" s="65">
        <v>746.52640000000019</v>
      </c>
      <c r="H8" s="65"/>
      <c r="I8" s="18">
        <f t="shared" ref="I8:I11" si="1">+F8/30.42*16</f>
        <v>4714.792899408284</v>
      </c>
      <c r="J8" s="18">
        <f t="shared" ref="J8:J11" si="2">+G8/30.42*16</f>
        <v>392.65030900723218</v>
      </c>
      <c r="K8" s="18">
        <f t="shared" si="0"/>
        <v>0</v>
      </c>
      <c r="L8" s="18"/>
      <c r="M8" s="18">
        <f>I8-J8+K8-L8</f>
        <v>4322.1425904010521</v>
      </c>
      <c r="N8" s="36"/>
    </row>
    <row r="9" spans="2:17" ht="24.95" customHeight="1" x14ac:dyDescent="0.2">
      <c r="B9" s="57" t="s">
        <v>176</v>
      </c>
      <c r="C9" s="108" t="s">
        <v>171</v>
      </c>
      <c r="D9" s="53"/>
      <c r="E9" s="70" t="s">
        <v>294</v>
      </c>
      <c r="F9" s="65">
        <v>6306</v>
      </c>
      <c r="G9" s="65">
        <v>186.65412799999999</v>
      </c>
      <c r="H9" s="65"/>
      <c r="I9" s="18">
        <f t="shared" si="1"/>
        <v>3316.7652859960549</v>
      </c>
      <c r="J9" s="18">
        <f t="shared" si="2"/>
        <v>98.17442629848783</v>
      </c>
      <c r="K9" s="18">
        <f t="shared" si="0"/>
        <v>0</v>
      </c>
      <c r="L9" s="18"/>
      <c r="M9" s="18">
        <f>I9-J9+K9-L9</f>
        <v>3218.5908596975669</v>
      </c>
      <c r="N9" s="36"/>
    </row>
    <row r="10" spans="2:17" ht="24.95" customHeight="1" x14ac:dyDescent="0.2">
      <c r="B10" s="38" t="s">
        <v>334</v>
      </c>
      <c r="C10" s="41" t="s">
        <v>332</v>
      </c>
      <c r="D10" s="53"/>
      <c r="E10" s="70" t="s">
        <v>295</v>
      </c>
      <c r="F10" s="65">
        <v>6306</v>
      </c>
      <c r="G10" s="65">
        <v>186.65412799999999</v>
      </c>
      <c r="H10" s="65"/>
      <c r="I10" s="18">
        <f t="shared" si="1"/>
        <v>3316.7652859960549</v>
      </c>
      <c r="J10" s="18">
        <f t="shared" si="2"/>
        <v>98.17442629848783</v>
      </c>
      <c r="K10" s="18">
        <f t="shared" si="0"/>
        <v>0</v>
      </c>
      <c r="L10" s="18"/>
      <c r="M10" s="18">
        <f>I10-J10+K10-L10</f>
        <v>3218.5908596975669</v>
      </c>
      <c r="N10" s="36"/>
      <c r="O10" s="144" t="s">
        <v>492</v>
      </c>
    </row>
    <row r="11" spans="2:17" ht="24.95" customHeight="1" x14ac:dyDescent="0.2">
      <c r="B11" s="38" t="s">
        <v>335</v>
      </c>
      <c r="C11" s="41" t="s">
        <v>333</v>
      </c>
      <c r="D11" s="53"/>
      <c r="E11" s="70" t="s">
        <v>296</v>
      </c>
      <c r="F11" s="65">
        <v>6306</v>
      </c>
      <c r="G11" s="65">
        <v>186.65412799999999</v>
      </c>
      <c r="H11" s="65"/>
      <c r="I11" s="18">
        <f t="shared" si="1"/>
        <v>3316.7652859960549</v>
      </c>
      <c r="J11" s="18">
        <f t="shared" si="2"/>
        <v>98.17442629848783</v>
      </c>
      <c r="K11" s="18">
        <f t="shared" si="0"/>
        <v>0</v>
      </c>
      <c r="L11" s="18"/>
      <c r="M11" s="18">
        <f>I11-J11+K11-L11</f>
        <v>3218.5908596975669</v>
      </c>
      <c r="N11" s="36"/>
      <c r="O11" s="144" t="s">
        <v>492</v>
      </c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</row>
    <row r="13" spans="2:17" ht="21.95" customHeight="1" x14ac:dyDescent="0.2">
      <c r="E13" s="59" t="s">
        <v>89</v>
      </c>
      <c r="F13" s="96">
        <f t="shared" ref="F13:M13" si="3">SUM(F6:F12)</f>
        <v>40403.199999999997</v>
      </c>
      <c r="G13" s="96">
        <f t="shared" si="3"/>
        <v>2687.5617840000004</v>
      </c>
      <c r="H13" s="96">
        <f t="shared" si="3"/>
        <v>0</v>
      </c>
      <c r="I13" s="60">
        <f>SUM(I6:I12)</f>
        <v>21250.861275476658</v>
      </c>
      <c r="J13" s="60">
        <f t="shared" si="3"/>
        <v>1413.5762177514791</v>
      </c>
      <c r="K13" s="60">
        <f t="shared" si="3"/>
        <v>0</v>
      </c>
      <c r="L13" s="60">
        <f t="shared" si="3"/>
        <v>0</v>
      </c>
      <c r="M13" s="60">
        <f t="shared" si="3"/>
        <v>19837.285057725181</v>
      </c>
      <c r="Q13" s="60"/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N21"/>
  <sheetViews>
    <sheetView zoomScale="70" zoomScaleNormal="70" workbookViewId="0">
      <selection activeCell="K7" sqref="K7:K17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4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 x14ac:dyDescent="0.25">
      <c r="F2" s="4" t="s">
        <v>90</v>
      </c>
      <c r="G2" s="2"/>
      <c r="H2" s="2"/>
      <c r="I2" s="2"/>
      <c r="J2" s="2"/>
      <c r="K2" s="2"/>
      <c r="L2" s="2"/>
      <c r="M2" s="2"/>
      <c r="N2" s="17" t="str">
        <f>PRESIDENCIA!M2</f>
        <v>31 DE ENERO DE 2018</v>
      </c>
    </row>
    <row r="3" spans="2:14" x14ac:dyDescent="0.2">
      <c r="F3" s="17" t="str">
        <f>PRESIDENCIA!F3</f>
        <v>SEGUNDA QUINCENA DE ENERO DE 2018</v>
      </c>
      <c r="G3" s="2"/>
      <c r="H3" s="2"/>
      <c r="I3" s="2"/>
      <c r="J3" s="2"/>
      <c r="K3" s="2"/>
      <c r="L3" s="2"/>
      <c r="M3" s="2"/>
    </row>
    <row r="4" spans="2:14" x14ac:dyDescent="0.2">
      <c r="F4" s="5"/>
      <c r="G4" s="2"/>
      <c r="H4" s="2"/>
      <c r="I4" s="2"/>
      <c r="J4" s="2"/>
      <c r="K4" s="2"/>
      <c r="L4" s="2"/>
      <c r="M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204</v>
      </c>
      <c r="H5" s="61" t="s">
        <v>253</v>
      </c>
      <c r="I5" s="7" t="s">
        <v>4</v>
      </c>
      <c r="J5" s="7" t="s">
        <v>204</v>
      </c>
      <c r="K5" s="39" t="s">
        <v>253</v>
      </c>
      <c r="L5" s="24" t="s">
        <v>192</v>
      </c>
      <c r="M5" s="7" t="s">
        <v>5</v>
      </c>
      <c r="N5" s="6" t="s">
        <v>6</v>
      </c>
    </row>
    <row r="6" spans="2:14" ht="2.25" customHeight="1" x14ac:dyDescent="0.2">
      <c r="F6" s="64"/>
      <c r="G6" s="64"/>
      <c r="H6" s="64"/>
    </row>
    <row r="7" spans="2:14" ht="24.95" customHeight="1" x14ac:dyDescent="0.2">
      <c r="B7" s="9" t="s">
        <v>370</v>
      </c>
      <c r="C7" s="8" t="s">
        <v>368</v>
      </c>
      <c r="D7" s="13"/>
      <c r="E7" s="71" t="s">
        <v>245</v>
      </c>
      <c r="F7" s="62">
        <v>4725</v>
      </c>
      <c r="G7" s="62"/>
      <c r="H7" s="62">
        <v>48.385919999999899</v>
      </c>
      <c r="I7" s="11">
        <f>+F7/30.42*16</f>
        <v>2485.207100591716</v>
      </c>
      <c r="J7" s="11">
        <f>+G7/30.42*16</f>
        <v>0</v>
      </c>
      <c r="K7" s="11">
        <f>+H7/30.42*16</f>
        <v>25.449530571992057</v>
      </c>
      <c r="L7" s="11"/>
      <c r="M7" s="11">
        <f>I7-J7+K7-L7</f>
        <v>2510.656631163708</v>
      </c>
      <c r="N7" s="12"/>
    </row>
    <row r="8" spans="2:14" ht="24.95" customHeight="1" x14ac:dyDescent="0.2">
      <c r="B8" s="9" t="s">
        <v>371</v>
      </c>
      <c r="C8" s="10" t="s">
        <v>369</v>
      </c>
      <c r="D8" s="13"/>
      <c r="E8" s="71" t="s">
        <v>246</v>
      </c>
      <c r="F8" s="62">
        <v>4725</v>
      </c>
      <c r="G8" s="62"/>
      <c r="H8" s="62">
        <v>48.385919999999899</v>
      </c>
      <c r="I8" s="11">
        <f t="shared" ref="I8:I17" si="0">+F8/30.42*16</f>
        <v>2485.207100591716</v>
      </c>
      <c r="J8" s="11">
        <f t="shared" ref="J8:J17" si="1">+G8/30.42*16</f>
        <v>0</v>
      </c>
      <c r="K8" s="11">
        <f t="shared" ref="K8:K17" si="2">+H8/30.42*16</f>
        <v>25.449530571992057</v>
      </c>
      <c r="L8" s="11"/>
      <c r="M8" s="11">
        <f t="shared" ref="M8:M17" si="3">I8-J8+K8-L8</f>
        <v>2510.656631163708</v>
      </c>
      <c r="N8" s="12"/>
    </row>
    <row r="9" spans="2:14" ht="24.95" customHeight="1" x14ac:dyDescent="0.2">
      <c r="B9" s="9" t="s">
        <v>504</v>
      </c>
      <c r="C9" s="8" t="s">
        <v>505</v>
      </c>
      <c r="D9" s="13"/>
      <c r="E9" s="71" t="s">
        <v>247</v>
      </c>
      <c r="F9" s="62">
        <v>4725</v>
      </c>
      <c r="G9" s="62"/>
      <c r="H9" s="62">
        <v>48.385919999999899</v>
      </c>
      <c r="I9" s="11">
        <f t="shared" si="0"/>
        <v>2485.207100591716</v>
      </c>
      <c r="J9" s="11">
        <f t="shared" si="1"/>
        <v>0</v>
      </c>
      <c r="K9" s="11">
        <f t="shared" si="2"/>
        <v>25.449530571992057</v>
      </c>
      <c r="L9" s="11"/>
      <c r="M9" s="11">
        <f t="shared" si="3"/>
        <v>2510.656631163708</v>
      </c>
      <c r="N9" s="12"/>
    </row>
    <row r="10" spans="2:14" ht="24.95" customHeight="1" x14ac:dyDescent="0.2">
      <c r="B10" s="9" t="s">
        <v>11</v>
      </c>
      <c r="C10" s="8" t="s">
        <v>12</v>
      </c>
      <c r="D10" s="13"/>
      <c r="E10" s="71" t="s">
        <v>126</v>
      </c>
      <c r="F10" s="62">
        <v>4863.6000000000004</v>
      </c>
      <c r="G10" s="62"/>
      <c r="H10" s="62">
        <v>39.515519999999903</v>
      </c>
      <c r="I10" s="11">
        <f t="shared" si="0"/>
        <v>2558.1065088757396</v>
      </c>
      <c r="J10" s="11">
        <f t="shared" si="1"/>
        <v>0</v>
      </c>
      <c r="K10" s="11">
        <f t="shared" si="2"/>
        <v>20.783968441814544</v>
      </c>
      <c r="L10" s="11"/>
      <c r="M10" s="11">
        <f t="shared" si="3"/>
        <v>2578.8904773175541</v>
      </c>
      <c r="N10" s="12"/>
    </row>
    <row r="11" spans="2:14" ht="24.95" customHeight="1" x14ac:dyDescent="0.2">
      <c r="B11" s="9" t="s">
        <v>13</v>
      </c>
      <c r="C11" s="8" t="s">
        <v>14</v>
      </c>
      <c r="D11" s="13"/>
      <c r="E11" s="71" t="s">
        <v>126</v>
      </c>
      <c r="F11" s="62">
        <v>2415</v>
      </c>
      <c r="G11" s="62"/>
      <c r="H11" s="62">
        <v>278.18592000000001</v>
      </c>
      <c r="I11" s="11">
        <f t="shared" si="0"/>
        <v>1270.2169625246547</v>
      </c>
      <c r="J11" s="11">
        <f t="shared" si="1"/>
        <v>0</v>
      </c>
      <c r="K11" s="11">
        <f t="shared" si="2"/>
        <v>146.31738067061144</v>
      </c>
      <c r="L11" s="11"/>
      <c r="M11" s="11">
        <f t="shared" si="3"/>
        <v>1416.534343195266</v>
      </c>
      <c r="N11" s="12"/>
    </row>
    <row r="12" spans="2:14" ht="24.95" customHeight="1" x14ac:dyDescent="0.2">
      <c r="B12" s="9" t="s">
        <v>15</v>
      </c>
      <c r="C12" s="8" t="s">
        <v>16</v>
      </c>
      <c r="D12" s="13"/>
      <c r="E12" s="71" t="s">
        <v>126</v>
      </c>
      <c r="F12" s="62">
        <v>2415</v>
      </c>
      <c r="G12" s="62"/>
      <c r="H12" s="62">
        <v>278.18592000000001</v>
      </c>
      <c r="I12" s="11">
        <f t="shared" si="0"/>
        <v>1270.2169625246547</v>
      </c>
      <c r="J12" s="11">
        <f t="shared" si="1"/>
        <v>0</v>
      </c>
      <c r="K12" s="11">
        <f t="shared" si="2"/>
        <v>146.31738067061144</v>
      </c>
      <c r="L12" s="11"/>
      <c r="M12" s="11">
        <f t="shared" si="3"/>
        <v>1416.534343195266</v>
      </c>
      <c r="N12" s="12"/>
    </row>
    <row r="13" spans="2:14" ht="24.95" customHeight="1" x14ac:dyDescent="0.2">
      <c r="B13" s="20" t="s">
        <v>17</v>
      </c>
      <c r="C13" s="10" t="s">
        <v>18</v>
      </c>
      <c r="D13" s="13"/>
      <c r="E13" s="71" t="s">
        <v>127</v>
      </c>
      <c r="F13" s="62">
        <v>7066.5</v>
      </c>
      <c r="G13" s="62">
        <v>269.39652799999999</v>
      </c>
      <c r="H13" s="62"/>
      <c r="I13" s="11">
        <f t="shared" si="0"/>
        <v>3716.7652859960549</v>
      </c>
      <c r="J13" s="11">
        <f t="shared" si="1"/>
        <v>141.69442629848783</v>
      </c>
      <c r="K13" s="11">
        <f t="shared" si="2"/>
        <v>0</v>
      </c>
      <c r="L13" s="11"/>
      <c r="M13" s="11">
        <f t="shared" si="3"/>
        <v>3575.0708596975669</v>
      </c>
      <c r="N13" s="12"/>
    </row>
    <row r="14" spans="2:14" ht="24.95" customHeight="1" x14ac:dyDescent="0.2">
      <c r="B14" s="9" t="s">
        <v>19</v>
      </c>
      <c r="C14" s="8" t="s">
        <v>20</v>
      </c>
      <c r="D14" s="13"/>
      <c r="E14" s="71" t="s">
        <v>127</v>
      </c>
      <c r="F14" s="62">
        <v>7066.5</v>
      </c>
      <c r="G14" s="62">
        <v>269.39652799999999</v>
      </c>
      <c r="H14" s="62"/>
      <c r="I14" s="11">
        <f t="shared" si="0"/>
        <v>3716.7652859960549</v>
      </c>
      <c r="J14" s="11">
        <f t="shared" si="1"/>
        <v>141.69442629848783</v>
      </c>
      <c r="K14" s="11">
        <f t="shared" si="2"/>
        <v>0</v>
      </c>
      <c r="L14" s="11"/>
      <c r="M14" s="11">
        <f t="shared" si="3"/>
        <v>3575.0708596975669</v>
      </c>
      <c r="N14" s="12"/>
    </row>
    <row r="15" spans="2:14" ht="24.95" customHeight="1" x14ac:dyDescent="0.2">
      <c r="B15" s="9" t="s">
        <v>21</v>
      </c>
      <c r="C15" s="8" t="s">
        <v>22</v>
      </c>
      <c r="D15" s="13"/>
      <c r="E15" s="71" t="s">
        <v>128</v>
      </c>
      <c r="F15" s="62">
        <v>5884.2</v>
      </c>
      <c r="G15" s="62">
        <v>99.67228799999998</v>
      </c>
      <c r="H15" s="62"/>
      <c r="I15" s="11">
        <f t="shared" si="0"/>
        <v>3094.9112426035499</v>
      </c>
      <c r="J15" s="11">
        <f t="shared" si="1"/>
        <v>52.424609072978292</v>
      </c>
      <c r="K15" s="11">
        <f t="shared" si="2"/>
        <v>0</v>
      </c>
      <c r="L15" s="11"/>
      <c r="M15" s="11">
        <f t="shared" si="3"/>
        <v>3042.4866335305715</v>
      </c>
      <c r="N15" s="12"/>
    </row>
    <row r="16" spans="2:14" ht="24.95" customHeight="1" x14ac:dyDescent="0.2">
      <c r="B16" s="9"/>
      <c r="C16" s="8" t="s">
        <v>421</v>
      </c>
      <c r="D16" s="13"/>
      <c r="E16" s="71" t="s">
        <v>248</v>
      </c>
      <c r="F16" s="62">
        <v>2929.5</v>
      </c>
      <c r="G16" s="62"/>
      <c r="H16" s="62">
        <v>245.04792</v>
      </c>
      <c r="I16" s="11">
        <f t="shared" si="0"/>
        <v>1540.8284023668639</v>
      </c>
      <c r="J16" s="11">
        <f t="shared" si="1"/>
        <v>0</v>
      </c>
      <c r="K16" s="11">
        <f t="shared" si="2"/>
        <v>128.88779487179488</v>
      </c>
      <c r="L16" s="11"/>
      <c r="M16" s="11">
        <f t="shared" si="3"/>
        <v>1669.7161972386589</v>
      </c>
      <c r="N16" s="12"/>
    </row>
    <row r="17" spans="2:14" ht="24.95" customHeight="1" x14ac:dyDescent="0.2">
      <c r="B17" s="9" t="s">
        <v>25</v>
      </c>
      <c r="C17" s="8" t="s">
        <v>26</v>
      </c>
      <c r="D17" s="13"/>
      <c r="E17" s="71" t="s">
        <v>130</v>
      </c>
      <c r="F17" s="62">
        <v>2125.1999999999998</v>
      </c>
      <c r="G17" s="62"/>
      <c r="H17" s="62">
        <v>296.73311999999999</v>
      </c>
      <c r="I17" s="11">
        <f t="shared" si="0"/>
        <v>1117.790927021696</v>
      </c>
      <c r="J17" s="11">
        <f t="shared" si="1"/>
        <v>0</v>
      </c>
      <c r="K17" s="11">
        <f t="shared" si="2"/>
        <v>156.07264694280076</v>
      </c>
      <c r="L17" s="11"/>
      <c r="M17" s="11">
        <f t="shared" si="3"/>
        <v>1273.8635739644967</v>
      </c>
      <c r="N17" s="12"/>
    </row>
    <row r="18" spans="2:14" ht="24.95" customHeight="1" x14ac:dyDescent="0.2">
      <c r="B18" s="9"/>
      <c r="C18" s="8"/>
      <c r="D18" s="13"/>
      <c r="E18" s="9"/>
      <c r="F18" s="62"/>
      <c r="G18" s="62"/>
      <c r="H18" s="62"/>
      <c r="I18" s="11"/>
      <c r="J18" s="11"/>
      <c r="K18" s="11"/>
      <c r="L18" s="11"/>
      <c r="M18" s="11"/>
    </row>
    <row r="19" spans="2:14" ht="21.95" customHeight="1" x14ac:dyDescent="0.2">
      <c r="E19" s="15" t="s">
        <v>89</v>
      </c>
      <c r="F19" s="63">
        <f t="shared" ref="F19:L19" si="4">SUM(F6:F18)</f>
        <v>48940.499999999993</v>
      </c>
      <c r="G19" s="63">
        <f t="shared" si="4"/>
        <v>638.46534399999996</v>
      </c>
      <c r="H19" s="63">
        <f t="shared" si="4"/>
        <v>1282.8261599999996</v>
      </c>
      <c r="I19" s="16">
        <f t="shared" si="4"/>
        <v>25741.222879684417</v>
      </c>
      <c r="J19" s="16">
        <f t="shared" si="4"/>
        <v>335.81346166995394</v>
      </c>
      <c r="K19" s="16">
        <f t="shared" si="4"/>
        <v>674.72776331360933</v>
      </c>
      <c r="L19" s="16">
        <f t="shared" si="4"/>
        <v>0</v>
      </c>
      <c r="M19" s="16">
        <f>SUM(M6:M18)</f>
        <v>26080.137181328071</v>
      </c>
    </row>
    <row r="20" spans="2:14" ht="21.95" customHeight="1" x14ac:dyDescent="0.2">
      <c r="E20" s="15"/>
      <c r="F20" s="16"/>
      <c r="G20" s="16"/>
      <c r="H20" s="16"/>
      <c r="I20" s="16"/>
      <c r="J20" s="16"/>
      <c r="K20" s="16"/>
      <c r="L20" s="16"/>
      <c r="M20" s="16"/>
    </row>
    <row r="21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8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topLeftCell="B1" zoomScale="80" zoomScaleNormal="80" workbookViewId="0">
      <selection activeCell="O12" sqref="O12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91</v>
      </c>
      <c r="G2" s="45"/>
      <c r="H2" s="45"/>
      <c r="I2" s="45"/>
      <c r="J2" s="45"/>
      <c r="K2" s="45"/>
      <c r="L2" s="45"/>
      <c r="M2" s="48" t="str">
        <f>PRESIDENCIA!M2</f>
        <v>31 DE ENERO DE 2018</v>
      </c>
    </row>
    <row r="3" spans="2:22" x14ac:dyDescent="0.2">
      <c r="F3" s="48" t="str">
        <f>PRESIDENCIA!F3</f>
        <v>SEGUNDA QUINCENA DE ENERO DE 2018</v>
      </c>
      <c r="G3" s="45"/>
      <c r="H3" s="45"/>
      <c r="I3" s="45"/>
      <c r="J3" s="45"/>
      <c r="K3" s="45"/>
      <c r="L3" s="45"/>
    </row>
    <row r="4" spans="2:22" x14ac:dyDescent="0.2">
      <c r="F4" s="99"/>
      <c r="G4" s="45"/>
      <c r="H4" s="45"/>
      <c r="I4" s="45"/>
      <c r="J4" s="45"/>
      <c r="K4" s="45"/>
      <c r="L4" s="45"/>
      <c r="O4" s="109"/>
    </row>
    <row r="5" spans="2:22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  <c r="O5" s="81"/>
      <c r="S5" s="110"/>
    </row>
    <row r="6" spans="2:22" x14ac:dyDescent="0.2">
      <c r="F6" s="89"/>
      <c r="G6" s="89"/>
    </row>
    <row r="7" spans="2:22" ht="24.95" customHeight="1" x14ac:dyDescent="0.2">
      <c r="B7" s="38" t="s">
        <v>364</v>
      </c>
      <c r="C7" s="41" t="s">
        <v>362</v>
      </c>
      <c r="D7" s="53"/>
      <c r="E7" s="111" t="s">
        <v>131</v>
      </c>
      <c r="F7" s="65">
        <v>36772.71</v>
      </c>
      <c r="G7" s="65">
        <v>6832.2917280000001</v>
      </c>
      <c r="H7" s="18">
        <f>+F7/30.42*16</f>
        <v>19341.333333333332</v>
      </c>
      <c r="I7" s="18">
        <f>+G7/30.42*16</f>
        <v>3593.5788181459566</v>
      </c>
      <c r="J7" s="18"/>
      <c r="K7" s="18">
        <v>0</v>
      </c>
      <c r="L7" s="18">
        <f>H7-I7+J7-K7</f>
        <v>15747.754515187375</v>
      </c>
      <c r="M7" s="36"/>
      <c r="N7" s="60"/>
      <c r="O7" s="60"/>
      <c r="P7" s="60"/>
      <c r="Q7" s="60"/>
      <c r="R7" s="112"/>
      <c r="S7" s="45"/>
      <c r="T7" s="45"/>
      <c r="U7" s="45"/>
      <c r="V7" s="45"/>
    </row>
    <row r="8" spans="2:22" ht="24.95" customHeight="1" x14ac:dyDescent="0.2">
      <c r="B8" s="38" t="s">
        <v>365</v>
      </c>
      <c r="C8" s="41" t="s">
        <v>411</v>
      </c>
      <c r="D8" s="53"/>
      <c r="E8" s="111" t="s">
        <v>280</v>
      </c>
      <c r="F8" s="18">
        <v>11514.3</v>
      </c>
      <c r="G8" s="18">
        <v>1183.0530239999998</v>
      </c>
      <c r="H8" s="18">
        <f t="shared" ref="H8:H17" si="0">+F8/30.42*16</f>
        <v>6056.1735700197232</v>
      </c>
      <c r="I8" s="18">
        <f t="shared" ref="I8:I17" si="1">+G8/30.42*16</f>
        <v>622.25011124260345</v>
      </c>
      <c r="J8" s="18"/>
      <c r="K8" s="18"/>
      <c r="L8" s="18">
        <f t="shared" ref="L8:L17" si="2">H8-I8+J8-K8</f>
        <v>5433.9234587771198</v>
      </c>
      <c r="M8" s="36"/>
      <c r="N8" s="144" t="s">
        <v>492</v>
      </c>
      <c r="O8" s="45">
        <f>F8/30.42*16</f>
        <v>6056.1735700197232</v>
      </c>
      <c r="P8" s="45">
        <f>G8/30.42*16</f>
        <v>622.25011124260345</v>
      </c>
      <c r="Q8" s="45">
        <f>O8-P8</f>
        <v>5433.9234587771198</v>
      </c>
      <c r="S8" s="45"/>
      <c r="T8" s="45"/>
      <c r="U8" s="45"/>
      <c r="V8" s="45"/>
    </row>
    <row r="9" spans="2:22" ht="24.95" customHeight="1" x14ac:dyDescent="0.2">
      <c r="B9" s="38" t="s">
        <v>27</v>
      </c>
      <c r="C9" s="41" t="s">
        <v>28</v>
      </c>
      <c r="D9" s="53"/>
      <c r="E9" s="111" t="s">
        <v>118</v>
      </c>
      <c r="F9" s="65">
        <v>8964</v>
      </c>
      <c r="G9" s="65">
        <v>746.52640000000019</v>
      </c>
      <c r="H9" s="18">
        <f t="shared" si="0"/>
        <v>4714.792899408284</v>
      </c>
      <c r="I9" s="18">
        <f t="shared" si="1"/>
        <v>392.65030900723218</v>
      </c>
      <c r="J9" s="18"/>
      <c r="K9" s="18"/>
      <c r="L9" s="18">
        <f t="shared" si="2"/>
        <v>4322.1425904010521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35</v>
      </c>
      <c r="C10" s="41" t="s">
        <v>36</v>
      </c>
      <c r="D10" s="53"/>
      <c r="E10" s="111" t="s">
        <v>118</v>
      </c>
      <c r="F10" s="65">
        <v>8964</v>
      </c>
      <c r="G10" s="65">
        <v>746.52640000000019</v>
      </c>
      <c r="H10" s="18">
        <f t="shared" si="0"/>
        <v>4714.792899408284</v>
      </c>
      <c r="I10" s="18">
        <f t="shared" si="1"/>
        <v>392.65030900723218</v>
      </c>
      <c r="J10" s="18"/>
      <c r="K10" s="18"/>
      <c r="L10" s="18">
        <f t="shared" si="2"/>
        <v>4322.1425904010521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507</v>
      </c>
      <c r="C11" s="41" t="s">
        <v>506</v>
      </c>
      <c r="D11" s="53"/>
      <c r="E11" s="111" t="s">
        <v>133</v>
      </c>
      <c r="F11" s="65">
        <v>8964</v>
      </c>
      <c r="G11" s="65">
        <v>746.52640000000019</v>
      </c>
      <c r="H11" s="18">
        <f t="shared" si="0"/>
        <v>4714.792899408284</v>
      </c>
      <c r="I11" s="18">
        <f t="shared" si="1"/>
        <v>392.65030900723218</v>
      </c>
      <c r="J11" s="18"/>
      <c r="K11" s="18">
        <v>0</v>
      </c>
      <c r="L11" s="18">
        <f t="shared" si="2"/>
        <v>4322.1425904010521</v>
      </c>
      <c r="M11" s="36"/>
      <c r="N11" s="144" t="s">
        <v>492</v>
      </c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29</v>
      </c>
      <c r="C12" s="41" t="s">
        <v>30</v>
      </c>
      <c r="D12" s="53"/>
      <c r="E12" s="111" t="s">
        <v>132</v>
      </c>
      <c r="F12" s="65">
        <v>33214.199999999997</v>
      </c>
      <c r="G12" s="65">
        <v>5995.3301759999995</v>
      </c>
      <c r="H12" s="18">
        <f t="shared" si="0"/>
        <v>17469.664694280076</v>
      </c>
      <c r="I12" s="18">
        <f t="shared" si="1"/>
        <v>3153.3623542406308</v>
      </c>
      <c r="J12" s="18"/>
      <c r="K12" s="18">
        <v>4</v>
      </c>
      <c r="L12" s="18">
        <f t="shared" si="2"/>
        <v>14312.302340039445</v>
      </c>
      <c r="M12" s="36"/>
      <c r="N12" s="45"/>
      <c r="O12" s="45">
        <f>+F12/30.42*50/12*8</f>
        <v>36395.134779750158</v>
      </c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31</v>
      </c>
      <c r="C13" s="41" t="s">
        <v>32</v>
      </c>
      <c r="D13" s="53"/>
      <c r="E13" s="111" t="s">
        <v>157</v>
      </c>
      <c r="F13" s="65">
        <v>15361.5</v>
      </c>
      <c r="G13" s="65">
        <v>1987.7610799999998</v>
      </c>
      <c r="H13" s="18">
        <f t="shared" si="0"/>
        <v>8079.6844181459564</v>
      </c>
      <c r="I13" s="18">
        <f t="shared" si="1"/>
        <v>1045.5022117028268</v>
      </c>
      <c r="J13" s="18"/>
      <c r="K13" s="18">
        <v>3</v>
      </c>
      <c r="L13" s="18">
        <f t="shared" si="2"/>
        <v>7031.1822064431299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33</v>
      </c>
      <c r="C14" s="41" t="s">
        <v>34</v>
      </c>
      <c r="D14" s="53"/>
      <c r="E14" s="111" t="s">
        <v>134</v>
      </c>
      <c r="F14" s="65">
        <v>9777.6</v>
      </c>
      <c r="G14" s="65">
        <v>876.70240000000024</v>
      </c>
      <c r="H14" s="18">
        <f t="shared" si="0"/>
        <v>5142.7218934911243</v>
      </c>
      <c r="I14" s="18">
        <f t="shared" si="1"/>
        <v>461.11894806048662</v>
      </c>
      <c r="J14" s="18"/>
      <c r="K14" s="18">
        <v>0</v>
      </c>
      <c r="L14" s="18">
        <f t="shared" si="2"/>
        <v>4681.6029454306381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250</v>
      </c>
      <c r="C15" s="41" t="s">
        <v>252</v>
      </c>
      <c r="D15" s="53"/>
      <c r="E15" s="111" t="s">
        <v>118</v>
      </c>
      <c r="F15" s="65">
        <v>8964</v>
      </c>
      <c r="G15" s="65">
        <v>746.52640000000019</v>
      </c>
      <c r="H15" s="18">
        <f t="shared" si="0"/>
        <v>4714.792899408284</v>
      </c>
      <c r="I15" s="18">
        <f t="shared" si="1"/>
        <v>392.65030900723218</v>
      </c>
      <c r="J15" s="18"/>
      <c r="K15" s="18"/>
      <c r="L15" s="18">
        <f t="shared" si="2"/>
        <v>4322.1425904010521</v>
      </c>
      <c r="M15" s="36"/>
      <c r="N15" s="55"/>
      <c r="O15" s="55"/>
    </row>
    <row r="16" spans="2:22" ht="19.5" customHeight="1" x14ac:dyDescent="0.2">
      <c r="B16" s="38" t="s">
        <v>366</v>
      </c>
      <c r="C16" s="41" t="s">
        <v>363</v>
      </c>
      <c r="D16" s="53"/>
      <c r="E16" s="113" t="s">
        <v>118</v>
      </c>
      <c r="F16" s="65">
        <v>7764.65</v>
      </c>
      <c r="G16" s="65">
        <v>598.89524800000004</v>
      </c>
      <c r="H16" s="18">
        <f t="shared" si="0"/>
        <v>4083.971071663379</v>
      </c>
      <c r="I16" s="18">
        <f t="shared" si="1"/>
        <v>315.00078790269561</v>
      </c>
      <c r="J16" s="18"/>
      <c r="K16" s="18"/>
      <c r="L16" s="18">
        <f>H16-I16+J16-K16</f>
        <v>3768.9702837606833</v>
      </c>
      <c r="M16" s="36"/>
      <c r="N16" s="55"/>
      <c r="O16" s="55"/>
    </row>
    <row r="17" spans="1:15" ht="24.75" customHeight="1" x14ac:dyDescent="0.2">
      <c r="B17" s="38" t="s">
        <v>367</v>
      </c>
      <c r="C17" s="41" t="s">
        <v>416</v>
      </c>
      <c r="D17" s="53"/>
      <c r="E17" s="111" t="s">
        <v>231</v>
      </c>
      <c r="F17" s="65">
        <v>12791.05</v>
      </c>
      <c r="G17" s="65">
        <v>1438.7129599999996</v>
      </c>
      <c r="H17" s="18">
        <f t="shared" si="0"/>
        <v>6727.7054569362253</v>
      </c>
      <c r="I17" s="18">
        <f t="shared" si="1"/>
        <v>756.71950558842843</v>
      </c>
      <c r="J17" s="18"/>
      <c r="K17" s="18"/>
      <c r="L17" s="18">
        <f t="shared" si="2"/>
        <v>5970.9859513477968</v>
      </c>
      <c r="M17" s="36"/>
      <c r="N17" s="144" t="s">
        <v>492</v>
      </c>
      <c r="O17" s="55"/>
    </row>
    <row r="18" spans="1:15" ht="21.95" customHeight="1" x14ac:dyDescent="0.2">
      <c r="F18" s="89"/>
      <c r="G18" s="89"/>
    </row>
    <row r="19" spans="1:15" ht="21.95" customHeight="1" x14ac:dyDescent="0.2">
      <c r="E19" s="59" t="s">
        <v>89</v>
      </c>
      <c r="F19" s="96">
        <f t="shared" ref="F19:L19" si="3">SUM(F7:F17)</f>
        <v>163052.00999999998</v>
      </c>
      <c r="G19" s="96">
        <f t="shared" si="3"/>
        <v>21898.852216000003</v>
      </c>
      <c r="H19" s="60">
        <f t="shared" si="3"/>
        <v>85760.426035502969</v>
      </c>
      <c r="I19" s="60">
        <f t="shared" si="3"/>
        <v>11518.133972912558</v>
      </c>
      <c r="J19" s="60">
        <f t="shared" si="3"/>
        <v>0</v>
      </c>
      <c r="K19" s="60">
        <f t="shared" si="3"/>
        <v>7</v>
      </c>
      <c r="L19" s="60">
        <f t="shared" si="3"/>
        <v>74235.292062590408</v>
      </c>
    </row>
    <row r="20" spans="1:15" ht="21.95" customHeight="1" x14ac:dyDescent="0.2"/>
    <row r="21" spans="1:15" x14ac:dyDescent="0.2">
      <c r="A21" s="114"/>
    </row>
  </sheetData>
  <phoneticPr fontId="0" type="noConversion"/>
  <pageMargins left="0.11811023622047245" right="0.11811023622047245" top="0.98425196850393704" bottom="0.98425196850393704" header="0" footer="0"/>
  <pageSetup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8"/>
  <sheetViews>
    <sheetView topLeftCell="A6" zoomScale="80" zoomScaleNormal="80" workbookViewId="0">
      <selection activeCell="I7" sqref="I7:I22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92</v>
      </c>
      <c r="G2" s="45"/>
      <c r="H2" s="45"/>
      <c r="I2" s="45"/>
      <c r="J2" s="47"/>
      <c r="K2" s="45"/>
      <c r="L2" s="45"/>
      <c r="M2" s="48" t="str">
        <f>PRESIDENCIA!M2</f>
        <v>31 DE ENERO DE 2018</v>
      </c>
    </row>
    <row r="3" spans="2:18" x14ac:dyDescent="0.2">
      <c r="F3" s="48" t="str">
        <f>PRESIDENCIA!F3</f>
        <v>SEGUNDA QUINCENA DE ENERO DE 2018</v>
      </c>
      <c r="G3" s="45"/>
      <c r="H3" s="45"/>
      <c r="I3" s="45"/>
      <c r="J3" s="48"/>
      <c r="K3" s="45"/>
      <c r="L3" s="45"/>
    </row>
    <row r="4" spans="2:18" ht="1.5" customHeight="1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8" ht="1.5" customHeight="1" x14ac:dyDescent="0.2">
      <c r="F6" s="89"/>
      <c r="G6" s="89"/>
    </row>
    <row r="7" spans="2:18" ht="19.5" customHeight="1" x14ac:dyDescent="0.2">
      <c r="B7" s="37" t="s">
        <v>396</v>
      </c>
      <c r="C7" s="41" t="s">
        <v>412</v>
      </c>
      <c r="D7" s="115"/>
      <c r="E7" s="116" t="s">
        <v>151</v>
      </c>
      <c r="F7" s="65">
        <v>23172.400000000001</v>
      </c>
      <c r="G7" s="65">
        <v>3656.16932</v>
      </c>
      <c r="H7" s="18">
        <f>+F7/30.42*16</f>
        <v>12187.981591058515</v>
      </c>
      <c r="I7" s="18">
        <f>+G7/30.42*16</f>
        <v>1923.0344878369492</v>
      </c>
      <c r="J7" s="18"/>
      <c r="K7" s="18">
        <v>0</v>
      </c>
      <c r="L7" s="18">
        <f>H7-I7+J7-K7</f>
        <v>10264.947103221566</v>
      </c>
      <c r="M7" s="36"/>
      <c r="N7" s="144" t="s">
        <v>492</v>
      </c>
      <c r="O7" s="60"/>
      <c r="P7" s="60"/>
    </row>
    <row r="8" spans="2:18" ht="58.5" customHeight="1" x14ac:dyDescent="0.2">
      <c r="B8" s="38" t="s">
        <v>397</v>
      </c>
      <c r="C8" s="41" t="s">
        <v>392</v>
      </c>
      <c r="D8" s="115"/>
      <c r="E8" s="116" t="s">
        <v>306</v>
      </c>
      <c r="F8" s="65">
        <v>17304.02</v>
      </c>
      <c r="G8" s="65">
        <v>2402.683352</v>
      </c>
      <c r="H8" s="18">
        <f t="shared" ref="H8:H22" si="0">+F8/30.42*16</f>
        <v>9101.3911900065741</v>
      </c>
      <c r="I8" s="18">
        <f t="shared" ref="I8:I22" si="1">+G8/30.42*16</f>
        <v>1263.738778172255</v>
      </c>
      <c r="J8" s="18"/>
      <c r="K8" s="18"/>
      <c r="L8" s="18">
        <f>H8-I8+J8-K8</f>
        <v>7837.6524118343186</v>
      </c>
      <c r="M8" s="36"/>
      <c r="N8" s="58"/>
      <c r="O8" s="60"/>
    </row>
    <row r="9" spans="2:18" ht="24.75" customHeight="1" x14ac:dyDescent="0.2">
      <c r="B9" s="38" t="s">
        <v>39</v>
      </c>
      <c r="C9" s="41" t="s">
        <v>40</v>
      </c>
      <c r="D9" s="115"/>
      <c r="E9" s="116" t="s">
        <v>136</v>
      </c>
      <c r="F9" s="65">
        <v>19626.599999999999</v>
      </c>
      <c r="G9" s="65">
        <v>2898.7864399999999</v>
      </c>
      <c r="H9" s="18">
        <f t="shared" si="0"/>
        <v>10322.99802761341</v>
      </c>
      <c r="I9" s="18">
        <f t="shared" si="1"/>
        <v>1524.6739986850755</v>
      </c>
      <c r="J9" s="18"/>
      <c r="K9" s="18"/>
      <c r="L9" s="18">
        <f>H9-I9+J9-K9</f>
        <v>8798.3240289283349</v>
      </c>
      <c r="M9" s="36"/>
      <c r="O9" s="60"/>
    </row>
    <row r="10" spans="2:18" ht="24.95" customHeight="1" x14ac:dyDescent="0.2">
      <c r="B10" s="38" t="s">
        <v>37</v>
      </c>
      <c r="C10" s="41" t="s">
        <v>38</v>
      </c>
      <c r="D10" s="115"/>
      <c r="E10" s="116" t="s">
        <v>136</v>
      </c>
      <c r="F10" s="65">
        <v>19626.599999999999</v>
      </c>
      <c r="G10" s="65">
        <v>2898.7864399999999</v>
      </c>
      <c r="H10" s="18">
        <f t="shared" si="0"/>
        <v>10322.99802761341</v>
      </c>
      <c r="I10" s="18">
        <f t="shared" si="1"/>
        <v>1524.6739986850755</v>
      </c>
      <c r="J10" s="18"/>
      <c r="K10" s="18">
        <v>9</v>
      </c>
      <c r="L10" s="18">
        <f t="shared" ref="L10:L18" si="2">H10-I10+J10-K10</f>
        <v>8789.3240289283349</v>
      </c>
      <c r="M10" s="36"/>
      <c r="O10" s="60"/>
    </row>
    <row r="11" spans="2:18" ht="24.95" customHeight="1" x14ac:dyDescent="0.2">
      <c r="B11" s="37" t="s">
        <v>398</v>
      </c>
      <c r="C11" s="41" t="s">
        <v>413</v>
      </c>
      <c r="D11" s="115"/>
      <c r="E11" s="116" t="s">
        <v>118</v>
      </c>
      <c r="F11" s="65">
        <v>7764.65</v>
      </c>
      <c r="G11" s="65">
        <v>598.89524800000004</v>
      </c>
      <c r="H11" s="18">
        <f t="shared" si="0"/>
        <v>4083.971071663379</v>
      </c>
      <c r="I11" s="18">
        <f t="shared" si="1"/>
        <v>315.00078790269561</v>
      </c>
      <c r="J11" s="18"/>
      <c r="K11" s="18">
        <v>0</v>
      </c>
      <c r="L11" s="18">
        <f t="shared" si="2"/>
        <v>3768.9702837606833</v>
      </c>
      <c r="M11" s="36"/>
      <c r="N11" s="144" t="s">
        <v>492</v>
      </c>
      <c r="O11" s="60"/>
    </row>
    <row r="12" spans="2:18" ht="24.95" customHeight="1" x14ac:dyDescent="0.2">
      <c r="B12" s="38" t="s">
        <v>41</v>
      </c>
      <c r="C12" s="41" t="s">
        <v>42</v>
      </c>
      <c r="D12" s="115"/>
      <c r="E12" s="116" t="s">
        <v>137</v>
      </c>
      <c r="F12" s="65">
        <v>12826.8</v>
      </c>
      <c r="G12" s="65">
        <v>1446.3491599999995</v>
      </c>
      <c r="H12" s="18">
        <f t="shared" si="0"/>
        <v>6746.5088757396443</v>
      </c>
      <c r="I12" s="18">
        <f t="shared" si="1"/>
        <v>760.73591584483859</v>
      </c>
      <c r="J12" s="18"/>
      <c r="K12" s="18">
        <v>2</v>
      </c>
      <c r="L12" s="18">
        <f t="shared" si="2"/>
        <v>5983.7729598948054</v>
      </c>
      <c r="M12" s="36"/>
      <c r="O12" s="60"/>
    </row>
    <row r="13" spans="2:18" ht="24.95" customHeight="1" x14ac:dyDescent="0.2">
      <c r="B13" s="38" t="s">
        <v>43</v>
      </c>
      <c r="C13" s="41" t="s">
        <v>111</v>
      </c>
      <c r="D13" s="115"/>
      <c r="E13" s="116" t="s">
        <v>137</v>
      </c>
      <c r="F13" s="65">
        <v>12826.8</v>
      </c>
      <c r="G13" s="65">
        <v>1446.3491599999995</v>
      </c>
      <c r="H13" s="18">
        <f t="shared" si="0"/>
        <v>6746.5088757396443</v>
      </c>
      <c r="I13" s="18">
        <f t="shared" si="1"/>
        <v>760.73591584483859</v>
      </c>
      <c r="J13" s="18"/>
      <c r="K13" s="18">
        <v>2</v>
      </c>
      <c r="L13" s="18">
        <f t="shared" si="2"/>
        <v>5983.7729598948054</v>
      </c>
      <c r="M13" s="36"/>
      <c r="O13" s="60"/>
      <c r="P13" s="60"/>
    </row>
    <row r="14" spans="2:18" ht="24.95" customHeight="1" x14ac:dyDescent="0.2">
      <c r="B14" s="41" t="s">
        <v>162</v>
      </c>
      <c r="C14" s="41" t="s">
        <v>161</v>
      </c>
      <c r="D14" s="115"/>
      <c r="E14" s="116" t="s">
        <v>137</v>
      </c>
      <c r="F14" s="65">
        <v>9819.6</v>
      </c>
      <c r="G14" s="65">
        <v>883.42240000000027</v>
      </c>
      <c r="H14" s="18">
        <f t="shared" si="0"/>
        <v>5164.8126232741615</v>
      </c>
      <c r="I14" s="18">
        <f t="shared" si="1"/>
        <v>464.65346482577263</v>
      </c>
      <c r="J14" s="18"/>
      <c r="K14" s="18">
        <v>0</v>
      </c>
      <c r="L14" s="18">
        <f t="shared" si="2"/>
        <v>4700.1591584483886</v>
      </c>
      <c r="M14" s="36"/>
      <c r="O14" s="60"/>
    </row>
    <row r="15" spans="2:18" ht="24.95" customHeight="1" x14ac:dyDescent="0.2">
      <c r="B15" s="41" t="s">
        <v>164</v>
      </c>
      <c r="C15" s="41" t="s">
        <v>163</v>
      </c>
      <c r="D15" s="115"/>
      <c r="E15" s="116" t="s">
        <v>137</v>
      </c>
      <c r="F15" s="65">
        <v>9819.6</v>
      </c>
      <c r="G15" s="65">
        <v>883.42240000000027</v>
      </c>
      <c r="H15" s="18">
        <f t="shared" si="0"/>
        <v>5164.8126232741615</v>
      </c>
      <c r="I15" s="18">
        <f t="shared" si="1"/>
        <v>464.65346482577263</v>
      </c>
      <c r="J15" s="18"/>
      <c r="K15" s="18">
        <v>0</v>
      </c>
      <c r="L15" s="18">
        <f t="shared" si="2"/>
        <v>4700.1591584483886</v>
      </c>
      <c r="M15" s="36"/>
      <c r="O15" s="60"/>
    </row>
    <row r="16" spans="2:18" ht="24.95" customHeight="1" x14ac:dyDescent="0.2">
      <c r="B16" s="38" t="s">
        <v>44</v>
      </c>
      <c r="C16" s="41" t="s">
        <v>45</v>
      </c>
      <c r="D16" s="115"/>
      <c r="E16" s="116" t="s">
        <v>119</v>
      </c>
      <c r="F16" s="65">
        <v>7816.2</v>
      </c>
      <c r="G16" s="65">
        <v>604.50388799999996</v>
      </c>
      <c r="H16" s="18">
        <f t="shared" si="0"/>
        <v>4111.084812623274</v>
      </c>
      <c r="I16" s="18">
        <f t="shared" si="1"/>
        <v>317.9507629191321</v>
      </c>
      <c r="J16" s="18"/>
      <c r="K16" s="18">
        <v>0</v>
      </c>
      <c r="L16" s="18">
        <f t="shared" si="2"/>
        <v>3793.1340497041419</v>
      </c>
      <c r="M16" s="36"/>
      <c r="O16" s="60"/>
      <c r="Q16" s="60"/>
      <c r="R16" s="58"/>
    </row>
    <row r="17" spans="2:18" ht="24.95" customHeight="1" x14ac:dyDescent="0.2">
      <c r="B17" s="38" t="s">
        <v>48</v>
      </c>
      <c r="C17" s="41" t="s">
        <v>49</v>
      </c>
      <c r="D17" s="115"/>
      <c r="E17" s="116" t="s">
        <v>119</v>
      </c>
      <c r="F17" s="65">
        <v>7236.6</v>
      </c>
      <c r="G17" s="65">
        <v>323.83340800000008</v>
      </c>
      <c r="H17" s="18">
        <f t="shared" si="0"/>
        <v>3806.2327416173571</v>
      </c>
      <c r="I17" s="18">
        <f t="shared" si="1"/>
        <v>170.32657882971733</v>
      </c>
      <c r="J17" s="18"/>
      <c r="K17" s="18">
        <v>0</v>
      </c>
      <c r="L17" s="18">
        <f t="shared" si="2"/>
        <v>3635.9061627876399</v>
      </c>
      <c r="M17" s="36"/>
      <c r="O17" s="60"/>
      <c r="Q17" s="45"/>
    </row>
    <row r="18" spans="2:18" ht="21.95" customHeight="1" x14ac:dyDescent="0.2">
      <c r="B18" s="38" t="s">
        <v>199</v>
      </c>
      <c r="C18" s="41" t="s">
        <v>200</v>
      </c>
      <c r="D18" s="115"/>
      <c r="E18" s="116" t="s">
        <v>138</v>
      </c>
      <c r="F18" s="65">
        <v>10714.2</v>
      </c>
      <c r="G18" s="65">
        <v>1039.6751040000001</v>
      </c>
      <c r="H18" s="18">
        <f t="shared" si="0"/>
        <v>5635.3451676528603</v>
      </c>
      <c r="I18" s="18">
        <f t="shared" si="1"/>
        <v>546.83766153846159</v>
      </c>
      <c r="J18" s="18"/>
      <c r="K18" s="18">
        <v>0</v>
      </c>
      <c r="L18" s="18">
        <f t="shared" si="2"/>
        <v>5088.5075061143989</v>
      </c>
      <c r="M18" s="117"/>
      <c r="O18" s="60"/>
      <c r="Q18" s="45"/>
    </row>
    <row r="19" spans="2:18" ht="21.95" customHeight="1" x14ac:dyDescent="0.2">
      <c r="B19" s="38" t="s">
        <v>399</v>
      </c>
      <c r="C19" s="41" t="s">
        <v>400</v>
      </c>
      <c r="D19" s="115"/>
      <c r="E19" s="116" t="s">
        <v>118</v>
      </c>
      <c r="F19" s="65">
        <v>8964</v>
      </c>
      <c r="G19" s="65">
        <v>746.52640000000019</v>
      </c>
      <c r="H19" s="18">
        <f t="shared" si="0"/>
        <v>4714.792899408284</v>
      </c>
      <c r="I19" s="18">
        <f t="shared" si="1"/>
        <v>392.65030900723218</v>
      </c>
      <c r="J19" s="18"/>
      <c r="K19" s="18"/>
      <c r="L19" s="18">
        <f>H19-I19+J19-K19</f>
        <v>4322.1425904010521</v>
      </c>
      <c r="M19" s="117"/>
      <c r="N19" s="144" t="s">
        <v>492</v>
      </c>
      <c r="O19" s="60"/>
      <c r="Q19" s="45"/>
    </row>
    <row r="20" spans="2:18" ht="21.95" customHeight="1" x14ac:dyDescent="0.2">
      <c r="B20" s="38" t="s">
        <v>461</v>
      </c>
      <c r="C20" s="41" t="s">
        <v>404</v>
      </c>
      <c r="D20" s="115"/>
      <c r="E20" s="116" t="s">
        <v>419</v>
      </c>
      <c r="F20" s="65">
        <v>12791.05</v>
      </c>
      <c r="G20" s="65">
        <v>1438.7129599999996</v>
      </c>
      <c r="H20" s="18">
        <f t="shared" si="0"/>
        <v>6727.7054569362253</v>
      </c>
      <c r="I20" s="18">
        <f t="shared" si="1"/>
        <v>756.71950558842843</v>
      </c>
      <c r="J20" s="18"/>
      <c r="K20" s="18"/>
      <c r="L20" s="18">
        <f>H20-I20+J20-K20</f>
        <v>5970.9859513477968</v>
      </c>
      <c r="M20" s="117"/>
      <c r="N20" s="144" t="s">
        <v>492</v>
      </c>
      <c r="O20" s="60"/>
      <c r="Q20" s="45"/>
    </row>
    <row r="21" spans="2:18" ht="21.95" customHeight="1" x14ac:dyDescent="0.2">
      <c r="B21" s="38" t="s">
        <v>401</v>
      </c>
      <c r="C21" s="41" t="s">
        <v>402</v>
      </c>
      <c r="D21" s="115"/>
      <c r="E21" s="116" t="s">
        <v>394</v>
      </c>
      <c r="F21" s="65">
        <v>12791.05</v>
      </c>
      <c r="G21" s="65">
        <v>1438.7129599999996</v>
      </c>
      <c r="H21" s="18">
        <f t="shared" si="0"/>
        <v>6727.7054569362253</v>
      </c>
      <c r="I21" s="18">
        <f t="shared" si="1"/>
        <v>756.71950558842843</v>
      </c>
      <c r="J21" s="18"/>
      <c r="K21" s="18"/>
      <c r="L21" s="18">
        <f>H21-I21+J21-K21</f>
        <v>5970.9859513477968</v>
      </c>
      <c r="M21" s="117"/>
      <c r="N21" s="144" t="s">
        <v>492</v>
      </c>
      <c r="O21" s="60"/>
      <c r="Q21" s="45"/>
    </row>
    <row r="22" spans="2:18" ht="21.95" customHeight="1" x14ac:dyDescent="0.2">
      <c r="B22" s="38" t="s">
        <v>403</v>
      </c>
      <c r="C22" s="41" t="s">
        <v>393</v>
      </c>
      <c r="D22" s="115"/>
      <c r="E22" s="116" t="s">
        <v>395</v>
      </c>
      <c r="F22" s="65">
        <v>12791.05</v>
      </c>
      <c r="G22" s="65">
        <v>1438.7129599999996</v>
      </c>
      <c r="H22" s="18">
        <f t="shared" si="0"/>
        <v>6727.7054569362253</v>
      </c>
      <c r="I22" s="18">
        <f t="shared" si="1"/>
        <v>756.71950558842843</v>
      </c>
      <c r="J22" s="18"/>
      <c r="K22" s="18"/>
      <c r="L22" s="18">
        <f>H22-I22+J22-K22</f>
        <v>5970.9859513477968</v>
      </c>
      <c r="M22" s="117"/>
      <c r="N22" s="144" t="s">
        <v>492</v>
      </c>
      <c r="O22" s="60"/>
      <c r="Q22" s="45"/>
      <c r="R22" s="58"/>
    </row>
    <row r="23" spans="2:18" ht="21.95" customHeight="1" x14ac:dyDescent="0.2">
      <c r="B23" s="38"/>
      <c r="C23" s="41"/>
      <c r="D23" s="115"/>
      <c r="E23" s="118"/>
      <c r="F23" s="65"/>
      <c r="G23" s="65"/>
      <c r="H23" s="18"/>
      <c r="I23" s="18"/>
      <c r="J23" s="18"/>
      <c r="K23" s="18"/>
      <c r="L23" s="18"/>
      <c r="M23" s="90"/>
      <c r="O23" s="55"/>
    </row>
    <row r="24" spans="2:18" ht="21.95" customHeight="1" x14ac:dyDescent="0.2">
      <c r="E24" s="59" t="s">
        <v>89</v>
      </c>
      <c r="F24" s="96">
        <f>SUM(F7:F18)</f>
        <v>158554.07000000004</v>
      </c>
      <c r="G24" s="96">
        <f>SUM(G7:G18)</f>
        <v>19082.876319999999</v>
      </c>
      <c r="H24" s="60">
        <f>SUM(H7:H22)</f>
        <v>108292.55489809334</v>
      </c>
      <c r="I24" s="60">
        <f>SUM(I7:I22)</f>
        <v>12699.824641683101</v>
      </c>
      <c r="J24" s="60">
        <f>SUM(J7:J22)</f>
        <v>0</v>
      </c>
      <c r="K24" s="60">
        <f>SUM(K7:K22)</f>
        <v>13</v>
      </c>
      <c r="L24" s="60">
        <f>SUM(L7:L22)</f>
        <v>95579.730256410272</v>
      </c>
    </row>
    <row r="25" spans="2:18" x14ac:dyDescent="0.2">
      <c r="B25" s="38"/>
      <c r="C25" s="41"/>
      <c r="D25" s="41"/>
      <c r="E25" s="53"/>
      <c r="F25" s="18"/>
      <c r="G25" s="18"/>
      <c r="H25" s="18"/>
      <c r="I25" s="18"/>
      <c r="J25" s="18"/>
      <c r="K25" s="18"/>
      <c r="L25" s="18"/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N23"/>
  <sheetViews>
    <sheetView topLeftCell="A10" workbookViewId="0">
      <selection activeCell="I7" sqref="I7:I21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4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4" ht="15" x14ac:dyDescent="0.25">
      <c r="F2" s="4" t="s">
        <v>92</v>
      </c>
      <c r="G2" s="2"/>
      <c r="H2" s="2"/>
      <c r="I2" s="2"/>
      <c r="J2" s="4"/>
      <c r="K2" s="2"/>
      <c r="L2" s="2"/>
      <c r="M2" s="17" t="str">
        <f>+O.PUB!M2</f>
        <v>31 DE ENERO DE 2018</v>
      </c>
    </row>
    <row r="3" spans="2:14" x14ac:dyDescent="0.2">
      <c r="F3" s="17" t="str">
        <f>+O.PUB!F3</f>
        <v>SEGUNDA QUINCENA DE ENERO DE 2018</v>
      </c>
      <c r="G3" s="2"/>
      <c r="H3" s="2"/>
      <c r="I3" s="2"/>
      <c r="J3" s="17"/>
      <c r="K3" s="2"/>
      <c r="L3" s="2"/>
    </row>
    <row r="4" spans="2:14" x14ac:dyDescent="0.2">
      <c r="F4" s="5"/>
      <c r="G4" s="2"/>
      <c r="H4" s="2"/>
      <c r="I4" s="2"/>
      <c r="J4" s="5"/>
      <c r="K4" s="2"/>
      <c r="L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204</v>
      </c>
      <c r="H5" s="7" t="s">
        <v>4</v>
      </c>
      <c r="I5" s="7" t="s">
        <v>204</v>
      </c>
      <c r="J5" s="39" t="s">
        <v>253</v>
      </c>
      <c r="K5" s="7" t="s">
        <v>192</v>
      </c>
      <c r="L5" s="7" t="s">
        <v>5</v>
      </c>
      <c r="M5" s="6" t="s">
        <v>6</v>
      </c>
    </row>
    <row r="6" spans="2:14" x14ac:dyDescent="0.2">
      <c r="F6" s="64"/>
      <c r="G6" s="64"/>
    </row>
    <row r="7" spans="2:14" ht="24.95" customHeight="1" x14ac:dyDescent="0.2">
      <c r="B7" s="9" t="s">
        <v>251</v>
      </c>
      <c r="C7" s="8" t="s">
        <v>249</v>
      </c>
      <c r="D7" s="13"/>
      <c r="E7" s="71" t="s">
        <v>138</v>
      </c>
      <c r="F7" s="62">
        <v>8828</v>
      </c>
      <c r="G7" s="62">
        <v>724.7664000000002</v>
      </c>
      <c r="H7" s="11">
        <f>+F7/30.42*16</f>
        <v>4643.2610124917819</v>
      </c>
      <c r="I7" s="11">
        <f>+G7/30.42*16</f>
        <v>381.20520710059179</v>
      </c>
      <c r="J7" s="11"/>
      <c r="K7" s="11"/>
      <c r="L7" s="11">
        <f>H7-I7+J7-K7</f>
        <v>4262.05580539119</v>
      </c>
      <c r="M7" s="12"/>
      <c r="N7" s="145"/>
    </row>
    <row r="8" spans="2:14" ht="24.95" customHeight="1" x14ac:dyDescent="0.2">
      <c r="B8" s="9" t="s">
        <v>195</v>
      </c>
      <c r="C8" s="8" t="s">
        <v>196</v>
      </c>
      <c r="D8" s="13"/>
      <c r="E8" s="71" t="s">
        <v>139</v>
      </c>
      <c r="F8" s="62">
        <v>12087.6</v>
      </c>
      <c r="G8" s="62">
        <v>1288.4560399999998</v>
      </c>
      <c r="H8" s="11">
        <f t="shared" ref="H8:H21" si="0">+F8/30.42*16</f>
        <v>6357.7120315581851</v>
      </c>
      <c r="I8" s="11">
        <f t="shared" ref="I8:I21" si="1">+G8/30.42*16</f>
        <v>677.68890992767899</v>
      </c>
      <c r="J8" s="11"/>
      <c r="K8" s="11">
        <v>1</v>
      </c>
      <c r="L8" s="11">
        <f t="shared" ref="L8:L18" si="2">H8-I8+J8-K8</f>
        <v>5679.0231216305065</v>
      </c>
      <c r="M8" s="12"/>
      <c r="N8" s="145"/>
    </row>
    <row r="9" spans="2:14" ht="24.95" customHeight="1" x14ac:dyDescent="0.2">
      <c r="B9" s="8" t="s">
        <v>54</v>
      </c>
      <c r="C9" s="8" t="s">
        <v>55</v>
      </c>
      <c r="D9" s="13"/>
      <c r="E9" s="71" t="s">
        <v>139</v>
      </c>
      <c r="F9" s="62">
        <v>12087.6</v>
      </c>
      <c r="G9" s="62">
        <v>1288.4560399999998</v>
      </c>
      <c r="H9" s="11">
        <f t="shared" si="0"/>
        <v>6357.7120315581851</v>
      </c>
      <c r="I9" s="11">
        <f t="shared" si="1"/>
        <v>677.68890992767899</v>
      </c>
      <c r="J9" s="11"/>
      <c r="K9" s="11">
        <v>0</v>
      </c>
      <c r="L9" s="11">
        <f t="shared" si="2"/>
        <v>5680.0231216305065</v>
      </c>
      <c r="M9" s="12"/>
      <c r="N9" s="145"/>
    </row>
    <row r="10" spans="2:14" ht="24.95" customHeight="1" x14ac:dyDescent="0.2">
      <c r="B10" s="9" t="s">
        <v>110</v>
      </c>
      <c r="C10" s="8" t="s">
        <v>109</v>
      </c>
      <c r="D10" s="13"/>
      <c r="E10" s="71" t="s">
        <v>139</v>
      </c>
      <c r="F10" s="62">
        <v>11259.64</v>
      </c>
      <c r="G10" s="62">
        <v>1137.4179519999998</v>
      </c>
      <c r="H10" s="11">
        <f t="shared" si="0"/>
        <v>5922.2301117685729</v>
      </c>
      <c r="I10" s="11">
        <f t="shared" si="1"/>
        <v>598.24744352399728</v>
      </c>
      <c r="J10" s="11"/>
      <c r="K10" s="11"/>
      <c r="L10" s="11">
        <f t="shared" si="2"/>
        <v>5323.9826682445755</v>
      </c>
      <c r="M10" s="12"/>
      <c r="N10" s="145"/>
    </row>
    <row r="11" spans="2:14" ht="24.95" customHeight="1" x14ac:dyDescent="0.2">
      <c r="B11" s="9" t="s">
        <v>56</v>
      </c>
      <c r="C11" s="8" t="s">
        <v>57</v>
      </c>
      <c r="D11" s="13"/>
      <c r="E11" s="71" t="s">
        <v>139</v>
      </c>
      <c r="F11" s="62">
        <v>12087.6</v>
      </c>
      <c r="G11" s="62">
        <v>1288.4560399999998</v>
      </c>
      <c r="H11" s="11">
        <f t="shared" si="0"/>
        <v>6357.7120315581851</v>
      </c>
      <c r="I11" s="11">
        <f t="shared" si="1"/>
        <v>677.68890992767899</v>
      </c>
      <c r="J11" s="11"/>
      <c r="K11" s="11">
        <v>1</v>
      </c>
      <c r="L11" s="11">
        <f t="shared" si="2"/>
        <v>5679.0231216305065</v>
      </c>
      <c r="M11" s="12"/>
      <c r="N11" s="145"/>
    </row>
    <row r="12" spans="2:14" ht="24.95" customHeight="1" x14ac:dyDescent="0.2">
      <c r="B12" s="25" t="s">
        <v>197</v>
      </c>
      <c r="C12" s="8" t="s">
        <v>198</v>
      </c>
      <c r="D12" s="13"/>
      <c r="E12" s="71" t="s">
        <v>139</v>
      </c>
      <c r="F12" s="62">
        <v>12087.6</v>
      </c>
      <c r="G12" s="62">
        <v>1288.4560399999998</v>
      </c>
      <c r="H12" s="11">
        <f t="shared" si="0"/>
        <v>6357.7120315581851</v>
      </c>
      <c r="I12" s="11">
        <f t="shared" si="1"/>
        <v>677.68890992767899</v>
      </c>
      <c r="J12" s="11"/>
      <c r="K12" s="11">
        <v>2</v>
      </c>
      <c r="L12" s="11">
        <f t="shared" si="2"/>
        <v>5678.0231216305065</v>
      </c>
      <c r="M12" s="12"/>
      <c r="N12" s="145"/>
    </row>
    <row r="13" spans="2:14" ht="24.95" customHeight="1" x14ac:dyDescent="0.2">
      <c r="B13" s="25" t="s">
        <v>208</v>
      </c>
      <c r="C13" s="8" t="s">
        <v>183</v>
      </c>
      <c r="D13" s="13"/>
      <c r="E13" s="71" t="s">
        <v>139</v>
      </c>
      <c r="F13" s="62">
        <v>6757.8</v>
      </c>
      <c r="G13" s="62">
        <v>235.80996800000005</v>
      </c>
      <c r="H13" s="11">
        <f t="shared" si="0"/>
        <v>3554.3984220907296</v>
      </c>
      <c r="I13" s="11">
        <f t="shared" si="1"/>
        <v>124.02891150558845</v>
      </c>
      <c r="J13" s="11"/>
      <c r="K13" s="11"/>
      <c r="L13" s="11">
        <f t="shared" si="2"/>
        <v>3430.3695105851411</v>
      </c>
      <c r="M13" s="12"/>
      <c r="N13" s="145"/>
    </row>
    <row r="14" spans="2:14" ht="24.95" customHeight="1" x14ac:dyDescent="0.2">
      <c r="B14" s="25" t="s">
        <v>257</v>
      </c>
      <c r="C14" s="8" t="s">
        <v>256</v>
      </c>
      <c r="D14" s="13"/>
      <c r="E14" s="71" t="s">
        <v>139</v>
      </c>
      <c r="F14" s="62">
        <v>8635.2000000000007</v>
      </c>
      <c r="G14" s="62">
        <v>693.91840000000025</v>
      </c>
      <c r="H14" s="11">
        <f t="shared" si="0"/>
        <v>4541.8540433925054</v>
      </c>
      <c r="I14" s="11">
        <f t="shared" si="1"/>
        <v>364.98009204470753</v>
      </c>
      <c r="J14" s="11"/>
      <c r="K14" s="11"/>
      <c r="L14" s="11">
        <f t="shared" si="2"/>
        <v>4176.8739513477976</v>
      </c>
      <c r="M14" s="12"/>
      <c r="N14" s="145"/>
    </row>
    <row r="15" spans="2:14" ht="24.95" customHeight="1" x14ac:dyDescent="0.2">
      <c r="B15" s="25" t="s">
        <v>259</v>
      </c>
      <c r="C15" s="8" t="s">
        <v>258</v>
      </c>
      <c r="D15" s="13"/>
      <c r="E15" s="71" t="s">
        <v>139</v>
      </c>
      <c r="F15" s="62">
        <v>8635.2000000000007</v>
      </c>
      <c r="G15" s="62">
        <v>693.91840000000025</v>
      </c>
      <c r="H15" s="11">
        <f t="shared" si="0"/>
        <v>4541.8540433925054</v>
      </c>
      <c r="I15" s="11">
        <f t="shared" si="1"/>
        <v>364.98009204470753</v>
      </c>
      <c r="J15" s="11"/>
      <c r="K15" s="11"/>
      <c r="L15" s="11">
        <f t="shared" si="2"/>
        <v>4176.8739513477976</v>
      </c>
      <c r="M15" s="12"/>
      <c r="N15" s="145"/>
    </row>
    <row r="16" spans="2:14" ht="24.95" customHeight="1" x14ac:dyDescent="0.2">
      <c r="B16" s="25" t="s">
        <v>260</v>
      </c>
      <c r="C16" s="8" t="s">
        <v>261</v>
      </c>
      <c r="D16" s="13"/>
      <c r="E16" s="71" t="s">
        <v>139</v>
      </c>
      <c r="F16" s="62">
        <v>9853</v>
      </c>
      <c r="G16" s="62">
        <v>888.7664000000002</v>
      </c>
      <c r="H16" s="11">
        <f t="shared" si="0"/>
        <v>5182.3800131492435</v>
      </c>
      <c r="I16" s="11">
        <f t="shared" si="1"/>
        <v>467.46424720578574</v>
      </c>
      <c r="J16" s="11"/>
      <c r="K16" s="11"/>
      <c r="L16" s="11">
        <f t="shared" si="2"/>
        <v>4714.9157659434577</v>
      </c>
      <c r="M16" s="12"/>
      <c r="N16" s="145"/>
    </row>
    <row r="17" spans="2:14" ht="24.95" customHeight="1" x14ac:dyDescent="0.2">
      <c r="B17" s="25" t="s">
        <v>189</v>
      </c>
      <c r="C17" s="8" t="s">
        <v>190</v>
      </c>
      <c r="D17" s="13"/>
      <c r="E17" s="71" t="s">
        <v>209</v>
      </c>
      <c r="F17" s="62">
        <v>10117.799999999999</v>
      </c>
      <c r="G17" s="62">
        <v>932.80022399999984</v>
      </c>
      <c r="H17" s="11">
        <f t="shared" si="0"/>
        <v>5321.6568047337269</v>
      </c>
      <c r="I17" s="11">
        <f t="shared" si="1"/>
        <v>490.62470690335294</v>
      </c>
      <c r="J17" s="11"/>
      <c r="K17" s="11"/>
      <c r="L17" s="11">
        <f t="shared" si="2"/>
        <v>4831.0320978303735</v>
      </c>
      <c r="M17" s="12"/>
      <c r="N17" s="145"/>
    </row>
    <row r="18" spans="2:14" ht="24.95" customHeight="1" x14ac:dyDescent="0.2">
      <c r="B18" s="9" t="s">
        <v>227</v>
      </c>
      <c r="C18" s="8" t="s">
        <v>228</v>
      </c>
      <c r="D18" s="13"/>
      <c r="E18" s="71" t="s">
        <v>137</v>
      </c>
      <c r="F18" s="62">
        <v>9819.6</v>
      </c>
      <c r="G18" s="62">
        <v>883.42240000000027</v>
      </c>
      <c r="H18" s="11">
        <f t="shared" si="0"/>
        <v>5164.8126232741615</v>
      </c>
      <c r="I18" s="11">
        <f t="shared" si="1"/>
        <v>464.65346482577263</v>
      </c>
      <c r="J18" s="11"/>
      <c r="K18" s="11"/>
      <c r="L18" s="11">
        <f t="shared" si="2"/>
        <v>4700.1591584483886</v>
      </c>
      <c r="M18" s="12"/>
      <c r="N18" s="145"/>
    </row>
    <row r="19" spans="2:14" ht="21.95" customHeight="1" x14ac:dyDescent="0.2">
      <c r="B19" s="9" t="s">
        <v>169</v>
      </c>
      <c r="C19" s="8" t="s">
        <v>170</v>
      </c>
      <c r="D19" s="13"/>
      <c r="E19" s="71" t="s">
        <v>122</v>
      </c>
      <c r="F19" s="62">
        <v>8964</v>
      </c>
      <c r="G19" s="62">
        <v>746.52640000000019</v>
      </c>
      <c r="H19" s="11">
        <f t="shared" si="0"/>
        <v>4714.792899408284</v>
      </c>
      <c r="I19" s="11">
        <f t="shared" si="1"/>
        <v>392.65030900723218</v>
      </c>
      <c r="J19" s="11"/>
      <c r="K19" s="11"/>
      <c r="L19" s="11">
        <f>H19-I19+J19-K19</f>
        <v>4322.1425904010521</v>
      </c>
      <c r="M19" s="12"/>
      <c r="N19" s="145"/>
    </row>
    <row r="20" spans="2:14" ht="21.95" customHeight="1" x14ac:dyDescent="0.2">
      <c r="B20" s="9" t="s">
        <v>462</v>
      </c>
      <c r="C20" s="8" t="s">
        <v>233</v>
      </c>
      <c r="D20" s="13"/>
      <c r="E20" s="71" t="s">
        <v>122</v>
      </c>
      <c r="F20" s="62">
        <v>8098</v>
      </c>
      <c r="G20" s="62">
        <v>635.16372799999999</v>
      </c>
      <c r="H20" s="11">
        <f t="shared" si="0"/>
        <v>4259.3030900723206</v>
      </c>
      <c r="I20" s="11">
        <f t="shared" si="1"/>
        <v>334.07691150558838</v>
      </c>
      <c r="J20" s="11"/>
      <c r="K20" s="11"/>
      <c r="L20" s="11">
        <f>H20-I20+J20-K20</f>
        <v>3925.2261785667324</v>
      </c>
      <c r="M20" s="12"/>
      <c r="N20" s="145"/>
    </row>
    <row r="21" spans="2:14" ht="21.95" customHeight="1" x14ac:dyDescent="0.2">
      <c r="B21" s="9" t="s">
        <v>471</v>
      </c>
      <c r="C21" s="8" t="s">
        <v>428</v>
      </c>
      <c r="D21" s="13"/>
      <c r="E21" s="71" t="s">
        <v>125</v>
      </c>
      <c r="F21" s="62">
        <v>21718</v>
      </c>
      <c r="G21" s="62">
        <v>3345.5094799999997</v>
      </c>
      <c r="H21" s="11">
        <f t="shared" si="0"/>
        <v>11423.01117685733</v>
      </c>
      <c r="I21" s="11">
        <f t="shared" si="1"/>
        <v>1759.6368073635763</v>
      </c>
      <c r="J21" s="11"/>
      <c r="K21" s="11"/>
      <c r="L21" s="11">
        <f>H21-I21+J21-K21</f>
        <v>9663.374369493753</v>
      </c>
      <c r="M21" s="12"/>
      <c r="N21" s="145"/>
    </row>
    <row r="22" spans="2:14" ht="21.95" customHeight="1" x14ac:dyDescent="0.2">
      <c r="E22" s="15" t="s">
        <v>89</v>
      </c>
      <c r="F22" s="63">
        <f>SUM(F7:F19)</f>
        <v>131220.64000000001</v>
      </c>
      <c r="G22" s="63">
        <f>SUM(G7:G19)</f>
        <v>12091.170704000002</v>
      </c>
      <c r="H22" s="16">
        <f>SUM(H7:H21)</f>
        <v>84700.402366863913</v>
      </c>
      <c r="I22" s="16">
        <f>SUM(I7:I21)</f>
        <v>8453.3038327416161</v>
      </c>
      <c r="J22" s="16">
        <f>SUM(J7:J21)</f>
        <v>0</v>
      </c>
      <c r="K22" s="16">
        <f>SUM(K7:K21)</f>
        <v>4</v>
      </c>
      <c r="L22" s="16">
        <f>SUM(L7:L21)</f>
        <v>76243.098534122299</v>
      </c>
    </row>
    <row r="23" spans="2:14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22</vt:i4>
      </vt:variant>
    </vt:vector>
  </HeadingPairs>
  <TitlesOfParts>
    <vt:vector size="45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jubilados!Área_de_impresión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2018-01-30T20:14:13Z</cp:lastPrinted>
  <dcterms:created xsi:type="dcterms:W3CDTF">2004-03-09T14:35:28Z</dcterms:created>
  <dcterms:modified xsi:type="dcterms:W3CDTF">2018-02-09T17:37:52Z</dcterms:modified>
</cp:coreProperties>
</file>