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5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PROMOCION ECONOMICA" sheetId="34" r:id="rId18"/>
    <sheet name="jubilados" sheetId="20" r:id="rId19"/>
    <sheet name="SEG.P." sheetId="10" r:id="rId20"/>
    <sheet name="SEG.P.2" sheetId="15" r:id="rId21"/>
    <sheet name="Hoja1" sheetId="33" r:id="rId22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7">'PROMOCION ECONOMICA'!$C$1:$M$9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9">SEG.P.!$B$1:$M$28</definedName>
    <definedName name="_xlnm.Print_Area" localSheetId="20">SEG.P.2!$B$1:$M$30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I29" i="15" l="1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J30" i="28"/>
  <c r="I30" i="28"/>
  <c r="J29" i="28"/>
  <c r="I29" i="28"/>
  <c r="J28" i="28"/>
  <c r="I28" i="28"/>
  <c r="J27" i="28"/>
  <c r="I27" i="28"/>
  <c r="J26" i="28"/>
  <c r="I26" i="28"/>
  <c r="J25" i="28"/>
  <c r="I25" i="28"/>
  <c r="J24" i="28"/>
  <c r="I24" i="28"/>
  <c r="J23" i="28"/>
  <c r="I23" i="28"/>
  <c r="J22" i="28"/>
  <c r="I22" i="28"/>
  <c r="J21" i="28"/>
  <c r="I21" i="28"/>
  <c r="J20" i="28"/>
  <c r="I20" i="28"/>
  <c r="J19" i="28"/>
  <c r="I19" i="28"/>
  <c r="J18" i="28"/>
  <c r="I18" i="28"/>
  <c r="J17" i="28"/>
  <c r="I17" i="28"/>
  <c r="J16" i="28"/>
  <c r="I16" i="28"/>
  <c r="J15" i="28"/>
  <c r="I15" i="28"/>
  <c r="J14" i="28"/>
  <c r="I14" i="28"/>
  <c r="J13" i="28"/>
  <c r="I13" i="28"/>
  <c r="J12" i="28"/>
  <c r="I12" i="28"/>
  <c r="J11" i="28"/>
  <c r="I11" i="28"/>
  <c r="J10" i="28"/>
  <c r="I10" i="28"/>
  <c r="J9" i="28"/>
  <c r="I9" i="28"/>
  <c r="J8" i="28"/>
  <c r="I8" i="28"/>
  <c r="J7" i="28"/>
  <c r="I7" i="28"/>
  <c r="J6" i="28"/>
  <c r="I6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H8" i="21"/>
  <c r="I8" i="21"/>
  <c r="H9" i="21"/>
  <c r="I9" i="21"/>
  <c r="H10" i="21"/>
  <c r="I10" i="21"/>
  <c r="H11" i="21"/>
  <c r="I11" i="21"/>
  <c r="H12" i="21"/>
  <c r="I12" i="21"/>
  <c r="H13" i="21"/>
  <c r="I13" i="21"/>
  <c r="H14" i="21"/>
  <c r="I14" i="21"/>
  <c r="H15" i="21"/>
  <c r="I15" i="21"/>
  <c r="H16" i="21"/>
  <c r="I16" i="21"/>
  <c r="I7" i="21"/>
  <c r="H7" i="21"/>
  <c r="H30" i="15" l="1"/>
  <c r="P11" i="10" l="1"/>
  <c r="O11" i="10"/>
  <c r="N11" i="10"/>
  <c r="E27" i="33" l="1"/>
  <c r="E29" i="33" l="1"/>
  <c r="K9" i="34"/>
  <c r="J9" i="34"/>
  <c r="G9" i="34"/>
  <c r="F9" i="34"/>
  <c r="I8" i="34"/>
  <c r="H8" i="34"/>
  <c r="L8" i="34" s="1"/>
  <c r="I9" i="34"/>
  <c r="C26" i="33" s="1"/>
  <c r="H9" i="34"/>
  <c r="B26" i="33" s="1"/>
  <c r="F26" i="33" l="1"/>
  <c r="L7" i="34"/>
  <c r="L9" i="34" s="1"/>
  <c r="O24" i="10"/>
  <c r="N24" i="10"/>
  <c r="J22" i="6" l="1"/>
  <c r="K22" i="6"/>
  <c r="I22" i="6"/>
  <c r="H22" i="6"/>
  <c r="L21" i="6" l="1"/>
  <c r="T9" i="30" l="1"/>
  <c r="L26" i="15"/>
  <c r="O7" i="25" l="1"/>
  <c r="Q9" i="25" l="1"/>
  <c r="Q11" i="25" s="1"/>
  <c r="Q13" i="25" s="1"/>
  <c r="Q14" i="25" s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K30" i="15"/>
  <c r="E31" i="33" s="1"/>
  <c r="J30" i="15"/>
  <c r="D31" i="33" s="1"/>
  <c r="I30" i="15"/>
  <c r="C31" i="33" s="1"/>
  <c r="B31" i="33"/>
  <c r="L29" i="15"/>
  <c r="F31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7" i="15"/>
  <c r="L28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30" i="15" l="1"/>
  <c r="F30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30" i="33" s="1"/>
  <c r="I28" i="10"/>
  <c r="C30" i="33" s="1"/>
  <c r="C32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2" i="33"/>
  <c r="L7" i="15"/>
  <c r="L30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7" i="33" s="1"/>
  <c r="D29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C27" i="33" l="1"/>
  <c r="C29" i="33" s="1"/>
  <c r="B27" i="33"/>
  <c r="B29" i="33" s="1"/>
  <c r="L22" i="6"/>
  <c r="F10" i="33"/>
  <c r="C34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8" i="33" s="1"/>
  <c r="F28" i="33" s="1"/>
  <c r="J14" i="20"/>
  <c r="J13" i="20"/>
  <c r="J12" i="20"/>
  <c r="J6" i="20"/>
  <c r="J5" i="20"/>
  <c r="F3" i="20"/>
  <c r="K2" i="20"/>
  <c r="K28" i="10"/>
  <c r="E30" i="33" s="1"/>
  <c r="E32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2" i="6"/>
  <c r="D17" i="33"/>
  <c r="E17" i="33"/>
  <c r="E34" i="33" s="1"/>
  <c r="F22" i="6"/>
  <c r="G19" i="8"/>
  <c r="K19" i="8"/>
  <c r="E15" i="33" s="1"/>
  <c r="F15" i="33" s="1"/>
  <c r="F19" i="8"/>
  <c r="G28" i="10"/>
  <c r="J28" i="10"/>
  <c r="D30" i="33" s="1"/>
  <c r="H20" i="9"/>
  <c r="G20" i="9"/>
  <c r="F20" i="9"/>
  <c r="G15" i="1"/>
  <c r="F15" i="1"/>
  <c r="D32" i="33" l="1"/>
  <c r="F30" i="33"/>
  <c r="F32" i="33" s="1"/>
  <c r="B34" i="33"/>
  <c r="D34" i="33"/>
  <c r="F17" i="33"/>
  <c r="F27" i="33" s="1"/>
  <c r="F29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F34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<sst xmlns="http://schemas.openxmlformats.org/spreadsheetml/2006/main" count="946" uniqueCount="534">
  <si>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</si>
  <si>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</si>
  <si>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</si>
  <si>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</si>
  <si>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</si>
  <si>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</si>
  <si>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</si>
  <si>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</si>
  <si>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</si>
  <si>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</si>
  <si>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</si>
  <si>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</si>
  <si>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</si>
  <si>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</si>
  <si>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</si>
  <si>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</si>
  <si>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</si>
  <si>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</si>
  <si>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</si>
  <si>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</si>
  <si>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</si>
  <si>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</si>
  <si>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</si>
  <si>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</si>
  <si>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</si>
  <si>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</si>
  <si>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</si>
  <si>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</si>
  <si>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</si>
  <si>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</si>
  <si>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</si>
  <si>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</si>
  <si>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</si>
  <si>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</si>
  <si>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</si>
  <si>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</si>
  <si>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</si>
  <si>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</si>
  <si>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</si>
  <si>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</si>
  <si>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</si>
  <si>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</si>
  <si>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</si>
  <si>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</si>
  <si>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</si>
  <si>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</si>
  <si>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</si>
  <si>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</si>
  <si>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</si>
  <si>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</si>
  <si>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</si>
  <si>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</si>
  <si>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</si>
  <si>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</si>
  <si>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</si>
  <si>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</si>
  <si>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</si>
  <si>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</si>
  <si>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</si>
  <si>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</si>
  <si>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</si>
  <si>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</si>
  <si>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</si>
  <si>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</si>
  <si>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</si>
  <si>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</si>
  <si>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</si>
  <si>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</si>
  <si>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</si>
  <si>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</si>
  <si>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</si>
  <si>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</si>
  <si>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</si>
  <si>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</si>
  <si>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</si>
  <si>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</si>
  <si>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</si>
  <si>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</si>
  <si>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</si>
  <si>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</si>
  <si>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</si>
  <si>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</si>
  <si>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</si>
  <si>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</si>
  <si>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</si>
  <si>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</si>
  <si>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</si>
  <si>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</si>
  <si>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</si>
  <si>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</si>
  <si>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</si>
  <si>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</si>
  <si>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</si>
  <si>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</si>
  <si>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</si>
  <si>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</si>
  <si>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</si>
  <si>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</si>
  <si>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</si>
  <si>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</si>
  <si>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</si>
  <si>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</si>
  <si>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</si>
  <si>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</si>
  <si>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</si>
  <si>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</si>
  <si>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</si>
  <si>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</si>
  <si>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</si>
  <si>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</si>
  <si>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</si>
  <si>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</si>
  <si>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</si>
  <si>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</si>
  <si>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</si>
  <si>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</si>
  <si>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</si>
  <si>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</si>
  <si>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</si>
  <si>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</si>
  <si>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</si>
  <si>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</si>
  <si>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</si>
  <si>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</si>
  <si>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</si>
  <si>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</si>
  <si>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</si>
  <si>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</si>
  <si>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</si>
  <si>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</si>
  <si>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</si>
  <si>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</si>
  <si>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</si>
  <si>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</si>
  <si>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</si>
  <si>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</si>
  <si>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</si>
  <si>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</si>
  <si>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</si>
  <si>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</si>
  <si>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</si>
  <si>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</si>
  <si>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</si>
  <si>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</si>
  <si>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</si>
  <si>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</si>
  <si>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</si>
  <si>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</si>
  <si>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</si>
  <si>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</si>
  <si>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</si>
  <si>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</si>
  <si>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</si>
  <si>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</si>
  <si>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</si>
  <si>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</si>
  <si>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</si>
  <si>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</si>
  <si>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</si>
  <si>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</si>
  <si>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</si>
  <si>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</si>
  <si>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</si>
  <si>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</si>
  <si>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</si>
  <si>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</si>
  <si>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</si>
  <si>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</si>
  <si>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</si>
  <si>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</si>
  <si>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</si>
  <si>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</si>
  <si>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</si>
  <si>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</si>
  <si>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</si>
  <si>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</si>
  <si>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</si>
  <si>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</si>
  <si>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</si>
  <si>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</si>
  <si>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</si>
  <si>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</si>
  <si>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</si>
  <si>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</si>
  <si>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</si>
  <si>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</si>
  <si>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</si>
  <si>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</si>
  <si>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</si>
  <si>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</si>
  <si>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</si>
  <si>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</si>
  <si>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</si>
  <si>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</si>
  <si>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</si>
  <si>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</si>
  <si>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</si>
  <si>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</si>
  <si>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</si>
  <si>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</si>
  <si>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</si>
  <si>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</si>
  <si>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</si>
  <si>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</si>
  <si>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</si>
  <si>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</si>
  <si>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</si>
  <si>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</si>
  <si>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</si>
  <si>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</si>
  <si>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</si>
  <si>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</si>
  <si>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</si>
  <si>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</si>
  <si>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</si>
  <si>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</si>
  <si>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</si>
  <si>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</si>
  <si>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</si>
  <si>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</si>
  <si>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</si>
  <si>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</si>
  <si>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</si>
  <si>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</si>
  <si>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</si>
  <si>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</si>
  <si>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</si>
  <si>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</si>
  <si>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</si>
  <si>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</si>
  <si>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</si>
  <si>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</si>
  <si>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</si>
  <si>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</si>
  <si>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</si>
  <si>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</si>
  <si>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</si>
  <si>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</si>
  <si>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</si>
  <si>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</si>
  <si>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</si>
  <si>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</si>
  <si>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</si>
  <si>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</si>
  <si>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</si>
  <si>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</si>
  <si>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</si>
  <si>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</si>
  <si>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</si>
  <si>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</si>
  <si>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</si>
  <si>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</si>
  <si>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</si>
  <si>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</si>
  <si>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</si>
  <si>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</si>
  <si>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</si>
  <si>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</si>
  <si>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</si>
  <si>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</si>
  <si>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</si>
  <si>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</si>
  <si>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</si>
  <si>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</si>
  <si>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</si>
  <si>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</si>
  <si>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</si>
  <si>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</si>
  <si>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</si>
  <si>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</si>
  <si>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</si>
  <si>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</si>
  <si>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</si>
  <si>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</si>
  <si>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</si>
  <si>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</si>
  <si>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</si>
  <si>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</si>
  <si>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</si>
  <si>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</si>
  <si>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</si>
  <si>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</si>
  <si>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</si>
  <si>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</si>
  <si>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</si>
  <si>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</si>
  <si>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</si>
  <si>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</si>
  <si>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</si>
  <si>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</si>
  <si>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</si>
  <si>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</si>
  <si>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</si>
  <si>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</si>
  <si>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</si>
  <si>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</si>
  <si>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</si>
  <si>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</si>
  <si>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</si>
  <si>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</si>
  <si>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</si>
  <si>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</si>
  <si>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</si>
  <si>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</si>
  <si>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</si>
  <si>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</si>
  <si>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</si>
  <si>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</si>
  <si>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</si>
  <si>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</si>
  <si>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</si>
  <si>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</si>
  <si>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</si>
  <si>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</si>
  <si>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</si>
  <si>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</si>
  <si>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</si>
  <si>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</si>
  <si>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</si>
  <si>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</si>
  <si>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</si>
  <si>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</si>
  <si>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</si>
  <si>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</si>
  <si>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</si>
  <si>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</si>
  <si>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</si>
  <si>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</si>
  <si>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</si>
  <si>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</si>
  <si>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</si>
  <si>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</si>
  <si>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</si>
  <si>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</si>
  <si>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</si>
  <si>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</si>
  <si>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</si>
  <si>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</si>
  <si>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</si>
  <si>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</si>
  <si>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</si>
  <si>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</si>
  <si>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</si>
  <si>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</si>
  <si>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</si>
  <si>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</si>
  <si>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</si>
  <si>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</si>
  <si>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</si>
  <si>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</si>
  <si>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</si>
  <si>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</si>
  <si>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</si>
  <si>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</si>
  <si>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</si>
  <si>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</si>
  <si>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</si>
  <si>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</si>
  <si>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</si>
  <si>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</si>
  <si>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</si>
  <si>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</si>
  <si>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</si>
  <si>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</si>
  <si>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</si>
  <si>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</si>
  <si>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</si>
  <si>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</si>
  <si>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</si>
  <si>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</si>
  <si>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</si>
  <si>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</si>
  <si>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</si>
  <si>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</si>
  <si>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</si>
  <si>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</si>
  <si>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</si>
  <si>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</si>
  <si>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</si>
  <si>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</si>
  <si>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</si>
  <si>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</si>
  <si>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</si>
  <si>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</si>
  <si>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</si>
  <si>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</si>
  <si>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</si>
  <si>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</si>
  <si>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</si>
  <si>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</si>
  <si>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</si>
  <si>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</si>
  <si>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</si>
  <si>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</si>
  <si>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</si>
  <si>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</si>
  <si>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</si>
  <si>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</si>
  <si>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</si>
  <si>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</si>
  <si>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</si>
  <si>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</si>
  <si>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</si>
  <si>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</si>
  <si>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</si>
  <si>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</si>
  <si>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</si>
  <si>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</si>
  <si>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</si>
  <si>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</si>
  <si>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</si>
  <si>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</si>
  <si>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</si>
  <si>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</si>
  <si>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</si>
  <si>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</si>
  <si>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</si>
  <si>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</si>
  <si>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</si>
  <si>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</si>
  <si>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</si>
  <si>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</si>
  <si>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</si>
  <si>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</si>
  <si>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</si>
  <si>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</si>
  <si>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</si>
  <si>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</si>
  <si>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</si>
  <si>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</si>
  <si>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</si>
  <si>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</si>
  <si>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</si>
  <si>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</si>
  <si>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</si>
  <si>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</si>
  <si>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</si>
  <si>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</si>
  <si>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</si>
  <si>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</si>
  <si>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</si>
  <si>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</si>
  <si>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</si>
  <si>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</si>
  <si>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</si>
  <si>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</si>
  <si>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</si>
  <si>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</si>
  <si>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</si>
  <si>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</si>
  <si>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</si>
  <si>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</si>
  <si>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</si>
  <si>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</si>
  <si>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</si>
  <si>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</si>
  <si>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</si>
  <si>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</si>
  <si>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</si>
  <si>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</si>
  <si>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</si>
  <si>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</si>
  <si>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</si>
  <si>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</si>
  <si>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</si>
  <si>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</si>
  <si>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</si>
  <si>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</si>
  <si>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</si>
  <si>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</si>
  <si>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</si>
  <si>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</si>
  <si>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</si>
  <si>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</si>
  <si>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</si>
  <si>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</si>
  <si>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</si>
  <si>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</si>
  <si>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</si>
  <si>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</si>
  <si>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</si>
  <si>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</si>
  <si>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</si>
  <si>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</si>
  <si>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</si>
  <si>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</si>
  <si>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</si>
  <si>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</si>
  <si>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</si>
  <si>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</si>
  <si>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</si>
  <si>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</si>
  <si>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</si>
  <si>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</si>
  <si>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</si>
  <si>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</si>
  <si>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</si>
  <si>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</si>
  <si>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</si>
  <si>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</si>
  <si>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</si>
  <si>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</si>
  <si>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</si>
  <si>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</si>
  <si>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</si>
  <si>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</si>
  <si>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</si>
  <si>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</si>
  <si>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</si>
  <si>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</si>
  <si>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</si>
  <si>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</si>
  <si>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</si>
  <si>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</si>
  <si>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</si>
  <si>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</si>
  <si>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</si>
  <si>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</si>
  <si>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</si>
  <si>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</si>
  <si>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</si>
  <si>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</si>
  <si>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</si>
  <si>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</si>
  <si>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</si>
  <si>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</si>
  <si>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</si>
  <si>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</si>
  <si>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PRIMERA DE DIC</t>
  </si>
  <si>
    <t>LICENCIA</t>
  </si>
  <si>
    <t>NUSA741005S17</t>
  </si>
  <si>
    <t>ARTURO NUÑEZ SANDOVAL</t>
  </si>
  <si>
    <t>31 DE DICIEMBRE DE 2016</t>
  </si>
  <si>
    <t>SEGUNDA QUINCENA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</si>
</sst>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0" fillId="4" borderId="0" xfId="0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304</v>
      </c>
      <c r="J2" s="47"/>
      <c r="M2" s="48" t="str">
        <f>+PRESIDENCIA!M2</f>
        <v>31 DE DICIEMBRE DE 2016</v>
      </c>
    </row>
    <row r="3" spans="2:14" x14ac:dyDescent="0.2">
      <c r="F3" s="100" t="str">
        <f>+PRESIDENCIA!F3</f>
        <v>SEGUNDA QUINCENA DE DICIEMBRE DE 2016</v>
      </c>
      <c r="J3" s="101"/>
    </row>
    <row r="4" spans="2:14" x14ac:dyDescent="0.2">
      <c r="F4" s="101" t="s">
        <v>198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508</v>
      </c>
      <c r="C7" s="41" t="s">
        <v>336</v>
      </c>
      <c r="D7" s="53"/>
      <c r="E7" s="38" t="s">
        <v>118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344</v>
      </c>
      <c r="C8" s="41" t="s">
        <v>337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345</v>
      </c>
      <c r="C9" s="41" t="s">
        <v>325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346</v>
      </c>
      <c r="C10" s="41" t="s">
        <v>338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347</v>
      </c>
      <c r="C11" s="41" t="s">
        <v>339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473</v>
      </c>
      <c r="C12" s="41" t="s">
        <v>340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530</v>
      </c>
      <c r="C13" s="41" t="s">
        <v>531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348</v>
      </c>
      <c r="C14" s="41" t="s">
        <v>342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349</v>
      </c>
      <c r="C15" s="41" t="s">
        <v>343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354</v>
      </c>
      <c r="C16" s="41" t="s">
        <v>341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4"/>
      <c r="K16" s="94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6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305</v>
      </c>
      <c r="J2" s="47"/>
      <c r="M2" s="48" t="s">
        <v>532</v>
      </c>
    </row>
    <row r="3" spans="2:18" x14ac:dyDescent="0.2">
      <c r="F3" s="100" t="s">
        <v>533</v>
      </c>
      <c r="J3" s="101"/>
    </row>
    <row r="4" spans="2:18" x14ac:dyDescent="0.2">
      <c r="F4" s="101" t="s">
        <v>198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356</v>
      </c>
      <c r="C7" s="41" t="s">
        <v>355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363</v>
      </c>
      <c r="C8" s="41" t="s">
        <v>359</v>
      </c>
      <c r="D8" s="53"/>
      <c r="E8" s="70" t="s">
        <v>210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6039.7107166337928</v>
      </c>
      <c r="I9" s="18">
        <f t="shared" si="1"/>
        <v>706.37738330046022</v>
      </c>
      <c r="J9" s="18"/>
      <c r="K9" s="18"/>
      <c r="L9" s="18">
        <f t="shared" si="2"/>
        <v>5333.3333333333321</v>
      </c>
      <c r="M9" s="36"/>
      <c r="N9" s="58"/>
      <c r="O9" s="45"/>
      <c r="Q9" s="45"/>
      <c r="R9" s="45"/>
    </row>
    <row r="10" spans="2:18" ht="24.95" customHeight="1" x14ac:dyDescent="0.2">
      <c r="B10" s="34" t="s">
        <v>364</v>
      </c>
      <c r="C10" s="35" t="s">
        <v>357</v>
      </c>
      <c r="D10" s="53"/>
      <c r="E10" s="70" t="s">
        <v>358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58"/>
      <c r="O10" s="143"/>
      <c r="Q10" s="45"/>
      <c r="R10" s="45"/>
    </row>
    <row r="11" spans="2:18" ht="24.95" customHeight="1" x14ac:dyDescent="0.2">
      <c r="B11" s="38" t="s">
        <v>236</v>
      </c>
      <c r="C11" s="41" t="s">
        <v>235</v>
      </c>
      <c r="D11" s="53"/>
      <c r="E11" s="70" t="s">
        <v>234</v>
      </c>
      <c r="F11" s="65">
        <v>25806</v>
      </c>
      <c r="G11" s="65">
        <v>4512</v>
      </c>
      <c r="H11" s="18">
        <f t="shared" si="0"/>
        <v>13573.17554240631</v>
      </c>
      <c r="I11" s="18">
        <f t="shared" si="1"/>
        <v>2373.1755424063117</v>
      </c>
      <c r="J11" s="18"/>
      <c r="K11" s="18">
        <v>0</v>
      </c>
      <c r="L11" s="18">
        <f t="shared" si="2"/>
        <v>11199.999999999998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365</v>
      </c>
      <c r="C12" s="41" t="s">
        <v>360</v>
      </c>
      <c r="D12" s="53"/>
      <c r="E12" s="70" t="s">
        <v>361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366</v>
      </c>
      <c r="C13" s="41" t="s">
        <v>457</v>
      </c>
      <c r="D13" s="53"/>
      <c r="E13" s="70" t="s">
        <v>362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58"/>
      <c r="O13" s="144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198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86007.884286653512</v>
      </c>
      <c r="I15" s="60">
        <f>SUM(I7:I14)</f>
        <v>16104.399737015121</v>
      </c>
      <c r="J15" s="60">
        <f t="shared" si="3"/>
        <v>0</v>
      </c>
      <c r="K15" s="60">
        <f t="shared" si="3"/>
        <v>0</v>
      </c>
      <c r="L15" s="60">
        <f>SUM(L7:L14)</f>
        <v>69903.484549638379</v>
      </c>
      <c r="M15" s="106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306</v>
      </c>
      <c r="G2" s="45"/>
      <c r="H2" s="45"/>
      <c r="I2" s="45"/>
      <c r="J2" s="47"/>
      <c r="K2" s="45"/>
      <c r="L2" s="45"/>
      <c r="M2" s="48" t="str">
        <f>PRESIDENCIA!M2</f>
        <v>31 DE DICIEMBRE DE 2016</v>
      </c>
    </row>
    <row r="3" spans="1:15" x14ac:dyDescent="0.2">
      <c r="F3" s="101" t="str">
        <f>PRESIDENCIA!F3</f>
        <v>SEGUNDA QUINCENA DE DICIEMBRE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386</v>
      </c>
      <c r="C7" s="41" t="s">
        <v>385</v>
      </c>
      <c r="D7" s="53"/>
      <c r="E7" s="70" t="s">
        <v>123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O7" s="142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91</v>
      </c>
      <c r="F9" s="98">
        <f t="shared" ref="F9:L9" si="2">SUM(F7:F8)</f>
        <v>45736.71</v>
      </c>
      <c r="G9" s="98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7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7" ht="15" x14ac:dyDescent="0.25">
      <c r="F2" s="47" t="s">
        <v>307</v>
      </c>
      <c r="G2" s="45"/>
      <c r="H2" s="45"/>
      <c r="I2" s="45"/>
      <c r="J2" s="47"/>
      <c r="K2" s="45"/>
      <c r="L2" s="45"/>
      <c r="M2" s="48" t="str">
        <f>PRESIDENCIA!M2</f>
        <v>31 DE DICIEMBRE DE 2016</v>
      </c>
    </row>
    <row r="3" spans="1:17" x14ac:dyDescent="0.2">
      <c r="F3" s="101" t="str">
        <f>PRESIDENCIA!F3</f>
        <v>SEGUNDA QUINCENA DE DICIEMBRE DE 2016</v>
      </c>
      <c r="G3" s="45"/>
      <c r="H3" s="45"/>
      <c r="I3" s="45"/>
      <c r="J3" s="101"/>
      <c r="K3" s="45"/>
      <c r="L3" s="45"/>
    </row>
    <row r="4" spans="1:17" x14ac:dyDescent="0.2">
      <c r="F4" s="101"/>
      <c r="G4" s="45"/>
      <c r="H4" s="45"/>
      <c r="I4" s="45"/>
      <c r="J4" s="101"/>
      <c r="K4" s="45"/>
      <c r="L4" s="45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60"/>
      <c r="P5" s="60"/>
    </row>
    <row r="6" spans="1:17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7" ht="24.95" customHeight="1" x14ac:dyDescent="0.2">
      <c r="B7" s="38" t="s">
        <v>475</v>
      </c>
      <c r="C7" s="41" t="s">
        <v>401</v>
      </c>
      <c r="D7" s="53"/>
      <c r="E7" s="38" t="s">
        <v>125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58">
        <v>20404.72</v>
      </c>
      <c r="O7" s="45"/>
      <c r="Q7" s="145"/>
    </row>
    <row r="8" spans="1:17" ht="24.95" customHeight="1" x14ac:dyDescent="0.2">
      <c r="B8" s="38" t="s">
        <v>474</v>
      </c>
      <c r="C8" s="41" t="s">
        <v>402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7" ht="21.95" customHeight="1" x14ac:dyDescent="0.2">
      <c r="E9" s="59" t="s">
        <v>91</v>
      </c>
      <c r="F9" s="98">
        <f t="shared" ref="F9:L9" si="2">SUM(F7:F8)</f>
        <v>31100.120000000003</v>
      </c>
      <c r="G9" s="98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7" ht="21.95" customHeight="1" x14ac:dyDescent="0.2">
      <c r="B10" s="38"/>
      <c r="C10" s="35"/>
      <c r="D10" s="35"/>
      <c r="E10" s="38"/>
      <c r="F10" s="18"/>
      <c r="J10" s="18"/>
      <c r="O10" s="45"/>
    </row>
    <row r="11" spans="1:17" x14ac:dyDescent="0.2">
      <c r="B11" s="38"/>
      <c r="C11" s="35"/>
      <c r="D11" s="35"/>
      <c r="E11" s="38"/>
      <c r="F11" s="18"/>
      <c r="J11" s="18"/>
      <c r="O11" s="60"/>
      <c r="P11" s="60"/>
    </row>
    <row r="12" spans="1:17" x14ac:dyDescent="0.2">
      <c r="B12" s="38"/>
      <c r="C12" s="35"/>
      <c r="D12" s="35"/>
      <c r="E12" s="38"/>
      <c r="F12" s="18"/>
      <c r="J12" s="18"/>
      <c r="O12" s="45"/>
    </row>
    <row r="13" spans="1:17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7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7" x14ac:dyDescent="0.2">
      <c r="B15" s="38"/>
      <c r="C15" s="35"/>
      <c r="D15" s="35"/>
      <c r="E15" s="38"/>
      <c r="F15" s="18"/>
      <c r="J15" s="18"/>
    </row>
    <row r="16" spans="1:17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2016</v>
      </c>
    </row>
    <row r="3" spans="2:18" x14ac:dyDescent="0.2"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2:18" x14ac:dyDescent="0.2">
      <c r="F4" s="101"/>
      <c r="G4" s="45"/>
      <c r="H4" s="45"/>
      <c r="I4" s="45"/>
      <c r="J4" s="45"/>
      <c r="K4" s="45"/>
      <c r="L4" s="45"/>
      <c r="M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102" t="s">
        <v>263</v>
      </c>
      <c r="I5" s="50" t="s">
        <v>4</v>
      </c>
      <c r="J5" s="50" t="s">
        <v>209</v>
      </c>
      <c r="K5" s="103" t="s">
        <v>263</v>
      </c>
      <c r="L5" s="52" t="s">
        <v>197</v>
      </c>
      <c r="M5" s="50" t="s">
        <v>5</v>
      </c>
      <c r="N5" s="49" t="s">
        <v>6</v>
      </c>
    </row>
    <row r="6" spans="2:18" ht="2.25" customHeight="1" x14ac:dyDescent="0.2">
      <c r="F6" s="90"/>
      <c r="G6" s="90"/>
      <c r="H6" s="90"/>
    </row>
    <row r="7" spans="2:18" ht="24.95" customHeight="1" x14ac:dyDescent="0.2">
      <c r="B7" s="38" t="s">
        <v>476</v>
      </c>
      <c r="C7" s="41" t="s">
        <v>466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>+H7/30.42*16</f>
        <v>0</v>
      </c>
      <c r="L7" s="18"/>
      <c r="M7" s="18">
        <f>I7-J7+K7-L7</f>
        <v>5762.4142011834319</v>
      </c>
      <c r="N7" s="36"/>
      <c r="O7" s="58">
        <f>F7-G7</f>
        <v>10955.79</v>
      </c>
      <c r="Q7" s="60">
        <v>12521.2</v>
      </c>
      <c r="R7" s="145"/>
    </row>
    <row r="8" spans="2:18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+F8/30.42*16</f>
        <v>4714.792899408284</v>
      </c>
      <c r="J8" s="18">
        <f t="shared" ref="J8:J11" si="1">+G8/30.42*16</f>
        <v>448.12623274161734</v>
      </c>
      <c r="K8" s="18">
        <f>+H8/30.42*16</f>
        <v>0</v>
      </c>
      <c r="L8" s="18"/>
      <c r="M8" s="18">
        <f>I8-J8+K8-L8</f>
        <v>4266.666666666667</v>
      </c>
      <c r="N8" s="36"/>
      <c r="Q8" s="45">
        <v>10298.36</v>
      </c>
    </row>
    <row r="9" spans="2:18" ht="24.95" customHeight="1" x14ac:dyDescent="0.2">
      <c r="B9" s="57" t="s">
        <v>181</v>
      </c>
      <c r="C9" s="110" t="s">
        <v>175</v>
      </c>
      <c r="D9" s="53"/>
      <c r="E9" s="70" t="s">
        <v>309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1"/>
        <v>116.76528599605523</v>
      </c>
      <c r="K9" s="18">
        <f>+H9/30.42*16</f>
        <v>0</v>
      </c>
      <c r="L9" s="18"/>
      <c r="M9" s="18">
        <f>I9-J9+K9-L9</f>
        <v>3199.9999999999995</v>
      </c>
      <c r="N9" s="36"/>
      <c r="Q9" s="45">
        <f>Q7-Q8</f>
        <v>2222.84</v>
      </c>
      <c r="R9" s="145"/>
    </row>
    <row r="10" spans="2:18" ht="24.95" customHeight="1" x14ac:dyDescent="0.2">
      <c r="B10" s="38" t="s">
        <v>352</v>
      </c>
      <c r="C10" s="41" t="s">
        <v>350</v>
      </c>
      <c r="D10" s="53"/>
      <c r="E10" s="70" t="s">
        <v>310</v>
      </c>
      <c r="F10" s="65">
        <v>6306</v>
      </c>
      <c r="G10" s="65">
        <v>222</v>
      </c>
      <c r="H10" s="65"/>
      <c r="I10" s="18">
        <f t="shared" si="0"/>
        <v>3316.7652859960549</v>
      </c>
      <c r="J10" s="18">
        <f t="shared" si="1"/>
        <v>116.76528599605523</v>
      </c>
      <c r="K10" s="18">
        <f>+H10/30.42*16</f>
        <v>0</v>
      </c>
      <c r="L10" s="18"/>
      <c r="M10" s="18">
        <f>I10-J10+K10-L10</f>
        <v>3199.9999999999995</v>
      </c>
      <c r="N10" s="36"/>
      <c r="Q10" s="45">
        <v>0.21360000000000001</v>
      </c>
      <c r="R10" s="145"/>
    </row>
    <row r="11" spans="2:18" ht="24.95" customHeight="1" x14ac:dyDescent="0.2">
      <c r="B11" s="38" t="s">
        <v>353</v>
      </c>
      <c r="C11" s="41" t="s">
        <v>351</v>
      </c>
      <c r="D11" s="53"/>
      <c r="E11" s="70" t="s">
        <v>311</v>
      </c>
      <c r="F11" s="65">
        <v>6306</v>
      </c>
      <c r="G11" s="65">
        <v>222</v>
      </c>
      <c r="H11" s="65"/>
      <c r="I11" s="18">
        <f t="shared" si="0"/>
        <v>3316.7652859960549</v>
      </c>
      <c r="J11" s="18">
        <f t="shared" si="1"/>
        <v>116.76528599605523</v>
      </c>
      <c r="K11" s="18">
        <f>+H11/30.42*16</f>
        <v>0</v>
      </c>
      <c r="L11" s="18"/>
      <c r="M11" s="18">
        <f>I11-J11+K11-L11</f>
        <v>3199.9999999999995</v>
      </c>
      <c r="N11" s="36"/>
      <c r="Q11" s="45">
        <f>Q9*Q10</f>
        <v>474.79862400000007</v>
      </c>
      <c r="R11" s="145"/>
    </row>
    <row r="12" spans="2:18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8" ht="21.95" customHeight="1" x14ac:dyDescent="0.2">
      <c r="E13" s="59" t="s">
        <v>91</v>
      </c>
      <c r="F13" s="98">
        <f t="shared" ref="F13:M13" si="2">SUM(F6:F12)</f>
        <v>40403.199999999997</v>
      </c>
      <c r="G13" s="98">
        <f t="shared" si="2"/>
        <v>3083.41</v>
      </c>
      <c r="H13" s="98">
        <f t="shared" si="2"/>
        <v>0</v>
      </c>
      <c r="I13" s="60">
        <f>SUM(I6:I12)</f>
        <v>21250.861275476658</v>
      </c>
      <c r="J13" s="60">
        <f t="shared" si="2"/>
        <v>1621.7804076265611</v>
      </c>
      <c r="K13" s="60">
        <f t="shared" si="2"/>
        <v>0</v>
      </c>
      <c r="L13" s="60">
        <f t="shared" si="2"/>
        <v>0</v>
      </c>
      <c r="M13" s="60">
        <f t="shared" si="2"/>
        <v>19629.080867850098</v>
      </c>
      <c r="Q13" s="60">
        <f>Q11+Q12</f>
        <v>1565.4086239999999</v>
      </c>
    </row>
    <row r="14" spans="2:18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8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31 DE DICIEMBRE DE 2016</v>
      </c>
    </row>
    <row r="3" spans="2:16" x14ac:dyDescent="0.2">
      <c r="F3" s="17" t="str">
        <f>PRESIDENCIA!F3</f>
        <v>SEGUNDA QUINCENA DE DICIEMBRE DE 2016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263</v>
      </c>
      <c r="I5" s="7" t="s">
        <v>4</v>
      </c>
      <c r="J5" s="7" t="s">
        <v>209</v>
      </c>
      <c r="K5" s="39" t="s">
        <v>263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398</v>
      </c>
      <c r="C7" s="8" t="s">
        <v>395</v>
      </c>
      <c r="D7" s="13"/>
      <c r="E7" s="71" t="s">
        <v>254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399</v>
      </c>
      <c r="C8" s="10" t="s">
        <v>396</v>
      </c>
      <c r="D8" s="13"/>
      <c r="E8" s="71" t="s">
        <v>255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400</v>
      </c>
      <c r="C9" s="8" t="s">
        <v>397</v>
      </c>
      <c r="D9" s="13"/>
      <c r="E9" s="71" t="s">
        <v>256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8" t="s">
        <v>529</v>
      </c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464</v>
      </c>
      <c r="D17" s="13"/>
      <c r="E17" s="71" t="s">
        <v>257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31 DE DICIEMBRE DE 2016</v>
      </c>
    </row>
    <row r="3" spans="2:22" x14ac:dyDescent="0.2"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389</v>
      </c>
      <c r="C7" s="41" t="s">
        <v>387</v>
      </c>
      <c r="D7" s="53"/>
      <c r="E7" s="113" t="s">
        <v>133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390</v>
      </c>
      <c r="C8" s="41" t="s">
        <v>452</v>
      </c>
      <c r="D8" s="53"/>
      <c r="E8" s="113" t="s">
        <v>290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45"/>
      <c r="O8" s="143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391</v>
      </c>
      <c r="C11" s="41" t="s">
        <v>392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45"/>
      <c r="O11" s="143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12475.739644970414</v>
      </c>
      <c r="I12" s="18">
        <f t="shared" si="1"/>
        <v>2114.962177514793</v>
      </c>
      <c r="J12" s="18"/>
      <c r="K12" s="18">
        <v>4</v>
      </c>
      <c r="L12" s="18">
        <f t="shared" si="2"/>
        <v>10356.77746745562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259</v>
      </c>
      <c r="C15" s="41" t="s">
        <v>262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393</v>
      </c>
      <c r="C16" s="41" t="s">
        <v>388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394</v>
      </c>
      <c r="C17" s="41" t="s">
        <v>458</v>
      </c>
      <c r="D17" s="53"/>
      <c r="E17" s="113" t="s">
        <v>237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55"/>
      <c r="O17" s="142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3">SUM(F7:F17)</f>
        <v>153557.30999999997</v>
      </c>
      <c r="G19" s="98">
        <f t="shared" si="3"/>
        <v>21577.208655999999</v>
      </c>
      <c r="H19" s="60">
        <f t="shared" si="3"/>
        <v>80766.500986193307</v>
      </c>
      <c r="I19" s="60">
        <f t="shared" si="3"/>
        <v>11348.959187902694</v>
      </c>
      <c r="J19" s="60">
        <f t="shared" si="3"/>
        <v>0</v>
      </c>
      <c r="K19" s="60">
        <f t="shared" si="3"/>
        <v>7</v>
      </c>
      <c r="L19" s="60">
        <f t="shared" si="3"/>
        <v>69410.541798290593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zoomScale="80" zoomScaleNormal="80" workbookViewId="0">
      <selection activeCell="H7" sqref="H7: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31 DE DICIEMBRE DE 2016</v>
      </c>
    </row>
    <row r="3" spans="2:18" x14ac:dyDescent="0.2">
      <c r="F3" s="48" t="str">
        <f>PRESIDENCIA!F3</f>
        <v>SEGUNDA QUINCENA DE DICIEMBRE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430</v>
      </c>
      <c r="C7" s="41" t="s">
        <v>453</v>
      </c>
      <c r="D7" s="117"/>
      <c r="E7" s="118" t="s">
        <v>153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58"/>
      <c r="O7" s="144"/>
      <c r="P7" s="60"/>
    </row>
    <row r="8" spans="2:18" ht="58.5" customHeight="1" x14ac:dyDescent="0.2">
      <c r="B8" s="38" t="s">
        <v>431</v>
      </c>
      <c r="C8" s="41" t="s">
        <v>425</v>
      </c>
      <c r="D8" s="117"/>
      <c r="E8" s="118" t="s">
        <v>321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143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432</v>
      </c>
      <c r="C11" s="41" t="s">
        <v>454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O11" s="143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9"/>
      <c r="O18" s="55"/>
      <c r="Q18" s="45"/>
    </row>
    <row r="19" spans="2:18" ht="21.95" customHeight="1" x14ac:dyDescent="0.2">
      <c r="B19" s="38" t="s">
        <v>433</v>
      </c>
      <c r="C19" s="41" t="s">
        <v>434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9"/>
      <c r="O19" s="142"/>
      <c r="Q19" s="45"/>
    </row>
    <row r="20" spans="2:18" ht="21.95" customHeight="1" x14ac:dyDescent="0.2">
      <c r="B20" s="38" t="s">
        <v>504</v>
      </c>
      <c r="C20" s="41" t="s">
        <v>440</v>
      </c>
      <c r="D20" s="117"/>
      <c r="E20" s="118" t="s">
        <v>461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9"/>
      <c r="O20" s="142"/>
      <c r="Q20" s="45"/>
    </row>
    <row r="21" spans="2:18" ht="21.95" customHeight="1" x14ac:dyDescent="0.2">
      <c r="B21" s="38" t="s">
        <v>435</v>
      </c>
      <c r="C21" s="41" t="s">
        <v>436</v>
      </c>
      <c r="D21" s="117"/>
      <c r="E21" s="118" t="s">
        <v>427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9"/>
      <c r="O21" s="142"/>
      <c r="Q21" s="45"/>
    </row>
    <row r="22" spans="2:18" ht="21.95" customHeight="1" x14ac:dyDescent="0.2">
      <c r="B22" s="38" t="s">
        <v>437</v>
      </c>
      <c r="C22" s="41" t="s">
        <v>438</v>
      </c>
      <c r="D22" s="117"/>
      <c r="E22" s="118" t="s">
        <v>428</v>
      </c>
      <c r="F22" s="65">
        <v>10969</v>
      </c>
      <c r="G22" s="65">
        <v>1234.5999999999999</v>
      </c>
      <c r="H22" s="18">
        <f t="shared" si="0"/>
        <v>5769.362261669954</v>
      </c>
      <c r="I22" s="18">
        <f t="shared" si="1"/>
        <v>649.36226166995391</v>
      </c>
      <c r="J22" s="18"/>
      <c r="K22" s="18"/>
      <c r="L22" s="18">
        <f>H22-I22+J22-K22</f>
        <v>5120</v>
      </c>
      <c r="M22" s="119"/>
      <c r="N22" s="58"/>
      <c r="O22" s="142"/>
      <c r="Q22" s="60"/>
      <c r="R22" s="58"/>
    </row>
    <row r="23" spans="2:18" ht="21.95" customHeight="1" x14ac:dyDescent="0.2">
      <c r="B23" s="38" t="s">
        <v>439</v>
      </c>
      <c r="C23" s="41" t="s">
        <v>426</v>
      </c>
      <c r="D23" s="117"/>
      <c r="E23" s="118" t="s">
        <v>429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9"/>
      <c r="O23" s="142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114061.9171597633</v>
      </c>
      <c r="I25" s="60">
        <f>SUM(I7:I23)</f>
        <v>14582.12868376068</v>
      </c>
      <c r="J25" s="60">
        <f>SUM(J7:J23)</f>
        <v>0</v>
      </c>
      <c r="K25" s="60">
        <f>SUM(K7:K23)</f>
        <v>13</v>
      </c>
      <c r="L25" s="60">
        <f>SUM(L7:L23)</f>
        <v>99466.788476002635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workbookViewId="0">
      <selection activeCell="H7" sqref="H7: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31 DE DICIEMBRE DE 2016</v>
      </c>
    </row>
    <row r="3" spans="2:13" x14ac:dyDescent="0.2">
      <c r="F3" s="17" t="str">
        <f>+O.PUB!F3</f>
        <v>SEGUNDA QUINCENA DE DICIEMBRE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263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260</v>
      </c>
      <c r="C7" s="8" t="s">
        <v>258</v>
      </c>
      <c r="D7" s="13"/>
      <c r="E7" s="71" t="s">
        <v>140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267</v>
      </c>
      <c r="C14" s="8" t="s">
        <v>266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269</v>
      </c>
      <c r="C15" s="8" t="s">
        <v>268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270</v>
      </c>
      <c r="C16" s="8" t="s">
        <v>271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505</v>
      </c>
      <c r="C20" s="8" t="s">
        <v>240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515</v>
      </c>
      <c r="C21" s="8" t="s">
        <v>471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10" sqref="I10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312</v>
      </c>
      <c r="G2" s="45"/>
      <c r="H2" s="45"/>
      <c r="I2" s="45"/>
      <c r="J2" s="47"/>
      <c r="K2" s="45"/>
      <c r="L2" s="45"/>
      <c r="M2" s="48" t="str">
        <f>+O.PUB!M2</f>
        <v>31 DE DICIEMBRE DE 2016</v>
      </c>
    </row>
    <row r="3" spans="2:16" x14ac:dyDescent="0.2">
      <c r="F3" s="48" t="str">
        <f>+O.PUB!F3</f>
        <v>SEGUNDA QUINCENA DE DICIEMBRE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368</v>
      </c>
      <c r="C7" s="112" t="s">
        <v>367</v>
      </c>
      <c r="D7" s="53"/>
      <c r="E7" s="121" t="s">
        <v>196</v>
      </c>
      <c r="F7" s="65">
        <v>13144.89</v>
      </c>
      <c r="G7" s="65">
        <v>1698.63</v>
      </c>
      <c r="H7" s="18">
        <f>+F7/30.42*16</f>
        <v>6913.8145956607486</v>
      </c>
      <c r="I7" s="18">
        <f>+G7/30.42*16</f>
        <v>893.42800788954639</v>
      </c>
      <c r="J7" s="18"/>
      <c r="K7" s="18"/>
      <c r="L7" s="18">
        <f>H7-I7+J7-K7</f>
        <v>6020.3865877712024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13144.89</v>
      </c>
      <c r="G9" s="98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36"/>
  <sheetViews>
    <sheetView topLeftCell="C20" zoomScale="80" zoomScaleNormal="80" workbookViewId="0">
      <selection activeCell="K43" sqref="K4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31 DE DICIEMBRE DE 2016</v>
      </c>
    </row>
    <row r="3" spans="2:16" x14ac:dyDescent="0.2"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85" t="s">
        <v>263</v>
      </c>
      <c r="I4" s="50" t="s">
        <v>4</v>
      </c>
      <c r="J4" s="50" t="s">
        <v>209</v>
      </c>
      <c r="K4" s="51" t="s">
        <v>263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442</v>
      </c>
      <c r="C5" s="41" t="s">
        <v>443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P5" s="142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+F6/30.42*16</f>
        <v>6627.2189349112423</v>
      </c>
      <c r="J6" s="18">
        <f t="shared" ref="J6:J30" si="1">+G6/30.42*16</f>
        <v>832.21054779750159</v>
      </c>
      <c r="K6" s="18">
        <f t="shared" ref="K6:K30" si="2">+H6/30.42*16</f>
        <v>0</v>
      </c>
      <c r="L6" s="54">
        <v>1</v>
      </c>
      <c r="M6" s="18">
        <f t="shared" ref="M6:M27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275</v>
      </c>
      <c r="C9" s="35" t="s">
        <v>276</v>
      </c>
      <c r="D9" s="41"/>
      <c r="E9" s="123" t="s">
        <v>277</v>
      </c>
      <c r="F9" s="65">
        <v>8269.7999999999993</v>
      </c>
      <c r="G9" s="65">
        <v>733.46919999999989</v>
      </c>
      <c r="H9" s="65"/>
      <c r="I9" s="18">
        <f t="shared" si="0"/>
        <v>4349.664694280078</v>
      </c>
      <c r="J9" s="18">
        <f t="shared" si="1"/>
        <v>385.78261669953969</v>
      </c>
      <c r="K9" s="18">
        <f t="shared" si="2"/>
        <v>0</v>
      </c>
      <c r="L9" s="18"/>
      <c r="M9" s="18">
        <f t="shared" si="3"/>
        <v>3963.8820775805384</v>
      </c>
      <c r="N9" s="36"/>
      <c r="P9" s="55"/>
    </row>
    <row r="10" spans="2:16" ht="24.75" customHeight="1" x14ac:dyDescent="0.2">
      <c r="B10" s="38" t="s">
        <v>509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 t="s">
        <v>247</v>
      </c>
      <c r="C12" s="41" t="s">
        <v>241</v>
      </c>
      <c r="D12" s="53"/>
      <c r="E12" s="70" t="s">
        <v>238</v>
      </c>
      <c r="F12" s="65">
        <v>8236.2000000000007</v>
      </c>
      <c r="G12" s="65">
        <v>728.09320000000014</v>
      </c>
      <c r="H12" s="65"/>
      <c r="I12" s="18">
        <f t="shared" si="0"/>
        <v>4331.9921104536488</v>
      </c>
      <c r="J12" s="18">
        <f t="shared" si="1"/>
        <v>382.95500328731106</v>
      </c>
      <c r="K12" s="18">
        <f t="shared" si="2"/>
        <v>0</v>
      </c>
      <c r="L12" s="18"/>
      <c r="M12" s="18">
        <f t="shared" si="3"/>
        <v>3949.0371071663376</v>
      </c>
      <c r="N12" s="36"/>
      <c r="P12" s="55"/>
    </row>
    <row r="13" spans="2:16" ht="24.75" customHeight="1" x14ac:dyDescent="0.2">
      <c r="B13" s="41" t="s">
        <v>189</v>
      </c>
      <c r="C13" s="41" t="s">
        <v>190</v>
      </c>
      <c r="D13" s="41"/>
      <c r="E13" s="123" t="s">
        <v>224</v>
      </c>
      <c r="F13" s="65">
        <v>5546.1</v>
      </c>
      <c r="G13" s="65">
        <v>97.931984000000057</v>
      </c>
      <c r="H13" s="65"/>
      <c r="I13" s="18">
        <f t="shared" si="0"/>
        <v>2917.0808678500985</v>
      </c>
      <c r="J13" s="18">
        <f t="shared" si="1"/>
        <v>51.509261801446442</v>
      </c>
      <c r="K13" s="18">
        <f t="shared" si="2"/>
        <v>0</v>
      </c>
      <c r="L13" s="18"/>
      <c r="M13" s="18">
        <f t="shared" si="3"/>
        <v>2865.571606048652</v>
      </c>
      <c r="N13" s="36"/>
      <c r="P13" s="55"/>
    </row>
    <row r="14" spans="2:16" ht="24.75" customHeight="1" x14ac:dyDescent="0.2">
      <c r="B14" s="41" t="s">
        <v>227</v>
      </c>
      <c r="C14" s="41" t="s">
        <v>225</v>
      </c>
      <c r="D14" s="41"/>
      <c r="E14" s="123" t="s">
        <v>226</v>
      </c>
      <c r="F14" s="65">
        <v>6730.12</v>
      </c>
      <c r="G14" s="65">
        <v>267.95</v>
      </c>
      <c r="H14" s="65"/>
      <c r="I14" s="18">
        <f t="shared" si="0"/>
        <v>3539.8395792241945</v>
      </c>
      <c r="J14" s="18">
        <f t="shared" si="1"/>
        <v>140.9335963182117</v>
      </c>
      <c r="K14" s="18">
        <f t="shared" si="2"/>
        <v>0</v>
      </c>
      <c r="L14" s="18"/>
      <c r="M14" s="18">
        <f t="shared" si="3"/>
        <v>3398.9059829059829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4655.6213017751479</v>
      </c>
      <c r="J15" s="18">
        <f t="shared" si="1"/>
        <v>437.2587550295857</v>
      </c>
      <c r="K15" s="18">
        <f t="shared" si="2"/>
        <v>0</v>
      </c>
      <c r="L15" s="18"/>
      <c r="M15" s="18">
        <f t="shared" si="3"/>
        <v>4218.3625467455622</v>
      </c>
      <c r="N15" s="36"/>
      <c r="P15" s="55"/>
    </row>
    <row r="16" spans="2:16" ht="24.75" customHeight="1" x14ac:dyDescent="0.2">
      <c r="B16" s="38" t="s">
        <v>320</v>
      </c>
      <c r="C16" s="41" t="s">
        <v>318</v>
      </c>
      <c r="D16" s="53"/>
      <c r="E16" s="70" t="s">
        <v>319</v>
      </c>
      <c r="F16" s="65">
        <v>5040</v>
      </c>
      <c r="G16" s="65">
        <v>12.63</v>
      </c>
      <c r="H16" s="65"/>
      <c r="I16" s="18">
        <f t="shared" si="0"/>
        <v>2650.8875739644968</v>
      </c>
      <c r="J16" s="18">
        <f t="shared" si="1"/>
        <v>6.6429980276134124</v>
      </c>
      <c r="K16" s="18">
        <f t="shared" si="2"/>
        <v>0</v>
      </c>
      <c r="L16" s="18"/>
      <c r="M16" s="18">
        <f t="shared" si="3"/>
        <v>2644.2445759368834</v>
      </c>
      <c r="N16" s="36"/>
      <c r="P16" s="55"/>
    </row>
    <row r="17" spans="2:17" ht="24.75" customHeight="1" x14ac:dyDescent="0.2">
      <c r="B17" s="38" t="s">
        <v>286</v>
      </c>
      <c r="C17" s="41" t="s">
        <v>285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2890.5719921104533</v>
      </c>
      <c r="J17" s="18">
        <f t="shared" si="1"/>
        <v>48.625096120973012</v>
      </c>
      <c r="K17" s="18">
        <f t="shared" si="2"/>
        <v>0</v>
      </c>
      <c r="L17" s="18"/>
      <c r="M17" s="18">
        <f t="shared" si="3"/>
        <v>2841.9468959894803</v>
      </c>
      <c r="N17" s="36"/>
      <c r="O17" s="58"/>
      <c r="P17" s="55"/>
    </row>
    <row r="18" spans="2:17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5363.8395792241945</v>
      </c>
      <c r="J18" s="18">
        <f t="shared" si="1"/>
        <v>563.83957922419461</v>
      </c>
      <c r="K18" s="18">
        <f t="shared" si="2"/>
        <v>0</v>
      </c>
      <c r="L18" s="18"/>
      <c r="M18" s="18">
        <f t="shared" si="3"/>
        <v>4800</v>
      </c>
      <c r="N18" s="36"/>
      <c r="O18" s="58"/>
      <c r="P18" s="55"/>
    </row>
    <row r="19" spans="2:17" ht="24.75" customHeight="1" x14ac:dyDescent="0.2">
      <c r="B19" s="41" t="s">
        <v>216</v>
      </c>
      <c r="C19" s="41" t="s">
        <v>215</v>
      </c>
      <c r="D19" s="41"/>
      <c r="E19" s="123" t="s">
        <v>217</v>
      </c>
      <c r="F19" s="65">
        <v>6757.8</v>
      </c>
      <c r="G19" s="65">
        <v>270.85494400000005</v>
      </c>
      <c r="H19" s="65"/>
      <c r="I19" s="18">
        <f t="shared" si="0"/>
        <v>3554.3984220907296</v>
      </c>
      <c r="J19" s="18">
        <f t="shared" si="1"/>
        <v>142.46150900723211</v>
      </c>
      <c r="K19" s="18">
        <f t="shared" si="2"/>
        <v>0</v>
      </c>
      <c r="L19" s="18"/>
      <c r="M19" s="18">
        <f t="shared" si="3"/>
        <v>3411.9369130834975</v>
      </c>
      <c r="N19" s="36"/>
      <c r="O19" s="58"/>
      <c r="P19" s="55"/>
    </row>
    <row r="20" spans="2:17" ht="24.75" customHeight="1" x14ac:dyDescent="0.2">
      <c r="B20" s="41" t="s">
        <v>218</v>
      </c>
      <c r="C20" s="41" t="s">
        <v>455</v>
      </c>
      <c r="D20" s="41"/>
      <c r="E20" s="123" t="s">
        <v>219</v>
      </c>
      <c r="F20" s="65">
        <v>5546.1</v>
      </c>
      <c r="G20" s="65">
        <v>97.931984000000057</v>
      </c>
      <c r="H20" s="65"/>
      <c r="I20" s="18">
        <f t="shared" si="0"/>
        <v>2917.0808678500985</v>
      </c>
      <c r="J20" s="18">
        <f t="shared" si="1"/>
        <v>51.509261801446442</v>
      </c>
      <c r="K20" s="18">
        <f t="shared" si="2"/>
        <v>0</v>
      </c>
      <c r="L20" s="18"/>
      <c r="M20" s="18">
        <f t="shared" si="3"/>
        <v>2865.571606048652</v>
      </c>
      <c r="N20" s="36"/>
      <c r="O20" s="58"/>
      <c r="P20" s="55"/>
    </row>
    <row r="21" spans="2:17" ht="24.75" customHeight="1" x14ac:dyDescent="0.2">
      <c r="B21" s="41" t="s">
        <v>221</v>
      </c>
      <c r="C21" s="41" t="s">
        <v>220</v>
      </c>
      <c r="D21" s="41"/>
      <c r="E21" s="123" t="s">
        <v>219</v>
      </c>
      <c r="F21" s="65">
        <v>5546.1</v>
      </c>
      <c r="G21" s="65">
        <v>97.931984000000057</v>
      </c>
      <c r="H21" s="65"/>
      <c r="I21" s="18">
        <f t="shared" si="0"/>
        <v>2917.0808678500985</v>
      </c>
      <c r="J21" s="18">
        <f t="shared" si="1"/>
        <v>51.509261801446442</v>
      </c>
      <c r="K21" s="18">
        <f t="shared" si="2"/>
        <v>0</v>
      </c>
      <c r="L21" s="18"/>
      <c r="M21" s="18">
        <f t="shared" si="3"/>
        <v>2865.571606048652</v>
      </c>
      <c r="N21" s="36"/>
      <c r="O21" s="58"/>
      <c r="P21" s="55"/>
    </row>
    <row r="22" spans="2:17" ht="24.75" customHeight="1" x14ac:dyDescent="0.2">
      <c r="B22" s="41" t="s">
        <v>223</v>
      </c>
      <c r="C22" s="41" t="s">
        <v>222</v>
      </c>
      <c r="D22" s="41"/>
      <c r="E22" s="123" t="s">
        <v>219</v>
      </c>
      <c r="F22" s="65">
        <v>5546.1</v>
      </c>
      <c r="G22" s="65">
        <v>97.931984000000057</v>
      </c>
      <c r="H22" s="65"/>
      <c r="I22" s="18">
        <f t="shared" si="0"/>
        <v>2917.0808678500985</v>
      </c>
      <c r="J22" s="18">
        <f t="shared" si="1"/>
        <v>51.509261801446442</v>
      </c>
      <c r="K22" s="18">
        <f t="shared" si="2"/>
        <v>0</v>
      </c>
      <c r="L22" s="18"/>
      <c r="M22" s="18">
        <f t="shared" si="3"/>
        <v>2865.571606048652</v>
      </c>
      <c r="N22" s="36"/>
      <c r="O22" s="58"/>
      <c r="P22" s="55"/>
    </row>
    <row r="23" spans="2:17" ht="24.75" customHeight="1" x14ac:dyDescent="0.2">
      <c r="B23" s="41" t="s">
        <v>445</v>
      </c>
      <c r="C23" s="35" t="s">
        <v>444</v>
      </c>
      <c r="D23" s="41"/>
      <c r="E23" s="123" t="s">
        <v>278</v>
      </c>
      <c r="F23" s="65">
        <v>8807.4</v>
      </c>
      <c r="G23" s="65">
        <v>823.43548799999985</v>
      </c>
      <c r="H23" s="65"/>
      <c r="I23" s="18">
        <f t="shared" si="0"/>
        <v>4632.4260355029583</v>
      </c>
      <c r="J23" s="18">
        <f t="shared" si="1"/>
        <v>433.10216331360937</v>
      </c>
      <c r="K23" s="18">
        <f t="shared" si="2"/>
        <v>0</v>
      </c>
      <c r="L23" s="18"/>
      <c r="M23" s="18">
        <f t="shared" si="3"/>
        <v>4199.3238721893485</v>
      </c>
      <c r="N23" s="36"/>
      <c r="P23" s="142"/>
    </row>
    <row r="24" spans="2:17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2339.4082840236688</v>
      </c>
      <c r="J24" s="18">
        <f t="shared" si="1"/>
        <v>0</v>
      </c>
      <c r="K24" s="18">
        <f t="shared" si="2"/>
        <v>42.689312820512818</v>
      </c>
      <c r="L24" s="18"/>
      <c r="M24" s="18">
        <f t="shared" si="3"/>
        <v>2382.0975968441817</v>
      </c>
      <c r="N24" s="36"/>
      <c r="P24" s="60"/>
    </row>
    <row r="25" spans="2:17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5041.1045364891515</v>
      </c>
      <c r="J25" s="18">
        <f t="shared" si="1"/>
        <v>506.3373506903352</v>
      </c>
      <c r="K25" s="18">
        <f t="shared" si="2"/>
        <v>0</v>
      </c>
      <c r="L25" s="18"/>
      <c r="M25" s="18">
        <f t="shared" si="3"/>
        <v>4534.7671857988162</v>
      </c>
      <c r="N25" s="36"/>
      <c r="P25" s="45"/>
    </row>
    <row r="26" spans="2:17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3827.2189349112423</v>
      </c>
      <c r="J26" s="18">
        <f t="shared" si="1"/>
        <v>191.0424741617357</v>
      </c>
      <c r="K26" s="18">
        <f t="shared" si="2"/>
        <v>0</v>
      </c>
      <c r="L26" s="18">
        <v>0</v>
      </c>
      <c r="M26" s="18">
        <f t="shared" si="3"/>
        <v>3636.1764607495065</v>
      </c>
      <c r="N26" s="36"/>
      <c r="P26" s="45"/>
    </row>
    <row r="27" spans="2:17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3309.1913214990136</v>
      </c>
      <c r="J27" s="18">
        <f t="shared" si="1"/>
        <v>115.7829764628534</v>
      </c>
      <c r="K27" s="18">
        <f t="shared" si="2"/>
        <v>0</v>
      </c>
      <c r="L27" s="18"/>
      <c r="M27" s="18">
        <f t="shared" si="3"/>
        <v>3193.4083450361604</v>
      </c>
      <c r="N27" s="36"/>
      <c r="P27" s="45"/>
    </row>
    <row r="28" spans="2:17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4520.8678500986189</v>
      </c>
      <c r="J28" s="18">
        <f t="shared" si="1"/>
        <v>413.17512163050617</v>
      </c>
      <c r="K28" s="18">
        <f t="shared" si="2"/>
        <v>0</v>
      </c>
      <c r="L28" s="18"/>
      <c r="M28" s="18">
        <f>I28-J28+K28-L28</f>
        <v>4107.6927284681124</v>
      </c>
      <c r="N28" s="36"/>
      <c r="P28" s="45"/>
      <c r="Q28" s="58"/>
    </row>
    <row r="29" spans="2:17" ht="24.75" customHeight="1" x14ac:dyDescent="0.2">
      <c r="B29" s="34" t="s">
        <v>446</v>
      </c>
      <c r="C29" s="35" t="s">
        <v>441</v>
      </c>
      <c r="D29" s="124"/>
      <c r="E29" s="121" t="s">
        <v>447</v>
      </c>
      <c r="F29" s="65">
        <v>11451.2</v>
      </c>
      <c r="G29" s="65">
        <v>1297.2</v>
      </c>
      <c r="H29" s="65"/>
      <c r="I29" s="18">
        <f t="shared" si="0"/>
        <v>6022.9848783694933</v>
      </c>
      <c r="J29" s="18">
        <f t="shared" si="1"/>
        <v>682.28796844181454</v>
      </c>
      <c r="K29" s="18">
        <f t="shared" si="2"/>
        <v>0</v>
      </c>
      <c r="L29" s="18"/>
      <c r="M29" s="18">
        <f>I29-J29+K29-L29</f>
        <v>5340.6969099276785</v>
      </c>
      <c r="N29" s="36"/>
      <c r="O29" s="58"/>
      <c r="P29" s="143"/>
    </row>
    <row r="30" spans="2:17" ht="24.75" customHeight="1" x14ac:dyDescent="0.2">
      <c r="B30" s="34" t="s">
        <v>448</v>
      </c>
      <c r="C30" s="35" t="s">
        <v>465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3705.7199211045363</v>
      </c>
      <c r="J30" s="18">
        <f t="shared" si="1"/>
        <v>158.92528809993425</v>
      </c>
      <c r="K30" s="18">
        <f t="shared" si="2"/>
        <v>0</v>
      </c>
      <c r="L30" s="18"/>
      <c r="M30" s="18">
        <f>I30-J30+K30-L30</f>
        <v>3546.794633004602</v>
      </c>
      <c r="N30" s="36"/>
      <c r="O30" s="58"/>
      <c r="P30" s="144"/>
    </row>
    <row r="31" spans="2:17" x14ac:dyDescent="0.2">
      <c r="E31" s="59" t="s">
        <v>91</v>
      </c>
      <c r="F31" s="98">
        <f>SUM(F5:F26)</f>
        <v>178447.11</v>
      </c>
      <c r="G31" s="98">
        <f>SUM(G5:G26)</f>
        <v>14181.112847999999</v>
      </c>
      <c r="H31" s="98">
        <f>SUM(H5:H26)</f>
        <v>81.163055999999997</v>
      </c>
      <c r="I31" s="60">
        <f>SUM(I5:I30)</f>
        <v>111416.54700854702</v>
      </c>
      <c r="J31" s="60">
        <f>SUM(J5:J30)</f>
        <v>8829.0078295858002</v>
      </c>
      <c r="K31" s="60">
        <f>SUM(K5:K30)</f>
        <v>42.689312820512818</v>
      </c>
      <c r="L31" s="60">
        <f>SUM(L5:L30)</f>
        <v>1</v>
      </c>
      <c r="M31" s="60">
        <f>SUM(M5:M30)</f>
        <v>102629.22849178172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31 DE DICIEMBRE DE 2016</v>
      </c>
    </row>
    <row r="3" spans="2:15" x14ac:dyDescent="0.2"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50" t="s">
        <v>4</v>
      </c>
      <c r="I4" s="50" t="s">
        <v>209</v>
      </c>
      <c r="J4" s="51" t="s">
        <v>263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506</v>
      </c>
      <c r="C6" s="41" t="s">
        <v>507</v>
      </c>
      <c r="D6" s="53"/>
      <c r="E6" s="70" t="s">
        <v>469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O6" s="145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1">SUM(F5:F7)</f>
        <v>21275.05</v>
      </c>
      <c r="G8" s="98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5" sqref="I5:J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313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2016</v>
      </c>
    </row>
    <row r="3" spans="1:18" x14ac:dyDescent="0.2">
      <c r="B3" s="38"/>
      <c r="C3" s="41"/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384</v>
      </c>
      <c r="C5" s="35" t="s">
        <v>383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142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8" ht="21.95" customHeight="1" x14ac:dyDescent="0.2">
      <c r="B8" s="34" t="s">
        <v>272</v>
      </c>
      <c r="C8" s="35" t="s">
        <v>273</v>
      </c>
      <c r="D8" s="124"/>
      <c r="E8" s="121" t="s">
        <v>274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3" t="s">
        <v>230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4"/>
      <c r="E16" s="121" t="s">
        <v>164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115376.12999999999</v>
      </c>
      <c r="G18" s="128">
        <f t="shared" si="4"/>
        <v>12718.589071999997</v>
      </c>
      <c r="H18" s="128">
        <f t="shared" si="4"/>
        <v>0</v>
      </c>
      <c r="I18" s="129">
        <f t="shared" si="4"/>
        <v>60684.355029585793</v>
      </c>
      <c r="J18" s="129">
        <f t="shared" si="4"/>
        <v>6689.5932002629852</v>
      </c>
      <c r="K18" s="129">
        <f t="shared" si="4"/>
        <v>0</v>
      </c>
      <c r="L18" s="129">
        <f t="shared" si="4"/>
        <v>1</v>
      </c>
      <c r="M18" s="129">
        <f>SUM(M5:M17)</f>
        <v>53993.761829322801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314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2016</v>
      </c>
    </row>
    <row r="3" spans="1:19" x14ac:dyDescent="0.2">
      <c r="B3" s="38"/>
      <c r="C3" s="41"/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449</v>
      </c>
      <c r="C5" s="35" t="s">
        <v>450</v>
      </c>
      <c r="D5" s="124"/>
      <c r="E5" s="121" t="s">
        <v>206</v>
      </c>
      <c r="F5" s="65">
        <v>11451.2</v>
      </c>
      <c r="G5" s="65">
        <v>1297.2</v>
      </c>
      <c r="H5" s="65"/>
      <c r="I5" s="18">
        <f>+F5/30.42*16</f>
        <v>6022.9848783694933</v>
      </c>
      <c r="J5" s="18">
        <f>+G5/30.42*16</f>
        <v>682.28796844181454</v>
      </c>
      <c r="K5" s="18">
        <f t="shared" ref="I5:K6" si="0">+H5/30.42*15</f>
        <v>0</v>
      </c>
      <c r="L5" s="18"/>
      <c r="M5" s="18">
        <f>I5-J5+K5-L5</f>
        <v>5340.6969099276785</v>
      </c>
      <c r="N5" s="36"/>
      <c r="P5" s="142"/>
      <c r="S5" s="60"/>
    </row>
    <row r="6" spans="1:19" ht="21.95" customHeight="1" x14ac:dyDescent="0.2">
      <c r="B6" s="34" t="s">
        <v>451</v>
      </c>
      <c r="C6" s="35" t="s">
        <v>456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1">+F6/30.42*16</f>
        <v>6022.9848783694933</v>
      </c>
      <c r="J6" s="18">
        <f t="shared" ref="J6:J8" si="2">+G6/30.42*16</f>
        <v>682.28796844181454</v>
      </c>
      <c r="K6" s="18">
        <f t="shared" si="0"/>
        <v>0</v>
      </c>
      <c r="L6" s="18"/>
      <c r="M6" s="18">
        <f>I6-J6+K6-L6</f>
        <v>5340.6969099276785</v>
      </c>
      <c r="N6" s="36"/>
      <c r="P6" s="142"/>
      <c r="S6" s="45"/>
    </row>
    <row r="7" spans="1:19" ht="21.95" customHeight="1" x14ac:dyDescent="0.2">
      <c r="B7" s="41" t="s">
        <v>288</v>
      </c>
      <c r="C7" s="35" t="s">
        <v>287</v>
      </c>
      <c r="D7" s="130"/>
      <c r="E7" s="131" t="s">
        <v>289</v>
      </c>
      <c r="F7" s="90">
        <v>7952.7</v>
      </c>
      <c r="G7" s="90">
        <v>682.73320000000001</v>
      </c>
      <c r="H7" s="65"/>
      <c r="I7" s="18">
        <f t="shared" si="1"/>
        <v>4182.8796844181452</v>
      </c>
      <c r="J7" s="18">
        <f t="shared" si="2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477</v>
      </c>
      <c r="C8" s="35" t="s">
        <v>463</v>
      </c>
      <c r="D8" s="130"/>
      <c r="E8" s="131" t="s">
        <v>289</v>
      </c>
      <c r="F8" s="90">
        <v>7664</v>
      </c>
      <c r="G8" s="90">
        <v>636.54</v>
      </c>
      <c r="H8" s="65"/>
      <c r="I8" s="18">
        <f t="shared" si="1"/>
        <v>4031.0322156476</v>
      </c>
      <c r="J8" s="18">
        <f t="shared" si="2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M10" si="3">SUM(F5:F9)</f>
        <v>38519.100000000006</v>
      </c>
      <c r="G10" s="128">
        <f t="shared" si="3"/>
        <v>3913.6732000000002</v>
      </c>
      <c r="H10" s="128">
        <f t="shared" si="3"/>
        <v>0</v>
      </c>
      <c r="I10" s="129">
        <f t="shared" si="3"/>
        <v>20259.881656804733</v>
      </c>
      <c r="J10" s="129">
        <f t="shared" si="3"/>
        <v>2058.4737409598947</v>
      </c>
      <c r="K10" s="129">
        <f t="shared" si="3"/>
        <v>0</v>
      </c>
      <c r="L10" s="129">
        <f t="shared" si="3"/>
        <v>0</v>
      </c>
      <c r="M10" s="129">
        <f t="shared" si="3"/>
        <v>18201.407915844837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315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2016</v>
      </c>
    </row>
    <row r="3" spans="1:16" x14ac:dyDescent="0.2">
      <c r="B3" s="38"/>
      <c r="C3" s="41"/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253</v>
      </c>
      <c r="C5" s="35" t="s">
        <v>243</v>
      </c>
      <c r="D5" s="124"/>
      <c r="E5" s="121" t="s">
        <v>239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P5" s="142"/>
    </row>
    <row r="6" spans="1:16" ht="21.95" customHeight="1" x14ac:dyDescent="0.2">
      <c r="B6" s="34" t="s">
        <v>373</v>
      </c>
      <c r="C6" s="35" t="s">
        <v>369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P6" s="142"/>
    </row>
    <row r="7" spans="1:16" ht="24" x14ac:dyDescent="0.2">
      <c r="B7" s="41" t="s">
        <v>193</v>
      </c>
      <c r="C7" s="35" t="s">
        <v>228</v>
      </c>
      <c r="D7" s="41"/>
      <c r="E7" s="123" t="s">
        <v>229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328</v>
      </c>
      <c r="C10" s="35" t="s">
        <v>327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2730.8349769888232</v>
      </c>
      <c r="J10" s="18">
        <f t="shared" si="2"/>
        <v>15.337278106508874</v>
      </c>
      <c r="K10" s="18"/>
      <c r="L10" s="18"/>
      <c r="M10" s="18">
        <f t="shared" si="0"/>
        <v>2715.4976988823141</v>
      </c>
      <c r="N10" s="36"/>
      <c r="P10" s="55"/>
    </row>
    <row r="11" spans="1:16" ht="24" x14ac:dyDescent="0.2">
      <c r="B11" s="38" t="s">
        <v>371</v>
      </c>
      <c r="C11" s="35" t="s">
        <v>370</v>
      </c>
      <c r="D11" s="53"/>
      <c r="E11" s="70" t="s">
        <v>372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3">SUM(F5:F12)</f>
        <v>66903.75</v>
      </c>
      <c r="G13" s="128">
        <f t="shared" si="3"/>
        <v>6669.7522399999989</v>
      </c>
      <c r="H13" s="128">
        <f t="shared" si="3"/>
        <v>0</v>
      </c>
      <c r="I13" s="129">
        <f>SUM(I5:I12)</f>
        <v>35189.349112426033</v>
      </c>
      <c r="J13" s="129">
        <f>SUM(J5:J12)</f>
        <v>3508.0879631821172</v>
      </c>
      <c r="K13" s="129">
        <f t="shared" si="3"/>
        <v>0</v>
      </c>
      <c r="L13" s="129">
        <f t="shared" si="3"/>
        <v>0</v>
      </c>
      <c r="M13" s="129">
        <f>SUM(M5:M12)</f>
        <v>31681.261149243917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316</v>
      </c>
      <c r="G2" s="45"/>
      <c r="H2" s="45"/>
      <c r="I2" s="45"/>
      <c r="J2" s="45"/>
      <c r="K2" s="45"/>
      <c r="L2" s="45"/>
      <c r="M2" s="45"/>
      <c r="N2" s="48" t="str">
        <f>PRESIDENCIA!M2</f>
        <v>31 DE DICIEMBRE DE 2016</v>
      </c>
    </row>
    <row r="3" spans="1:20" x14ac:dyDescent="0.2">
      <c r="B3" s="38"/>
      <c r="C3" s="41"/>
      <c r="F3" s="48" t="str">
        <f>PRESIDENCIA!F3</f>
        <v>SEGUNDA QUINCENA DE DICIEMBRE DE 2016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209</v>
      </c>
      <c r="H4" s="126" t="s">
        <v>263</v>
      </c>
      <c r="I4" s="50" t="s">
        <v>4</v>
      </c>
      <c r="J4" s="50" t="s">
        <v>209</v>
      </c>
      <c r="K4" s="127" t="s">
        <v>263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380</v>
      </c>
      <c r="C5" s="35" t="s">
        <v>374</v>
      </c>
      <c r="D5" s="124"/>
      <c r="E5" s="121" t="s">
        <v>377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 t="shared" ref="I5:K9" si="0">+H5/30.42*15</f>
        <v>0</v>
      </c>
      <c r="L5" s="18"/>
      <c r="M5" s="18">
        <f>I5-J5+K5-L5</f>
        <v>6020.3865877712024</v>
      </c>
      <c r="N5" s="36"/>
      <c r="P5" s="142"/>
      <c r="S5" s="60"/>
    </row>
    <row r="6" spans="1:20" ht="21.95" customHeight="1" x14ac:dyDescent="0.2">
      <c r="B6" s="34" t="s">
        <v>246</v>
      </c>
      <c r="C6" s="35" t="s">
        <v>245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1">+F6/30.42*16</f>
        <v>4714.792899408284</v>
      </c>
      <c r="J6" s="18">
        <f t="shared" ref="J6:J9" si="2">+G6/30.42*16</f>
        <v>448.12623274161734</v>
      </c>
      <c r="K6" s="18">
        <f t="shared" si="0"/>
        <v>0</v>
      </c>
      <c r="L6" s="18"/>
      <c r="M6" s="18">
        <f>I6-J6+K6-L6</f>
        <v>4266.666666666667</v>
      </c>
      <c r="N6" s="36"/>
      <c r="P6" s="142"/>
      <c r="S6" s="45"/>
    </row>
    <row r="7" spans="1:20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1"/>
        <v>4714.792899408284</v>
      </c>
      <c r="J7" s="18">
        <f t="shared" si="2"/>
        <v>448.12623274161734</v>
      </c>
      <c r="K7" s="18">
        <f t="shared" si="0"/>
        <v>0</v>
      </c>
      <c r="L7" s="18"/>
      <c r="M7" s="18">
        <f>I7-J7+K7-L7</f>
        <v>4266.666666666667</v>
      </c>
      <c r="N7" s="36"/>
      <c r="P7" s="142"/>
      <c r="S7" s="45"/>
    </row>
    <row r="8" spans="1:20" ht="21.95" customHeight="1" x14ac:dyDescent="0.2">
      <c r="B8" s="34" t="s">
        <v>381</v>
      </c>
      <c r="C8" s="35" t="s">
        <v>375</v>
      </c>
      <c r="D8" s="124"/>
      <c r="E8" s="121" t="s">
        <v>378</v>
      </c>
      <c r="F8" s="65">
        <v>8964</v>
      </c>
      <c r="G8" s="65">
        <v>852</v>
      </c>
      <c r="H8" s="65"/>
      <c r="I8" s="18">
        <f t="shared" si="1"/>
        <v>4714.792899408284</v>
      </c>
      <c r="J8" s="18">
        <f t="shared" si="2"/>
        <v>448.12623274161734</v>
      </c>
      <c r="K8" s="18">
        <f t="shared" si="0"/>
        <v>0</v>
      </c>
      <c r="L8" s="18"/>
      <c r="M8" s="18">
        <f>I8-J8+K8-L8</f>
        <v>4266.666666666667</v>
      </c>
      <c r="N8" s="36"/>
      <c r="P8" s="142"/>
      <c r="S8" s="45"/>
    </row>
    <row r="9" spans="1:20" ht="21.95" customHeight="1" x14ac:dyDescent="0.2">
      <c r="B9" s="34" t="s">
        <v>382</v>
      </c>
      <c r="C9" s="35" t="s">
        <v>376</v>
      </c>
      <c r="D9" s="124"/>
      <c r="E9" s="121" t="s">
        <v>379</v>
      </c>
      <c r="F9" s="65">
        <v>17948.73</v>
      </c>
      <c r="G9" s="65">
        <v>2724.73</v>
      </c>
      <c r="H9" s="65"/>
      <c r="I9" s="18">
        <f t="shared" si="1"/>
        <v>9440.4891518737659</v>
      </c>
      <c r="J9" s="18">
        <f t="shared" si="2"/>
        <v>1433.1255752794214</v>
      </c>
      <c r="K9" s="18">
        <f t="shared" si="0"/>
        <v>0</v>
      </c>
      <c r="L9" s="18"/>
      <c r="M9" s="18">
        <f>I9-J9+K9-L9</f>
        <v>8007.3635765943445</v>
      </c>
      <c r="N9" s="36"/>
      <c r="P9" s="142"/>
      <c r="S9" s="45"/>
      <c r="T9" s="58">
        <f>F9/30.42*50/12*5</f>
        <v>12292.303583168967</v>
      </c>
    </row>
    <row r="10" spans="1:20" x14ac:dyDescent="0.2">
      <c r="F10" s="90"/>
      <c r="G10" s="90"/>
      <c r="H10" s="90"/>
      <c r="N10" s="91"/>
      <c r="S10" s="45"/>
    </row>
    <row r="11" spans="1:20" x14ac:dyDescent="0.2">
      <c r="E11" s="59" t="s">
        <v>91</v>
      </c>
      <c r="F11" s="128">
        <f t="shared" ref="F11:L11" si="3">SUM(F5:F10)</f>
        <v>57985.619999999995</v>
      </c>
      <c r="G11" s="128">
        <f t="shared" si="3"/>
        <v>6979.3600000000006</v>
      </c>
      <c r="H11" s="128">
        <f t="shared" si="3"/>
        <v>0</v>
      </c>
      <c r="I11" s="129">
        <f t="shared" si="3"/>
        <v>30498.682445759368</v>
      </c>
      <c r="J11" s="129">
        <f t="shared" si="3"/>
        <v>3670.9322813938197</v>
      </c>
      <c r="K11" s="129">
        <f t="shared" si="3"/>
        <v>0</v>
      </c>
      <c r="L11" s="129">
        <f t="shared" si="3"/>
        <v>0</v>
      </c>
      <c r="M11" s="129">
        <f>SUM(M5:M10)</f>
        <v>26827.750164365549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317</v>
      </c>
      <c r="G2" s="2"/>
      <c r="H2" s="2"/>
      <c r="I2" s="2"/>
      <c r="J2" s="2"/>
      <c r="K2" s="2"/>
      <c r="L2" s="2"/>
      <c r="M2" s="2"/>
      <c r="N2" s="17" t="str">
        <f>PRESIDENCIA!M2</f>
        <v>31 DE DICIEMBRE DE 2016</v>
      </c>
    </row>
    <row r="3" spans="1:18" x14ac:dyDescent="0.2">
      <c r="B3" s="9"/>
      <c r="C3" s="8"/>
      <c r="F3" s="17" t="str">
        <f>PRESIDENCIA!F3</f>
        <v>SEGUNDA QUINCENA DE DICIEMBRE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263</v>
      </c>
      <c r="I4" s="7" t="s">
        <v>4</v>
      </c>
      <c r="J4" s="7" t="s">
        <v>209</v>
      </c>
      <c r="K4" s="40" t="s">
        <v>263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252</v>
      </c>
      <c r="C5" s="10" t="s">
        <v>242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 t="shared" ref="I5:K9" si="0">+H5/30.42*15</f>
        <v>0</v>
      </c>
      <c r="L5" s="11"/>
      <c r="M5" s="11">
        <f>I5-J5+K5-L5</f>
        <v>4765.9510911242596</v>
      </c>
      <c r="N5" s="12"/>
      <c r="P5" s="142"/>
    </row>
    <row r="6" spans="1:18" ht="21.95" customHeight="1" x14ac:dyDescent="0.2">
      <c r="B6" s="20" t="s">
        <v>251</v>
      </c>
      <c r="C6" s="10" t="s">
        <v>250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+F6/30.42*16</f>
        <v>4774.2274819197892</v>
      </c>
      <c r="J6" s="11">
        <f t="shared" ref="J6:J9" si="2">+G6/30.42*16</f>
        <v>458.6456278763971</v>
      </c>
      <c r="K6" s="11">
        <f t="shared" si="0"/>
        <v>0</v>
      </c>
      <c r="L6" s="11">
        <v>0</v>
      </c>
      <c r="M6" s="11">
        <f>I6-J6+K6-L6</f>
        <v>4315.581854043392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4315.4240631163711</v>
      </c>
      <c r="J7" s="11">
        <f t="shared" si="2"/>
        <v>380.3041157133465</v>
      </c>
      <c r="K7" s="11">
        <f t="shared" si="0"/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4315.4240631163711</v>
      </c>
      <c r="J8" s="11">
        <f t="shared" si="2"/>
        <v>380.3041157133465</v>
      </c>
      <c r="K8" s="11">
        <f t="shared" si="0"/>
        <v>0</v>
      </c>
      <c r="L8" s="11"/>
      <c r="M8" s="11">
        <f>I8-J8+K8-L8</f>
        <v>3935.1199474030245</v>
      </c>
      <c r="N8" s="12"/>
      <c r="P8" s="43"/>
      <c r="Q8" s="8"/>
    </row>
    <row r="9" spans="1:18" ht="21.95" customHeight="1" x14ac:dyDescent="0.2">
      <c r="B9" s="41" t="s">
        <v>403</v>
      </c>
      <c r="C9" s="41" t="s">
        <v>404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4774.2274819197892</v>
      </c>
      <c r="J9" s="11">
        <f t="shared" si="2"/>
        <v>458.6456278763971</v>
      </c>
      <c r="K9" s="11">
        <f t="shared" si="0"/>
        <v>0</v>
      </c>
      <c r="L9" s="11">
        <v>0</v>
      </c>
      <c r="M9" s="11">
        <f>I9-J9+K9-L9</f>
        <v>4315.581854043392</v>
      </c>
      <c r="N9" s="12"/>
      <c r="P9" s="142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23502.064431295199</v>
      </c>
      <c r="J11" s="22">
        <f t="shared" si="3"/>
        <v>2234.7097372781068</v>
      </c>
      <c r="K11" s="22">
        <f t="shared" si="3"/>
        <v>0</v>
      </c>
      <c r="L11" s="22">
        <f t="shared" si="3"/>
        <v>0</v>
      </c>
      <c r="M11" s="22">
        <f t="shared" si="3"/>
        <v>21267.354694017093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520</v>
      </c>
      <c r="G2" s="45"/>
      <c r="H2" s="45"/>
      <c r="I2" s="45"/>
      <c r="J2" s="47"/>
      <c r="K2" s="45"/>
      <c r="L2" s="45"/>
      <c r="M2" s="48" t="str">
        <f>+O.PUB!M2</f>
        <v>31 DE DICIEMBRE DE 2016</v>
      </c>
    </row>
    <row r="3" spans="2:16" x14ac:dyDescent="0.2">
      <c r="F3" s="48" t="str">
        <f>+O.PUB!F3</f>
        <v>SEGUNDA QUINCENA DE DICIEMBRE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0" t="s">
        <v>197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9" t="s">
        <v>524</v>
      </c>
      <c r="C7" s="41" t="s">
        <v>522</v>
      </c>
      <c r="E7" s="38" t="s">
        <v>523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58"/>
      <c r="O7" s="146"/>
      <c r="P7" s="60"/>
    </row>
    <row r="8" spans="2:16" ht="31.5" customHeight="1" x14ac:dyDescent="0.2">
      <c r="B8" s="38"/>
      <c r="C8" s="41"/>
      <c r="E8" s="38"/>
      <c r="F8" s="90"/>
      <c r="G8" s="90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8">
        <f t="shared" ref="F9:K9" si="0">SUM(F7:F8)</f>
        <v>14062</v>
      </c>
      <c r="G9" s="98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284</v>
      </c>
      <c r="G2" s="28"/>
      <c r="H2" s="28"/>
      <c r="I2" s="28"/>
      <c r="J2" s="28"/>
      <c r="K2" s="17" t="str">
        <f>PRESIDENCIA!M2</f>
        <v>31 DE DICIEMBRE DE 2016</v>
      </c>
    </row>
    <row r="3" spans="1:11" x14ac:dyDescent="0.2">
      <c r="B3" s="9"/>
      <c r="C3" s="8"/>
      <c r="F3" s="17" t="str">
        <f>PRESIDENCIA!F3</f>
        <v>SEGUNDA QUINCENA DE DICIEMBRE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263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4" zoomScale="90" zoomScaleNormal="90" workbookViewId="0">
      <selection activeCell="I30" sqref="I30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7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31 DE DICIEMBRE DE 2016</v>
      </c>
    </row>
    <row r="3" spans="1:17" x14ac:dyDescent="0.2">
      <c r="B3" s="91"/>
      <c r="C3" s="91"/>
      <c r="D3" s="91"/>
      <c r="E3" s="91"/>
      <c r="F3" s="135" t="str">
        <f>PRESIDENCIA!F3</f>
        <v>SEGUNDA QUINCENA DE DICIEMBRE DE 2016</v>
      </c>
      <c r="G3" s="133"/>
      <c r="H3" s="133"/>
      <c r="I3" s="133"/>
      <c r="J3" s="133"/>
      <c r="K3" s="133"/>
      <c r="L3" s="133"/>
      <c r="M3" s="91"/>
    </row>
    <row r="4" spans="1:17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209</v>
      </c>
      <c r="H5" s="50" t="s">
        <v>4</v>
      </c>
      <c r="I5" s="50" t="s">
        <v>209</v>
      </c>
      <c r="J5" s="103" t="s">
        <v>263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7" ht="34.5" customHeight="1" x14ac:dyDescent="0.2">
      <c r="B7" s="21" t="s">
        <v>517</v>
      </c>
      <c r="C7" s="35" t="s">
        <v>518</v>
      </c>
      <c r="D7" s="34"/>
      <c r="E7" s="121" t="s">
        <v>519</v>
      </c>
      <c r="F7" s="92">
        <v>31108</v>
      </c>
      <c r="G7" s="93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408</v>
      </c>
      <c r="C8" s="41" t="s">
        <v>405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7"/>
      <c r="O8" s="144">
        <v>15</v>
      </c>
      <c r="P8" s="60"/>
    </row>
    <row r="9" spans="1:17" s="112" customFormat="1" ht="24.75" customHeight="1" x14ac:dyDescent="0.2">
      <c r="B9" s="21" t="s">
        <v>516</v>
      </c>
      <c r="C9" s="41" t="s">
        <v>514</v>
      </c>
      <c r="D9" s="38"/>
      <c r="E9" s="70" t="s">
        <v>470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7"/>
      <c r="O9" s="45"/>
      <c r="P9" s="45"/>
    </row>
    <row r="10" spans="1:17" ht="24.95" customHeight="1" x14ac:dyDescent="0.2">
      <c r="B10" s="72" t="s">
        <v>249</v>
      </c>
      <c r="C10" s="25" t="s">
        <v>460</v>
      </c>
      <c r="D10" s="72"/>
      <c r="E10" s="137" t="s">
        <v>248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7"/>
      <c r="O10" s="45"/>
      <c r="P10" s="45"/>
    </row>
    <row r="11" spans="1:17" ht="24.95" customHeight="1" x14ac:dyDescent="0.2">
      <c r="B11" s="72" t="s">
        <v>409</v>
      </c>
      <c r="C11" s="25" t="s">
        <v>410</v>
      </c>
      <c r="D11" s="72"/>
      <c r="E11" s="137" t="s">
        <v>248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7">
        <f>F11/30.42*10</f>
        <v>4622.6166995397762</v>
      </c>
      <c r="O11" s="45">
        <f>+G11/30.42*10</f>
        <v>622.61669953977639</v>
      </c>
      <c r="P11" s="45">
        <f>N11-O11</f>
        <v>4000</v>
      </c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7"/>
      <c r="O12" s="143">
        <v>2</v>
      </c>
      <c r="P12" s="45"/>
    </row>
    <row r="13" spans="1:17" ht="24.95" customHeight="1" x14ac:dyDescent="0.2">
      <c r="B13" s="21" t="s">
        <v>281</v>
      </c>
      <c r="C13" s="21" t="s">
        <v>279</v>
      </c>
      <c r="D13" s="72"/>
      <c r="E13" s="34" t="s">
        <v>414</v>
      </c>
      <c r="F13" s="92">
        <v>13087.2</v>
      </c>
      <c r="G13" s="93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7"/>
      <c r="O13" s="143">
        <v>2</v>
      </c>
      <c r="P13" s="45"/>
    </row>
    <row r="14" spans="1:17" ht="24.95" customHeight="1" x14ac:dyDescent="0.2">
      <c r="B14" s="72" t="s">
        <v>411</v>
      </c>
      <c r="C14" s="25" t="s">
        <v>406</v>
      </c>
      <c r="D14" s="72"/>
      <c r="E14" s="137" t="s">
        <v>244</v>
      </c>
      <c r="F14" s="92">
        <v>11749.5</v>
      </c>
      <c r="G14" s="93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7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7"/>
      <c r="O15" s="143">
        <v>2</v>
      </c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7"/>
      <c r="O16" s="143">
        <v>2</v>
      </c>
    </row>
    <row r="17" spans="2:15" ht="24.95" customHeight="1" x14ac:dyDescent="0.2">
      <c r="B17" s="21" t="s">
        <v>296</v>
      </c>
      <c r="C17" s="21" t="s">
        <v>291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7"/>
      <c r="O17" s="143">
        <v>2</v>
      </c>
    </row>
    <row r="18" spans="2:15" ht="24.95" customHeight="1" x14ac:dyDescent="0.2">
      <c r="B18" s="21" t="s">
        <v>297</v>
      </c>
      <c r="C18" s="21" t="s">
        <v>292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7"/>
      <c r="O18" s="143">
        <v>2</v>
      </c>
    </row>
    <row r="19" spans="2:15" ht="24.95" customHeight="1" x14ac:dyDescent="0.2">
      <c r="B19" s="21" t="s">
        <v>333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7"/>
      <c r="O19" s="143">
        <v>2</v>
      </c>
    </row>
    <row r="20" spans="2:15" ht="24.95" customHeight="1" x14ac:dyDescent="0.2">
      <c r="B20" s="21" t="s">
        <v>298</v>
      </c>
      <c r="C20" s="21" t="s">
        <v>293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6179.8816568047332</v>
      </c>
      <c r="I20" s="54">
        <f t="shared" si="1"/>
        <v>736.65930519395113</v>
      </c>
      <c r="J20" s="54"/>
      <c r="K20" s="54"/>
      <c r="L20" s="54">
        <f t="shared" si="2"/>
        <v>5443.2223516107824</v>
      </c>
      <c r="M20" s="36"/>
      <c r="N20" s="97"/>
      <c r="O20" s="143">
        <v>15</v>
      </c>
    </row>
    <row r="21" spans="2:15" ht="24.95" customHeight="1" x14ac:dyDescent="0.2">
      <c r="B21" s="21" t="s">
        <v>299</v>
      </c>
      <c r="C21" s="21" t="s">
        <v>294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6179.8816568047332</v>
      </c>
      <c r="I21" s="54">
        <f t="shared" si="1"/>
        <v>736.65930519395113</v>
      </c>
      <c r="J21" s="54"/>
      <c r="K21" s="54"/>
      <c r="L21" s="54">
        <f t="shared" si="2"/>
        <v>5443.2223516107824</v>
      </c>
      <c r="M21" s="36"/>
      <c r="N21" s="97"/>
      <c r="O21" s="143">
        <v>2</v>
      </c>
    </row>
    <row r="22" spans="2:15" ht="21.95" customHeight="1" x14ac:dyDescent="0.2">
      <c r="B22" s="21" t="s">
        <v>300</v>
      </c>
      <c r="C22" s="21" t="s">
        <v>295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7"/>
      <c r="O22" s="143">
        <v>2</v>
      </c>
    </row>
    <row r="23" spans="2:15" ht="21.95" customHeight="1" x14ac:dyDescent="0.2">
      <c r="B23" s="21" t="s">
        <v>301</v>
      </c>
      <c r="C23" s="21" t="s">
        <v>302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7"/>
      <c r="O23" s="143">
        <v>2</v>
      </c>
    </row>
    <row r="24" spans="2:15" ht="25.5" customHeight="1" x14ac:dyDescent="0.2">
      <c r="B24" s="21"/>
      <c r="C24" s="21"/>
      <c r="D24" s="72"/>
      <c r="E24" s="72" t="s">
        <v>154</v>
      </c>
      <c r="F24" s="92"/>
      <c r="G24" s="93"/>
      <c r="H24" s="54">
        <f t="shared" si="0"/>
        <v>0</v>
      </c>
      <c r="I24" s="54">
        <f t="shared" si="1"/>
        <v>0</v>
      </c>
      <c r="J24" s="54"/>
      <c r="K24" s="54"/>
      <c r="L24" s="54">
        <f t="shared" si="2"/>
        <v>0</v>
      </c>
      <c r="M24" s="36"/>
      <c r="N24" s="97">
        <f>F24/30.42*50/12*4.5</f>
        <v>0</v>
      </c>
      <c r="O24" s="97">
        <f>F24/30.42*10*0.25/6*3.5</f>
        <v>0</v>
      </c>
    </row>
    <row r="25" spans="2:15" ht="24.75" customHeight="1" x14ac:dyDescent="0.2">
      <c r="B25" s="138" t="s">
        <v>525</v>
      </c>
      <c r="C25" s="21" t="s">
        <v>510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3316.8021038790266</v>
      </c>
      <c r="I25" s="54">
        <f t="shared" si="1"/>
        <v>116.80210387902694</v>
      </c>
      <c r="J25" s="54"/>
      <c r="K25" s="54"/>
      <c r="L25" s="54">
        <f t="shared" si="2"/>
        <v>3199.9999999999995</v>
      </c>
      <c r="M25" s="36"/>
      <c r="N25" s="97"/>
      <c r="O25" s="143">
        <v>2</v>
      </c>
    </row>
    <row r="26" spans="2:15" ht="24.75" customHeight="1" x14ac:dyDescent="0.2">
      <c r="B26" s="25" t="s">
        <v>282</v>
      </c>
      <c r="C26" s="21" t="s">
        <v>280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7"/>
      <c r="O26" s="143">
        <v>2</v>
      </c>
    </row>
    <row r="27" spans="2:15" ht="18.75" customHeight="1" x14ac:dyDescent="0.2">
      <c r="B27" s="91" t="s">
        <v>412</v>
      </c>
      <c r="C27" s="21" t="s">
        <v>407</v>
      </c>
      <c r="D27" s="91"/>
      <c r="E27" s="72" t="s">
        <v>244</v>
      </c>
      <c r="F27" s="92">
        <v>11749.5</v>
      </c>
      <c r="G27" s="93">
        <v>1400.5735039999997</v>
      </c>
      <c r="H27" s="54">
        <f t="shared" si="0"/>
        <v>6179.8816568047332</v>
      </c>
      <c r="I27" s="54">
        <f t="shared" si="1"/>
        <v>736.65930519395113</v>
      </c>
      <c r="J27" s="91"/>
      <c r="K27" s="91"/>
      <c r="L27" s="54">
        <f t="shared" si="2"/>
        <v>5443.2223516107824</v>
      </c>
      <c r="M27" s="36"/>
      <c r="N27" s="97"/>
    </row>
    <row r="28" spans="2:15" x14ac:dyDescent="0.2">
      <c r="B28" s="91"/>
      <c r="C28" s="91"/>
      <c r="D28" s="91"/>
      <c r="E28" s="139" t="s">
        <v>91</v>
      </c>
      <c r="F28" s="140">
        <f t="shared" ref="F28:L28" si="3">SUM(F7:F27)</f>
        <v>274454.93</v>
      </c>
      <c r="G28" s="140">
        <f t="shared" si="3"/>
        <v>36726.981776000001</v>
      </c>
      <c r="H28" s="141">
        <f t="shared" si="3"/>
        <v>144354.99276791583</v>
      </c>
      <c r="I28" s="141">
        <f t="shared" si="3"/>
        <v>19317.281670479948</v>
      </c>
      <c r="J28" s="141">
        <f t="shared" si="3"/>
        <v>0</v>
      </c>
      <c r="K28" s="141">
        <f t="shared" si="3"/>
        <v>20</v>
      </c>
      <c r="L28" s="141">
        <f t="shared" si="3"/>
        <v>125017.71109743585</v>
      </c>
      <c r="M28" s="91"/>
    </row>
    <row r="29" spans="2:15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5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2"/>
  <sheetViews>
    <sheetView topLeftCell="A15" workbookViewId="0">
      <selection activeCell="H30" sqref="H30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1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31 DE DICIEMBRE DE 2016</v>
      </c>
    </row>
    <row r="3" spans="1:15" x14ac:dyDescent="0.2">
      <c r="F3" s="48" t="str">
        <f>PRESIDENCIA!F3</f>
        <v>SEGUNDA QUINCENA DE DICIEMBRE DE 2016</v>
      </c>
      <c r="G3" s="83"/>
      <c r="H3" s="83"/>
      <c r="I3" s="83"/>
      <c r="J3" s="83"/>
      <c r="K3" s="83"/>
      <c r="L3" s="83"/>
    </row>
    <row r="4" spans="1:15" x14ac:dyDescent="0.2">
      <c r="F4" s="84"/>
      <c r="G4" s="83"/>
      <c r="H4" s="83"/>
      <c r="I4" s="83"/>
      <c r="J4" s="83"/>
      <c r="K4" s="83"/>
      <c r="L4" s="83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209</v>
      </c>
      <c r="H5" s="87" t="s">
        <v>4</v>
      </c>
      <c r="I5" s="88" t="s">
        <v>209</v>
      </c>
      <c r="J5" s="89" t="s">
        <v>263</v>
      </c>
      <c r="K5" s="52" t="s">
        <v>197</v>
      </c>
      <c r="L5" s="89" t="s">
        <v>5</v>
      </c>
      <c r="M5" s="49" t="s">
        <v>6</v>
      </c>
    </row>
    <row r="6" spans="1:15" ht="3.75" customHeight="1" x14ac:dyDescent="0.2">
      <c r="F6" s="90"/>
      <c r="G6" s="90"/>
      <c r="J6" s="91"/>
      <c r="K6" s="91"/>
    </row>
    <row r="7" spans="1:15" ht="24.95" customHeight="1" x14ac:dyDescent="0.2">
      <c r="B7" s="35" t="s">
        <v>326</v>
      </c>
      <c r="C7" s="42" t="s">
        <v>303</v>
      </c>
      <c r="D7" s="34"/>
      <c r="E7" s="34" t="s">
        <v>154</v>
      </c>
      <c r="F7" s="92">
        <v>11749.5</v>
      </c>
      <c r="G7" s="93">
        <v>1400.5735039999997</v>
      </c>
      <c r="H7" s="94">
        <f>+F7/30.42*16</f>
        <v>6179.8816568047332</v>
      </c>
      <c r="I7" s="94">
        <f>+G7/30.42*16</f>
        <v>736.65930519395113</v>
      </c>
      <c r="J7" s="95">
        <v>0</v>
      </c>
      <c r="K7" s="95"/>
      <c r="L7" s="94">
        <f>H7-I7+J7-K7</f>
        <v>5443.2223516107824</v>
      </c>
      <c r="M7" s="36"/>
      <c r="O7" s="145">
        <v>2</v>
      </c>
    </row>
    <row r="8" spans="1:15" ht="24.95" customHeight="1" x14ac:dyDescent="0.2">
      <c r="B8" s="34" t="s">
        <v>178</v>
      </c>
      <c r="C8" s="35" t="s">
        <v>179</v>
      </c>
      <c r="D8" s="34"/>
      <c r="E8" s="34" t="s">
        <v>283</v>
      </c>
      <c r="F8" s="92">
        <v>11749.5</v>
      </c>
      <c r="G8" s="93">
        <v>1400.5735039999997</v>
      </c>
      <c r="H8" s="94">
        <f t="shared" ref="H8:H29" si="0">+F8/30.42*16</f>
        <v>6179.8816568047332</v>
      </c>
      <c r="I8" s="94">
        <f t="shared" ref="I8:I29" si="1">+G8/30.42*16</f>
        <v>736.65930519395113</v>
      </c>
      <c r="J8" s="95"/>
      <c r="K8" s="95">
        <v>4</v>
      </c>
      <c r="L8" s="94">
        <f t="shared" ref="L8:L18" si="2">H8-I8+J8-K8</f>
        <v>5439.2223516107824</v>
      </c>
      <c r="M8" s="36"/>
      <c r="O8" s="145">
        <v>2</v>
      </c>
    </row>
    <row r="9" spans="1:15" ht="24.95" customHeight="1" x14ac:dyDescent="0.2">
      <c r="A9" s="37" t="s">
        <v>513</v>
      </c>
      <c r="B9" s="34"/>
      <c r="C9" s="35"/>
      <c r="D9" s="34"/>
      <c r="E9" s="34" t="s">
        <v>154</v>
      </c>
      <c r="F9" s="92"/>
      <c r="G9" s="93"/>
      <c r="H9" s="94">
        <f t="shared" si="0"/>
        <v>0</v>
      </c>
      <c r="I9" s="94">
        <f t="shared" si="1"/>
        <v>0</v>
      </c>
      <c r="J9" s="95"/>
      <c r="K9" s="95"/>
      <c r="L9" s="94">
        <f t="shared" si="2"/>
        <v>0</v>
      </c>
      <c r="M9" s="36"/>
    </row>
    <row r="10" spans="1:15" ht="24.95" customHeight="1" x14ac:dyDescent="0.2">
      <c r="B10" s="42" t="s">
        <v>180</v>
      </c>
      <c r="C10" s="42" t="s">
        <v>462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6179.8816568047332</v>
      </c>
      <c r="I10" s="94">
        <f t="shared" si="1"/>
        <v>736.65930519395113</v>
      </c>
      <c r="J10" s="95"/>
      <c r="K10" s="95"/>
      <c r="L10" s="94">
        <f t="shared" si="2"/>
        <v>5443.2223516107824</v>
      </c>
      <c r="M10" s="36"/>
      <c r="O10" s="145">
        <v>2</v>
      </c>
    </row>
    <row r="11" spans="1:15" ht="24.95" customHeight="1" x14ac:dyDescent="0.2">
      <c r="B11" s="42" t="s">
        <v>323</v>
      </c>
      <c r="C11" s="42" t="s">
        <v>467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6179.8816568047332</v>
      </c>
      <c r="I11" s="94">
        <f t="shared" si="1"/>
        <v>736.65930519395113</v>
      </c>
      <c r="J11" s="95"/>
      <c r="K11" s="95"/>
      <c r="L11" s="94">
        <f t="shared" si="2"/>
        <v>5443.2223516107824</v>
      </c>
      <c r="M11" s="36"/>
      <c r="O11" s="145">
        <v>2</v>
      </c>
    </row>
    <row r="12" spans="1:15" ht="24.95" customHeight="1" x14ac:dyDescent="0.2">
      <c r="B12" s="42" t="s">
        <v>324</v>
      </c>
      <c r="C12" s="42" t="s">
        <v>322</v>
      </c>
      <c r="D12" s="34"/>
      <c r="E12" s="34" t="s">
        <v>413</v>
      </c>
      <c r="F12" s="92">
        <v>11749.5</v>
      </c>
      <c r="G12" s="93">
        <v>1400.5735039999997</v>
      </c>
      <c r="H12" s="94">
        <f t="shared" si="0"/>
        <v>6179.8816568047332</v>
      </c>
      <c r="I12" s="94">
        <f t="shared" si="1"/>
        <v>736.65930519395113</v>
      </c>
      <c r="J12" s="95"/>
      <c r="K12" s="95"/>
      <c r="L12" s="94">
        <f t="shared" si="2"/>
        <v>5443.2223516107824</v>
      </c>
      <c r="M12" s="36"/>
      <c r="O12" s="145">
        <v>2</v>
      </c>
    </row>
    <row r="13" spans="1:15" ht="24.95" customHeight="1" x14ac:dyDescent="0.2">
      <c r="B13" s="42" t="s">
        <v>183</v>
      </c>
      <c r="C13" s="35" t="s">
        <v>182</v>
      </c>
      <c r="D13" s="34"/>
      <c r="E13" s="34" t="s">
        <v>414</v>
      </c>
      <c r="F13" s="92">
        <v>13087.2</v>
      </c>
      <c r="G13" s="93">
        <v>1686.3062239999999</v>
      </c>
      <c r="H13" s="94">
        <f t="shared" si="0"/>
        <v>6883.4714003944773</v>
      </c>
      <c r="I13" s="94">
        <f t="shared" si="1"/>
        <v>886.94607442472045</v>
      </c>
      <c r="J13" s="95"/>
      <c r="K13" s="95">
        <v>4</v>
      </c>
      <c r="L13" s="94">
        <f t="shared" si="2"/>
        <v>5992.5253259697565</v>
      </c>
      <c r="M13" s="36"/>
      <c r="O13" s="145">
        <v>2</v>
      </c>
    </row>
    <row r="14" spans="1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6179.8816568047332</v>
      </c>
      <c r="I14" s="94">
        <f t="shared" si="1"/>
        <v>736.65930519395113</v>
      </c>
      <c r="J14" s="95"/>
      <c r="K14" s="95"/>
      <c r="L14" s="94">
        <f t="shared" si="2"/>
        <v>5443.2223516107824</v>
      </c>
      <c r="M14" s="36"/>
      <c r="O14" s="145">
        <v>2</v>
      </c>
    </row>
    <row r="15" spans="1:15" ht="24.95" customHeight="1" x14ac:dyDescent="0.2">
      <c r="B15" s="42" t="s">
        <v>334</v>
      </c>
      <c r="C15" s="35" t="s">
        <v>335</v>
      </c>
      <c r="D15" s="34"/>
      <c r="E15" s="34" t="s">
        <v>415</v>
      </c>
      <c r="F15" s="92">
        <v>11749.5</v>
      </c>
      <c r="G15" s="93">
        <v>1400.5735039999997</v>
      </c>
      <c r="H15" s="94">
        <f t="shared" si="0"/>
        <v>6179.8816568047332</v>
      </c>
      <c r="I15" s="94">
        <f t="shared" si="1"/>
        <v>736.65930519395113</v>
      </c>
      <c r="J15" s="95"/>
      <c r="K15" s="95"/>
      <c r="L15" s="94">
        <f t="shared" si="2"/>
        <v>5443.2223516107824</v>
      </c>
      <c r="M15" s="36"/>
      <c r="O15" s="145">
        <v>2</v>
      </c>
    </row>
    <row r="16" spans="1:15" ht="24.95" customHeight="1" x14ac:dyDescent="0.2">
      <c r="B16" s="42" t="s">
        <v>329</v>
      </c>
      <c r="C16" s="35" t="s">
        <v>330</v>
      </c>
      <c r="D16" s="34"/>
      <c r="E16" s="34" t="s">
        <v>154</v>
      </c>
      <c r="F16" s="92">
        <v>11749.5</v>
      </c>
      <c r="G16" s="93">
        <v>1400.5735039999997</v>
      </c>
      <c r="H16" s="94">
        <f t="shared" si="0"/>
        <v>6179.8816568047332</v>
      </c>
      <c r="I16" s="94">
        <f t="shared" si="1"/>
        <v>736.65930519395113</v>
      </c>
      <c r="J16" s="95"/>
      <c r="K16" s="95"/>
      <c r="L16" s="94">
        <f>H16-I16+J16-K16</f>
        <v>5443.2223516107824</v>
      </c>
      <c r="M16" s="36"/>
      <c r="O16" s="145">
        <v>2</v>
      </c>
    </row>
    <row r="17" spans="2:16" ht="24.95" customHeight="1" x14ac:dyDescent="0.2">
      <c r="B17" s="81" t="s">
        <v>261</v>
      </c>
      <c r="C17" s="96" t="s">
        <v>240</v>
      </c>
      <c r="D17" s="34"/>
      <c r="E17" s="34" t="s">
        <v>416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6" ht="21.95" customHeight="1" x14ac:dyDescent="0.2">
      <c r="B18" s="42"/>
      <c r="C18" s="35"/>
      <c r="D18" s="34"/>
      <c r="E18" s="34" t="s">
        <v>154</v>
      </c>
      <c r="F18" s="92"/>
      <c r="G18" s="93"/>
      <c r="H18" s="94">
        <f t="shared" si="0"/>
        <v>0</v>
      </c>
      <c r="I18" s="94">
        <f t="shared" si="1"/>
        <v>0</v>
      </c>
      <c r="J18" s="95"/>
      <c r="K18" s="95"/>
      <c r="L18" s="94">
        <f t="shared" si="2"/>
        <v>0</v>
      </c>
      <c r="M18" s="36"/>
      <c r="O18" s="60"/>
    </row>
    <row r="19" spans="2:16" ht="21.95" customHeight="1" x14ac:dyDescent="0.2">
      <c r="B19" s="42" t="s">
        <v>264</v>
      </c>
      <c r="C19" s="35" t="s">
        <v>265</v>
      </c>
      <c r="D19" s="34"/>
      <c r="E19" s="34" t="s">
        <v>413</v>
      </c>
      <c r="F19" s="92">
        <v>11749.5</v>
      </c>
      <c r="G19" s="93">
        <v>1400.5735039999997</v>
      </c>
      <c r="H19" s="94">
        <f t="shared" si="0"/>
        <v>6179.8816568047332</v>
      </c>
      <c r="I19" s="94">
        <f t="shared" si="1"/>
        <v>736.65930519395113</v>
      </c>
      <c r="J19" s="95"/>
      <c r="K19" s="95"/>
      <c r="L19" s="94">
        <f>H19-I19+J19-K19</f>
        <v>5443.2223516107824</v>
      </c>
      <c r="M19" s="36"/>
      <c r="O19" s="143">
        <v>2</v>
      </c>
    </row>
    <row r="20" spans="2:16" ht="21.95" customHeight="1" x14ac:dyDescent="0.2">
      <c r="B20" s="42" t="s">
        <v>332</v>
      </c>
      <c r="C20" s="35" t="s">
        <v>331</v>
      </c>
      <c r="D20" s="34"/>
      <c r="E20" s="34" t="s">
        <v>283</v>
      </c>
      <c r="F20" s="92">
        <v>11820</v>
      </c>
      <c r="G20" s="93">
        <v>1415.63</v>
      </c>
      <c r="H20" s="94">
        <f t="shared" si="0"/>
        <v>6216.9625246548321</v>
      </c>
      <c r="I20" s="94">
        <f t="shared" si="1"/>
        <v>744.57856673241292</v>
      </c>
      <c r="J20" s="95"/>
      <c r="K20" s="95"/>
      <c r="L20" s="94">
        <f>H20-I20+J20-K20</f>
        <v>5472.3839579224195</v>
      </c>
      <c r="M20" s="36"/>
      <c r="O20" s="143">
        <v>2</v>
      </c>
    </row>
    <row r="21" spans="2:16" ht="21.95" customHeight="1" x14ac:dyDescent="0.2">
      <c r="B21" s="42"/>
      <c r="C21" s="35"/>
      <c r="D21" s="34"/>
      <c r="E21" s="34" t="s">
        <v>154</v>
      </c>
      <c r="F21" s="92"/>
      <c r="G21" s="93"/>
      <c r="H21" s="94">
        <f t="shared" si="0"/>
        <v>0</v>
      </c>
      <c r="I21" s="94">
        <f t="shared" si="1"/>
        <v>0</v>
      </c>
      <c r="J21" s="95"/>
      <c r="K21" s="95"/>
      <c r="L21" s="94">
        <f t="shared" ref="L21:L26" si="3">H21-I21+J21-K21</f>
        <v>0</v>
      </c>
      <c r="M21" s="36"/>
      <c r="O21" s="45"/>
    </row>
    <row r="22" spans="2:16" ht="21.95" customHeight="1" x14ac:dyDescent="0.2">
      <c r="B22" s="42" t="s">
        <v>422</v>
      </c>
      <c r="C22" s="35" t="s">
        <v>417</v>
      </c>
      <c r="D22" s="34"/>
      <c r="E22" s="34" t="s">
        <v>468</v>
      </c>
      <c r="F22" s="92">
        <v>15369.89</v>
      </c>
      <c r="G22" s="93">
        <v>2173.89</v>
      </c>
      <c r="H22" s="94">
        <f t="shared" si="0"/>
        <v>8084.0973044049961</v>
      </c>
      <c r="I22" s="94">
        <f t="shared" si="1"/>
        <v>1143.4003944773174</v>
      </c>
      <c r="J22" s="95"/>
      <c r="K22" s="95"/>
      <c r="L22" s="94">
        <f t="shared" si="3"/>
        <v>6940.6969099276785</v>
      </c>
      <c r="M22" s="36"/>
      <c r="N22" s="97"/>
      <c r="O22" s="143">
        <v>6</v>
      </c>
    </row>
    <row r="23" spans="2:16" ht="21.95" customHeight="1" x14ac:dyDescent="0.2">
      <c r="B23" s="42" t="s">
        <v>423</v>
      </c>
      <c r="C23" s="35" t="s">
        <v>418</v>
      </c>
      <c r="D23" s="34"/>
      <c r="E23" s="34" t="s">
        <v>420</v>
      </c>
      <c r="F23" s="92">
        <v>11749.5</v>
      </c>
      <c r="G23" s="93">
        <v>1400.5735039999997</v>
      </c>
      <c r="H23" s="94">
        <f t="shared" si="0"/>
        <v>6179.8816568047332</v>
      </c>
      <c r="I23" s="94">
        <f t="shared" si="1"/>
        <v>736.65930519395113</v>
      </c>
      <c r="J23" s="95"/>
      <c r="K23" s="95"/>
      <c r="L23" s="94">
        <f t="shared" si="3"/>
        <v>5443.2223516107824</v>
      </c>
      <c r="M23" s="36"/>
      <c r="O23" s="143">
        <v>2</v>
      </c>
    </row>
    <row r="24" spans="2:16" ht="21.95" customHeight="1" x14ac:dyDescent="0.2">
      <c r="B24" s="42" t="s">
        <v>424</v>
      </c>
      <c r="C24" s="35" t="s">
        <v>419</v>
      </c>
      <c r="D24" s="34"/>
      <c r="E24" s="34" t="s">
        <v>421</v>
      </c>
      <c r="F24" s="92">
        <v>11749.5</v>
      </c>
      <c r="G24" s="93">
        <v>1400.5735039999997</v>
      </c>
      <c r="H24" s="94">
        <f t="shared" si="0"/>
        <v>6179.8816568047332</v>
      </c>
      <c r="I24" s="94">
        <f t="shared" si="1"/>
        <v>736.65930519395113</v>
      </c>
      <c r="J24" s="95"/>
      <c r="K24" s="95"/>
      <c r="L24" s="94">
        <f t="shared" si="3"/>
        <v>5443.2223516107824</v>
      </c>
      <c r="M24" s="36"/>
      <c r="O24" s="144">
        <v>2</v>
      </c>
    </row>
    <row r="25" spans="2:16" ht="21.95" customHeight="1" x14ac:dyDescent="0.2">
      <c r="B25" s="42"/>
      <c r="C25" s="35" t="s">
        <v>459</v>
      </c>
      <c r="D25" s="34"/>
      <c r="E25" s="34" t="s">
        <v>154</v>
      </c>
      <c r="F25" s="92">
        <v>11749.5</v>
      </c>
      <c r="G25" s="93">
        <v>1400.5735039999997</v>
      </c>
      <c r="H25" s="94">
        <f t="shared" si="0"/>
        <v>6179.8816568047332</v>
      </c>
      <c r="I25" s="94">
        <f t="shared" si="1"/>
        <v>736.65930519395113</v>
      </c>
      <c r="J25" s="95"/>
      <c r="K25" s="95"/>
      <c r="L25" s="94">
        <f t="shared" si="3"/>
        <v>5443.2223516107824</v>
      </c>
      <c r="M25" s="36"/>
      <c r="O25" s="45"/>
    </row>
    <row r="26" spans="2:16" ht="21.95" customHeight="1" x14ac:dyDescent="0.2">
      <c r="B26" s="42"/>
      <c r="C26" s="35"/>
      <c r="D26" s="34"/>
      <c r="E26" s="34" t="s">
        <v>154</v>
      </c>
      <c r="F26" s="92"/>
      <c r="G26" s="93"/>
      <c r="H26" s="94">
        <f t="shared" si="0"/>
        <v>0</v>
      </c>
      <c r="I26" s="94">
        <f t="shared" si="1"/>
        <v>0</v>
      </c>
      <c r="J26" s="95"/>
      <c r="K26" s="95"/>
      <c r="L26" s="94">
        <f t="shared" si="3"/>
        <v>0</v>
      </c>
      <c r="M26" s="36"/>
      <c r="O26" s="45"/>
    </row>
    <row r="27" spans="2:16" ht="21.95" customHeight="1" x14ac:dyDescent="0.2">
      <c r="B27" s="42" t="s">
        <v>478</v>
      </c>
      <c r="C27" s="35" t="s">
        <v>472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6179.8816568047332</v>
      </c>
      <c r="I27" s="94">
        <f t="shared" si="1"/>
        <v>736.65930519395113</v>
      </c>
      <c r="J27" s="95"/>
      <c r="K27" s="95"/>
      <c r="L27" s="94">
        <f>H27-I27+J27-K27</f>
        <v>5443.2223516107824</v>
      </c>
      <c r="M27" s="36"/>
      <c r="O27" s="147">
        <v>15</v>
      </c>
      <c r="P27" s="37" t="s">
        <v>528</v>
      </c>
    </row>
    <row r="28" spans="2:16" ht="21.95" customHeight="1" x14ac:dyDescent="0.2">
      <c r="B28" s="42" t="s">
        <v>511</v>
      </c>
      <c r="C28" s="35" t="s">
        <v>512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6179.8816568047332</v>
      </c>
      <c r="I28" s="94">
        <f t="shared" si="1"/>
        <v>736.65930519395113</v>
      </c>
      <c r="J28" s="95"/>
      <c r="K28" s="95"/>
      <c r="L28" s="94">
        <f>H28-I28+J28-K28</f>
        <v>5443.2223516107824</v>
      </c>
      <c r="M28" s="36"/>
    </row>
    <row r="29" spans="2:16" ht="21.95" customHeight="1" x14ac:dyDescent="0.2">
      <c r="B29" s="42" t="s">
        <v>526</v>
      </c>
      <c r="C29" s="35" t="s">
        <v>527</v>
      </c>
      <c r="D29" s="34"/>
      <c r="E29" s="34" t="s">
        <v>154</v>
      </c>
      <c r="F29" s="92">
        <v>11749.5</v>
      </c>
      <c r="G29" s="93">
        <v>1400.5735039999997</v>
      </c>
      <c r="H29" s="94">
        <f t="shared" si="0"/>
        <v>6179.8816568047332</v>
      </c>
      <c r="I29" s="94">
        <f t="shared" si="1"/>
        <v>736.65930519395113</v>
      </c>
      <c r="J29" s="95"/>
      <c r="K29" s="95"/>
      <c r="L29" s="94">
        <f>H29-I29+J29-K29</f>
        <v>5443.2223516107824</v>
      </c>
      <c r="M29" s="36"/>
      <c r="O29" s="145">
        <v>2</v>
      </c>
    </row>
    <row r="30" spans="2:16" x14ac:dyDescent="0.2">
      <c r="E30" s="59" t="s">
        <v>91</v>
      </c>
      <c r="F30" s="98">
        <f>SUM(F7:F20)</f>
        <v>130652.7</v>
      </c>
      <c r="G30" s="98">
        <f>SUM(G7:G20)</f>
        <v>15707.097760000001</v>
      </c>
      <c r="H30" s="60">
        <f>SUM(H7:H29)</f>
        <v>113882.75608152529</v>
      </c>
      <c r="I30" s="60">
        <f>SUM(I7:I29)</f>
        <v>13824.814613543715</v>
      </c>
      <c r="J30" s="60">
        <f>SUM(J7:J29)</f>
        <v>0</v>
      </c>
      <c r="K30" s="60">
        <f>SUM(K7:K29)</f>
        <v>8</v>
      </c>
      <c r="L30" s="60">
        <f>SUM(L7:L29)</f>
        <v>100049.94146798157</v>
      </c>
    </row>
    <row r="31" spans="2:16" x14ac:dyDescent="0.2">
      <c r="F31" s="90"/>
      <c r="G31" s="90"/>
      <c r="J31" s="91"/>
      <c r="K31" s="99" t="s">
        <v>198</v>
      </c>
    </row>
    <row r="32" spans="2:16" x14ac:dyDescent="0.2">
      <c r="F32" s="90"/>
      <c r="G32" s="90"/>
    </row>
  </sheetData>
  <phoneticPr fontId="0" type="noConversion"/>
  <pageMargins left="7.874015748031496E-2" right="0.11811023622047245" top="0.19685039370078741" bottom="0.19685039370078741" header="0" footer="0"/>
  <pageSetup scale="9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9" workbookViewId="0">
      <selection activeCell="F30" sqref="F30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9" t="str">
        <f>+PRESIDENCIA!F1</f>
        <v>MUNICIPIO IXTLAHUACAN DEL RIO, JALISCO.</v>
      </c>
      <c r="B2" s="149"/>
      <c r="C2" s="149"/>
      <c r="D2" s="149"/>
      <c r="E2" s="149"/>
      <c r="F2" s="149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9" t="str">
        <f>+PRESIDENCIA!F3</f>
        <v>SEGUNDA QUINCENA DE DICIEMBRE DE 2016</v>
      </c>
      <c r="B4" s="149"/>
      <c r="C4" s="149"/>
      <c r="D4" s="149"/>
      <c r="E4" s="149"/>
      <c r="F4" s="149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500</v>
      </c>
      <c r="B8" s="75" t="s">
        <v>4</v>
      </c>
      <c r="C8" s="75" t="s">
        <v>209</v>
      </c>
      <c r="D8" s="75" t="s">
        <v>263</v>
      </c>
      <c r="E8" s="75" t="s">
        <v>197</v>
      </c>
      <c r="F8" s="75" t="s">
        <v>5</v>
      </c>
    </row>
    <row r="9" spans="1:6" x14ac:dyDescent="0.2">
      <c r="A9" s="76" t="s">
        <v>479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480</v>
      </c>
      <c r="B10" s="77">
        <f>+PRESIDENCIA!H15</f>
        <v>86007.884286653512</v>
      </c>
      <c r="C10" s="77">
        <f>+PRESIDENCIA!I15</f>
        <v>16104.399737015121</v>
      </c>
      <c r="D10" s="77">
        <f>+PRESIDENCIA!J15</f>
        <v>0</v>
      </c>
      <c r="E10" s="77">
        <f>+PRESIDENCIA!K15</f>
        <v>0</v>
      </c>
      <c r="F10" s="77">
        <f t="shared" ref="F10:F31" si="0">B10-C10+D10-E10</f>
        <v>69903.484549638393</v>
      </c>
    </row>
    <row r="11" spans="1:6" x14ac:dyDescent="0.2">
      <c r="A11" s="76" t="s">
        <v>481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482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483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484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485</v>
      </c>
      <c r="B15" s="77">
        <f>+H.MPAL!H19</f>
        <v>80766.500986193307</v>
      </c>
      <c r="C15" s="77">
        <f>+H.MPAL!I19</f>
        <v>11348.959187902694</v>
      </c>
      <c r="D15" s="77">
        <f>+H.MPAL!J19</f>
        <v>0</v>
      </c>
      <c r="E15" s="77">
        <f>+H.MPAL!K19</f>
        <v>7</v>
      </c>
      <c r="F15" s="77">
        <f t="shared" si="0"/>
        <v>69410.541798290607</v>
      </c>
    </row>
    <row r="16" spans="1:6" x14ac:dyDescent="0.2">
      <c r="A16" s="76" t="s">
        <v>486</v>
      </c>
      <c r="B16" s="77">
        <f>+O.PUB!H25</f>
        <v>114061.9171597633</v>
      </c>
      <c r="C16" s="77">
        <f>+O.PUB!I25</f>
        <v>14582.12868376068</v>
      </c>
      <c r="D16" s="77">
        <f>+O.PUB!J25</f>
        <v>0</v>
      </c>
      <c r="E16" s="77">
        <f>+O.PUB!K25</f>
        <v>13</v>
      </c>
      <c r="F16" s="77">
        <f t="shared" si="0"/>
        <v>99466.788476002621</v>
      </c>
    </row>
    <row r="17" spans="1:6" x14ac:dyDescent="0.2">
      <c r="A17" s="76" t="s">
        <v>487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488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489</v>
      </c>
      <c r="B19" s="77">
        <f>+'SERVICIOS PUBLICOS'!I31</f>
        <v>111416.54700854702</v>
      </c>
      <c r="C19" s="77">
        <f>+'SERVICIOS PUBLICOS'!J31</f>
        <v>8829.0078295858002</v>
      </c>
      <c r="D19" s="77">
        <f>+'SERVICIOS PUBLICOS'!K31</f>
        <v>42.689312820512818</v>
      </c>
      <c r="E19" s="77">
        <f>+'SERVICIOS PUBLICOS'!L31</f>
        <v>1</v>
      </c>
      <c r="F19" s="77">
        <f t="shared" si="0"/>
        <v>102629.22849178173</v>
      </c>
    </row>
    <row r="20" spans="1:6" x14ac:dyDescent="0.2">
      <c r="A20" s="76" t="s">
        <v>490</v>
      </c>
      <c r="B20" s="77">
        <f>+'s.p. rastro'!H8</f>
        <v>11190.032873109794</v>
      </c>
      <c r="C20" s="77">
        <f>+'s.p. rastro'!I8</f>
        <v>1257.4838658777119</v>
      </c>
      <c r="D20" s="77">
        <f>+'s.p. rastro'!J8</f>
        <v>0</v>
      </c>
      <c r="E20" s="77">
        <f>+'s.p. rastro'!K8</f>
        <v>0</v>
      </c>
      <c r="F20" s="77">
        <f t="shared" si="0"/>
        <v>9932.5490072320827</v>
      </c>
    </row>
    <row r="21" spans="1:6" x14ac:dyDescent="0.2">
      <c r="A21" s="76" t="s">
        <v>491</v>
      </c>
      <c r="B21" s="77">
        <f>+'AGUA POTABLE'!I18</f>
        <v>60684.355029585793</v>
      </c>
      <c r="C21" s="77">
        <f>+'AGUA POTABLE'!J18</f>
        <v>6689.5932002629852</v>
      </c>
      <c r="D21" s="77">
        <f>+'AGUA POTABLE'!K18</f>
        <v>0</v>
      </c>
      <c r="E21" s="77">
        <f>+'AGUA POTABLE'!L18</f>
        <v>1</v>
      </c>
      <c r="F21" s="77">
        <f t="shared" si="0"/>
        <v>53993.761829322808</v>
      </c>
    </row>
    <row r="22" spans="1:6" x14ac:dyDescent="0.2">
      <c r="A22" s="76" t="s">
        <v>492</v>
      </c>
      <c r="B22" s="77">
        <f>+'PROTECCION CIVIL'!I10</f>
        <v>20259.881656804733</v>
      </c>
      <c r="C22" s="77">
        <f>+'PROTECCION CIVIL'!J10</f>
        <v>2058.4737409598947</v>
      </c>
      <c r="D22" s="77">
        <f>+'PROTECCION CIVIL'!K10</f>
        <v>0</v>
      </c>
      <c r="E22" s="77">
        <f>+'PROTECCION CIVIL'!L10</f>
        <v>0</v>
      </c>
      <c r="F22" s="77">
        <f t="shared" si="0"/>
        <v>18201.407915844837</v>
      </c>
    </row>
    <row r="23" spans="1:6" x14ac:dyDescent="0.2">
      <c r="A23" s="76" t="s">
        <v>493</v>
      </c>
      <c r="B23" s="77">
        <f>+'DEPARTAMENTO AGROPECUARIO'!I13</f>
        <v>35189.349112426033</v>
      </c>
      <c r="C23" s="77">
        <f>+'DEPARTAMENTO AGROPECUARIO'!J13</f>
        <v>3508.0879631821172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31681.261149243917</v>
      </c>
    </row>
    <row r="24" spans="1:6" x14ac:dyDescent="0.2">
      <c r="A24" s="76" t="s">
        <v>494</v>
      </c>
      <c r="B24" s="77">
        <f>+CULTURA!I11</f>
        <v>30498.682445759368</v>
      </c>
      <c r="C24" s="77">
        <f>+CULTURA!J11</f>
        <v>3670.9322813938197</v>
      </c>
      <c r="D24" s="77">
        <f>+CULTURA!K11</f>
        <v>0</v>
      </c>
      <c r="E24" s="77">
        <f>+CULTURA!L11</f>
        <v>0</v>
      </c>
      <c r="F24" s="77">
        <f t="shared" si="0"/>
        <v>26827.750164365549</v>
      </c>
    </row>
    <row r="25" spans="1:6" x14ac:dyDescent="0.2">
      <c r="A25" s="76" t="s">
        <v>495</v>
      </c>
      <c r="B25" s="77">
        <f>+DEPORTE!I11</f>
        <v>23502.064431295199</v>
      </c>
      <c r="C25" s="77">
        <f>+DEPORTE!J11</f>
        <v>2234.7097372781068</v>
      </c>
      <c r="D25" s="77">
        <f>+DEPORTE!K11</f>
        <v>0</v>
      </c>
      <c r="E25" s="77">
        <f>+DEPORTE!L11</f>
        <v>0</v>
      </c>
      <c r="F25" s="77">
        <f t="shared" si="0"/>
        <v>21267.354694017093</v>
      </c>
    </row>
    <row r="26" spans="1:6" x14ac:dyDescent="0.2">
      <c r="A26" s="76" t="s">
        <v>521</v>
      </c>
      <c r="B26" s="77">
        <f>+'PROMOCION ECONOMICA'!H9</f>
        <v>7396.1867192636419</v>
      </c>
      <c r="C26" s="77">
        <f>+'PROMOCION ECONOMICA'!I9</f>
        <v>996.18671926364232</v>
      </c>
      <c r="D26" s="77"/>
      <c r="E26" s="77"/>
      <c r="F26" s="77">
        <f t="shared" si="0"/>
        <v>6400</v>
      </c>
    </row>
    <row r="27" spans="1:6" x14ac:dyDescent="0.2">
      <c r="A27" s="78" t="s">
        <v>502</v>
      </c>
      <c r="B27" s="79">
        <f>SUM(B9:B26)</f>
        <v>894514.83497698873</v>
      </c>
      <c r="C27" s="79">
        <f>SUM(C9:C26)</f>
        <v>114049.57689099276</v>
      </c>
      <c r="D27" s="79">
        <f>SUM(D9:D26)</f>
        <v>650.1321972386587</v>
      </c>
      <c r="E27" s="79">
        <f>SUM(E9:E26)</f>
        <v>26</v>
      </c>
      <c r="F27" s="79">
        <f>SUM(F9:F26)</f>
        <v>781089.39028323465</v>
      </c>
    </row>
    <row r="28" spans="1:6" x14ac:dyDescent="0.2">
      <c r="A28" s="76" t="s">
        <v>503</v>
      </c>
      <c r="B28" s="77">
        <f>+jubilados!F16</f>
        <v>15833.79</v>
      </c>
      <c r="C28" s="77"/>
      <c r="D28" s="77"/>
      <c r="E28" s="77"/>
      <c r="F28" s="77">
        <f t="shared" si="0"/>
        <v>15833.79</v>
      </c>
    </row>
    <row r="29" spans="1:6" x14ac:dyDescent="0.2">
      <c r="A29" s="78" t="s">
        <v>498</v>
      </c>
      <c r="B29" s="79">
        <f>+B27+B28</f>
        <v>910348.62497698877</v>
      </c>
      <c r="C29" s="79">
        <f>+C27+C28</f>
        <v>114049.57689099276</v>
      </c>
      <c r="D29" s="79">
        <f>+D27+D28</f>
        <v>650.1321972386587</v>
      </c>
      <c r="E29" s="79">
        <f>+E27+E28</f>
        <v>26</v>
      </c>
      <c r="F29" s="79">
        <f>+F27+F28</f>
        <v>796923.18028323469</v>
      </c>
    </row>
    <row r="30" spans="1:6" x14ac:dyDescent="0.2">
      <c r="A30" s="76" t="s">
        <v>496</v>
      </c>
      <c r="B30" s="77">
        <f>+SEG.P.!H28</f>
        <v>144354.99276791583</v>
      </c>
      <c r="C30" s="77">
        <f>+SEG.P.!I28</f>
        <v>19317.281670479948</v>
      </c>
      <c r="D30" s="77">
        <f>+SEG.P.!J28</f>
        <v>0</v>
      </c>
      <c r="E30" s="77">
        <f>+SEG.P.!K28</f>
        <v>20</v>
      </c>
      <c r="F30" s="77">
        <f t="shared" si="0"/>
        <v>125017.71109743588</v>
      </c>
    </row>
    <row r="31" spans="1:6" x14ac:dyDescent="0.2">
      <c r="A31" s="76" t="s">
        <v>497</v>
      </c>
      <c r="B31" s="77">
        <f>+SEG.P.2!H30</f>
        <v>113882.75608152529</v>
      </c>
      <c r="C31" s="77">
        <f>+SEG.P.2!I30</f>
        <v>13824.814613543715</v>
      </c>
      <c r="D31" s="77">
        <f>+SEG.P.2!J30</f>
        <v>0</v>
      </c>
      <c r="E31" s="77">
        <f>+SEG.P.2!K30</f>
        <v>8</v>
      </c>
      <c r="F31" s="77">
        <f t="shared" si="0"/>
        <v>100049.94146798158</v>
      </c>
    </row>
    <row r="32" spans="1:6" x14ac:dyDescent="0.2">
      <c r="A32" s="78" t="s">
        <v>499</v>
      </c>
      <c r="B32" s="79">
        <f>SUM(B30:B31)</f>
        <v>258237.74884944112</v>
      </c>
      <c r="C32" s="79">
        <f>SUM(C30:C31)</f>
        <v>33142.096284023661</v>
      </c>
      <c r="D32" s="79">
        <f>SUM(D30:D31)</f>
        <v>0</v>
      </c>
      <c r="E32" s="79">
        <f>SUM(E30:E31)</f>
        <v>28</v>
      </c>
      <c r="F32" s="79">
        <f>SUM(F30:F31)</f>
        <v>225067.65256541746</v>
      </c>
    </row>
    <row r="33" spans="1:6" x14ac:dyDescent="0.2">
      <c r="A33" s="80"/>
      <c r="B33" s="77"/>
      <c r="C33" s="77"/>
      <c r="D33" s="77"/>
      <c r="E33" s="77"/>
      <c r="F33" s="77"/>
    </row>
    <row r="34" spans="1:6" x14ac:dyDescent="0.2">
      <c r="A34" s="78" t="s">
        <v>501</v>
      </c>
      <c r="B34" s="79">
        <f>+B29+B32</f>
        <v>1168586.3738264299</v>
      </c>
      <c r="C34" s="79">
        <f>+C29+C32</f>
        <v>147191.67317501642</v>
      </c>
      <c r="D34" s="79">
        <f>+D29+D32</f>
        <v>650.1321972386587</v>
      </c>
      <c r="E34" s="79">
        <f>+E29+E32</f>
        <v>54</v>
      </c>
      <c r="F34" s="79">
        <f>+F29+F32</f>
        <v>1021990.8328486521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20</vt:i4>
      </vt:variant>
    </vt:vector>
  </HeadingPairs>
  <TitlesOfParts>
    <vt:vector size="42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2016-12-21T17:46:13Z</cp:lastPrinted>
  <dcterms:created xsi:type="dcterms:W3CDTF">2004-03-09T14:35:28Z</dcterms:created>
  <dcterms:modified xsi:type="dcterms:W3CDTF">2016-12-21T21:01:36Z</dcterms:modified>
</cp:coreProperties>
</file>