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firstSheet="7" activeTab="10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SEG.P.2!$B$1:$M$31</definedName>
    <definedName name="_xlnm.Print_Area" localSheetId="10">'SERVICIOS PUBLICOS'!$B$1:$N$22</definedName>
  </definedNames>
  <calcPr calcId="152511"/>
  <fileRecoveryPr repairLoad="1"/>
</workbook>
</file>

<file path=xl/calcChain.xml><?xml version="1.0" encoding="utf-8"?>
<calcChain xmlns="http://schemas.openxmlformats.org/spreadsheetml/2006/main">
  <c r="R12" i="28" l="1"/>
  <c r="Q12" i="28"/>
  <c r="P12" i="28"/>
  <c r="I27" i="15" l="1"/>
  <c r="H27" i="15"/>
  <c r="I7" i="34"/>
  <c r="H7" i="34"/>
  <c r="P7" i="34"/>
  <c r="P7" i="29"/>
  <c r="P8" i="29"/>
  <c r="P9" i="29"/>
  <c r="P10" i="29"/>
  <c r="P11" i="29"/>
  <c r="P12" i="29"/>
  <c r="P13" i="29"/>
  <c r="P14" i="29"/>
  <c r="P15" i="29"/>
  <c r="P16" i="29"/>
  <c r="P6" i="29"/>
  <c r="I28" i="15"/>
  <c r="H28" i="15"/>
  <c r="I26" i="15"/>
  <c r="H26" i="15"/>
  <c r="I25" i="15"/>
  <c r="H25" i="15"/>
  <c r="I24" i="15"/>
  <c r="H24" i="15"/>
  <c r="I23" i="15"/>
  <c r="H23" i="15"/>
  <c r="I22" i="15"/>
  <c r="H22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Q27" i="15" l="1"/>
  <c r="P27" i="15"/>
  <c r="O27" i="15"/>
  <c r="N27" i="15"/>
  <c r="L7" i="26" l="1"/>
  <c r="N15" i="10" l="1"/>
  <c r="O11" i="1" l="1"/>
  <c r="Q20" i="28" l="1"/>
  <c r="P20" i="28"/>
  <c r="S16" i="29" l="1"/>
  <c r="P28" i="15" l="1"/>
  <c r="O28" i="15"/>
  <c r="N28" i="15"/>
  <c r="H31" i="15" l="1"/>
  <c r="O19" i="15" l="1"/>
  <c r="N19" i="15"/>
  <c r="P19" i="15" s="1"/>
  <c r="R7" i="26" l="1"/>
  <c r="Q7" i="26"/>
  <c r="P7" i="26"/>
  <c r="Q8" i="8" l="1"/>
  <c r="P8" i="8"/>
  <c r="O8" i="8"/>
  <c r="N22" i="10" l="1"/>
  <c r="I31" i="15" l="1"/>
  <c r="J31" i="15"/>
  <c r="K31" i="15"/>
  <c r="H28" i="10"/>
  <c r="L29" i="15"/>
  <c r="L28" i="15"/>
  <c r="L27" i="15" l="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6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4" i="15"/>
  <c r="L25" i="15"/>
  <c r="K6" i="31" l="1"/>
  <c r="M6" i="31" s="1"/>
  <c r="L22" i="28"/>
  <c r="E19" i="33" s="1"/>
  <c r="E28" i="33" s="1"/>
  <c r="J25" i="7"/>
  <c r="D16" i="33" s="1"/>
  <c r="K25" i="7"/>
  <c r="E16" i="33" s="1"/>
  <c r="L21" i="15"/>
  <c r="L27" i="10"/>
  <c r="M20" i="28" l="1"/>
  <c r="L11" i="10"/>
  <c r="L20" i="15"/>
  <c r="M21" i="28"/>
  <c r="L22" i="15"/>
  <c r="L22" i="7"/>
  <c r="L21" i="7"/>
  <c r="L19" i="7"/>
  <c r="L23" i="7"/>
  <c r="L23" i="15"/>
  <c r="M11" i="32" l="1"/>
  <c r="L16" i="8"/>
  <c r="M9" i="30"/>
  <c r="L12" i="1"/>
  <c r="M8" i="30"/>
  <c r="M7" i="30"/>
  <c r="M6" i="30"/>
  <c r="L13" i="1"/>
  <c r="G31" i="15" l="1"/>
  <c r="F31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11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B31" i="33"/>
  <c r="I28" i="10"/>
  <c r="C31" i="33" s="1"/>
  <c r="C33" i="33" s="1"/>
  <c r="M5" i="4"/>
  <c r="M6" i="4"/>
  <c r="M7" i="4"/>
  <c r="M8" i="4"/>
  <c r="S8" i="4" s="1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1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<sst xmlns="http://schemas.openxmlformats.org/spreadsheetml/2006/main" count="995" uniqueCount="534">
  <si>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</si>
  <si>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</si>
  <si>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</si>
  <si>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</si>
  <si>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</si>
  <si>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</si>
  <si>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</si>
  <si>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</si>
  <si>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</si>
  <si>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</si>
  <si>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</si>
  <si>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</si>
  <si>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</si>
  <si>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</si>
  <si>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</si>
  <si>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</si>
  <si>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</si>
  <si>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</si>
  <si>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</si>
  <si>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</si>
  <si>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</si>
  <si>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</si>
  <si>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</si>
  <si>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</si>
  <si>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</si>
  <si>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</si>
  <si>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</si>
  <si>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</si>
  <si>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</si>
  <si>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</si>
  <si>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</si>
  <si>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</si>
  <si>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</si>
  <si>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</si>
  <si>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</si>
  <si>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</si>
  <si>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</si>
  <si>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</si>
  <si>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</si>
  <si>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</si>
  <si>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</si>
  <si>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</si>
  <si>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</si>
  <si>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</si>
  <si>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</si>
  <si>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</si>
  <si>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</si>
  <si>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</si>
  <si>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</si>
  <si>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</si>
  <si>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</si>
  <si>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</si>
  <si>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</si>
  <si>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</si>
  <si>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</si>
  <si>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</si>
  <si>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</si>
  <si>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</si>
  <si>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</si>
  <si>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</si>
  <si>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</si>
  <si>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</si>
  <si>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</si>
  <si>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</si>
  <si>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</si>
  <si>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</si>
  <si>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</si>
  <si>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</si>
  <si>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</si>
  <si>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</si>
  <si>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</si>
  <si>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</si>
  <si>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</si>
  <si>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</si>
  <si>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</si>
  <si>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</si>
  <si>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</si>
  <si>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</si>
  <si>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</si>
  <si>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</si>
  <si>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</si>
  <si>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</si>
  <si>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</si>
  <si>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</si>
  <si>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</si>
  <si>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</si>
  <si>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</si>
  <si>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</si>
  <si>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</si>
  <si>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</si>
  <si>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</si>
  <si>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</si>
  <si>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</si>
  <si>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</si>
  <si>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</si>
  <si>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</si>
  <si>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</si>
  <si>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</si>
  <si>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</si>
  <si>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</si>
  <si>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</si>
  <si>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</si>
  <si>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</si>
  <si>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</si>
  <si>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</si>
  <si>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</si>
  <si>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</si>
  <si>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</si>
  <si>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</si>
  <si>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</si>
  <si>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</si>
  <si>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</si>
  <si>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</si>
  <si>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</si>
  <si>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</si>
  <si>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</si>
  <si>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</si>
  <si>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</si>
  <si>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</si>
  <si>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</si>
  <si>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</si>
  <si>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</si>
  <si>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</si>
  <si>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</si>
  <si>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</si>
  <si>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</si>
  <si>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</si>
  <si>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</si>
  <si>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</si>
  <si>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</si>
  <si>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</si>
  <si>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</si>
  <si>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</si>
  <si>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</si>
  <si>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</si>
  <si>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</si>
  <si>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</si>
  <si>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</si>
  <si>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</si>
  <si>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</si>
  <si>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</si>
  <si>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</si>
  <si>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</si>
  <si>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</si>
  <si>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</si>
  <si>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</si>
  <si>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</si>
  <si>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</si>
  <si>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</si>
  <si>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</si>
  <si>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</si>
  <si>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</si>
  <si>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</si>
  <si>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</si>
  <si>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</si>
  <si>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</si>
  <si>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</si>
  <si>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</si>
  <si>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</si>
  <si>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</si>
  <si>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</si>
  <si>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</si>
  <si>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</si>
  <si>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</si>
  <si>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</si>
  <si>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</si>
  <si>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</si>
  <si>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</si>
  <si>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</si>
  <si>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</si>
  <si>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</si>
  <si>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</si>
  <si>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</si>
  <si>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</si>
  <si>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</si>
  <si>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</si>
  <si>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</si>
  <si>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</si>
  <si>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</si>
  <si>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</si>
  <si>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</si>
  <si>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</si>
  <si>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</si>
  <si>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</si>
  <si>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</si>
  <si>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</si>
  <si>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</si>
  <si>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</si>
  <si>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</si>
  <si>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</si>
  <si>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</si>
  <si>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</si>
  <si>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</si>
  <si>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</si>
  <si>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</si>
  <si>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</si>
  <si>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</si>
  <si>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</si>
  <si>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</si>
  <si>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</si>
  <si>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</si>
  <si>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</si>
  <si>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</si>
  <si>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</si>
  <si>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</si>
  <si>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</si>
  <si>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</si>
  <si>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</si>
  <si>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</si>
  <si>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</si>
  <si>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</si>
  <si>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</si>
  <si>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</si>
  <si>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</si>
  <si>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</si>
  <si>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</si>
  <si>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</si>
  <si>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</si>
  <si>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</si>
  <si>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</si>
  <si>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</si>
  <si>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</si>
  <si>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</si>
  <si>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</si>
  <si>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</si>
  <si>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</si>
  <si>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</si>
  <si>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</si>
  <si>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</si>
  <si>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</si>
  <si>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</si>
  <si>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</si>
  <si>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</si>
  <si>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</si>
  <si>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</si>
  <si>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</si>
  <si>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</si>
  <si>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</si>
  <si>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</si>
  <si>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</si>
  <si>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</si>
  <si>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</si>
  <si>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</si>
  <si>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</si>
  <si>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</si>
  <si>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</si>
  <si>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</si>
  <si>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</si>
  <si>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</si>
  <si>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</si>
  <si>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</si>
  <si>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</si>
  <si>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</si>
  <si>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</si>
  <si>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</si>
  <si>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</si>
  <si>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</si>
  <si>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</si>
  <si>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</si>
  <si>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</si>
  <si>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</si>
  <si>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</si>
  <si>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</si>
  <si>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</si>
  <si>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</si>
  <si>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</si>
  <si>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</si>
  <si>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</si>
  <si>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</si>
  <si>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</si>
  <si>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</si>
  <si>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</si>
  <si>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</si>
  <si>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</si>
  <si>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</si>
  <si>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</si>
  <si>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</si>
  <si>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</si>
  <si>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</si>
  <si>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</si>
  <si>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</si>
  <si>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</si>
  <si>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</si>
  <si>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</si>
  <si>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</si>
  <si>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</si>
  <si>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</si>
  <si>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</si>
  <si>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</si>
  <si>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</si>
  <si>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</si>
  <si>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</si>
  <si>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</si>
  <si>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</si>
  <si>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</si>
  <si>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</si>
  <si>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</si>
  <si>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</si>
  <si>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</si>
  <si>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</si>
  <si>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</si>
  <si>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</si>
  <si>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</si>
  <si>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</si>
  <si>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</si>
  <si>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</si>
  <si>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</si>
  <si>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</si>
  <si>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</si>
  <si>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</si>
  <si>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</si>
  <si>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</si>
  <si>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</si>
  <si>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</si>
  <si>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</si>
  <si>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</si>
  <si>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</si>
  <si>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</si>
  <si>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</si>
  <si>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</si>
  <si>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</si>
  <si>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</si>
  <si>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</si>
  <si>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</si>
  <si>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</si>
  <si>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</si>
  <si>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</si>
  <si>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</si>
  <si>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</si>
  <si>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</si>
  <si>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</si>
  <si>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</si>
  <si>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</si>
  <si>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</si>
  <si>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</si>
  <si>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</si>
  <si>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</si>
  <si>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</si>
  <si>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</si>
  <si>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</si>
  <si>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</si>
  <si>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</si>
  <si>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</si>
  <si>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</si>
  <si>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</si>
  <si>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</si>
  <si>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</si>
  <si>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</si>
  <si>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</si>
  <si>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</si>
  <si>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</si>
  <si>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</si>
  <si>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</si>
  <si>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</si>
  <si>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</si>
  <si>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</si>
  <si>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</si>
  <si>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</si>
  <si>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</si>
  <si>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</si>
  <si>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</si>
  <si>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</si>
  <si>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</si>
  <si>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</si>
  <si>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</si>
  <si>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</si>
  <si>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</si>
  <si>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</si>
  <si>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</si>
  <si>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</si>
  <si>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</si>
  <si>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</si>
  <si>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</si>
  <si>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</si>
  <si>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</si>
  <si>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</si>
  <si>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</si>
  <si>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</si>
  <si>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</si>
  <si>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</si>
  <si>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</si>
  <si>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</si>
  <si>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</si>
  <si>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</si>
  <si>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</si>
  <si>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</si>
  <si>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</si>
  <si>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</si>
  <si>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</si>
  <si>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</si>
  <si>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</si>
  <si>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</si>
  <si>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</si>
  <si>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</si>
  <si>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</si>
  <si>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</si>
  <si>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</si>
  <si>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</si>
  <si>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</si>
  <si>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</si>
  <si>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</si>
  <si>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</si>
  <si>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</si>
  <si>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</si>
  <si>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</si>
  <si>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</si>
  <si>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</si>
  <si>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</si>
  <si>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</si>
  <si>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</si>
  <si>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</si>
  <si>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</si>
  <si>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</si>
  <si>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</si>
  <si>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</si>
  <si>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</si>
  <si>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</si>
  <si>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</si>
  <si>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</si>
  <si>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</si>
  <si>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</si>
  <si>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</si>
  <si>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</si>
  <si>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</si>
  <si>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</si>
  <si>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</si>
  <si>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</si>
  <si>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</si>
  <si>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</si>
  <si>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</si>
  <si>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</si>
  <si>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</si>
  <si>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</si>
  <si>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</si>
  <si>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</si>
  <si>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</si>
  <si>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</si>
  <si>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</si>
  <si>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</si>
  <si>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</si>
  <si>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</si>
  <si>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</si>
  <si>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</si>
  <si>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</si>
  <si>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</si>
  <si>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</si>
  <si>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</si>
  <si>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</si>
  <si>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</si>
  <si>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</si>
  <si>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</si>
  <si>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</si>
  <si>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</si>
  <si>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</si>
  <si>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</si>
  <si>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</si>
  <si>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</si>
  <si>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</si>
  <si>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</si>
  <si>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</si>
  <si>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</si>
  <si>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</si>
  <si>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</si>
  <si>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</si>
  <si>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</si>
  <si>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</si>
  <si>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</si>
  <si>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</si>
  <si>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</si>
  <si>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</si>
  <si>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</si>
  <si>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</si>
  <si>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</si>
  <si>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</si>
  <si>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</si>
  <si>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</si>
  <si>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</si>
  <si>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</si>
  <si>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</si>
  <si>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</si>
  <si>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</si>
  <si>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</si>
  <si>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</si>
  <si>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</si>
  <si>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</si>
  <si>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</si>
  <si>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</si>
  <si>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</si>
  <si>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</si>
  <si>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</si>
  <si>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</si>
  <si>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</si>
  <si>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</si>
  <si>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</si>
  <si>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</si>
  <si>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</si>
  <si>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</si>
  <si>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</si>
  <si>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</si>
  <si>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</si>
  <si>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</si>
  <si>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</si>
  <si>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</si>
  <si>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</si>
  <si>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</si>
  <si>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</si>
  <si>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</si>
  <si>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</si>
  <si>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</si>
  <si>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MIGUEL ANGEL MUÑOZ TOSCANO</t>
  </si>
  <si>
    <t>MUTM760929</t>
  </si>
  <si>
    <t>EAGC770112</t>
  </si>
  <si>
    <t>DESC</t>
  </si>
  <si>
    <t>PENDIENTE</t>
  </si>
  <si>
    <t>SERGIO VAZQUEZ HUERTA</t>
  </si>
  <si>
    <t>VAHS</t>
  </si>
  <si>
    <t>dec 15 dias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</si>
  <si>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</si>
  <si>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</si>
  <si>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</si>
  <si>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</si>
  <si>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</si>
  <si>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</si>
  <si>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</si>
  <si>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</si>
  <si>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</si>
  <si>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ABDENAGO LOPEZ PEREZ</t>
  </si>
  <si>
    <t>LOPA850122</t>
  </si>
  <si>
    <t>PRIMER QUINCENA DE NOVIEMBRE DE 2017</t>
  </si>
  <si>
    <t>15 DE NOVIEMBRE DE 2017</t>
  </si>
  <si>
    <t>SAUL RENTERIA GARCIA</t>
  </si>
  <si>
    <t>REGS900712</t>
  </si>
  <si>
    <t>MARTIN ALMARAZ MARTINEZ</t>
  </si>
  <si>
    <t>AAMM640215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</si>
</sst>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1" fillId="0" borderId="0" xfId="0" applyFont="1"/>
    <xf numFmtId="43" fontId="0" fillId="0" borderId="0" xfId="0" applyNumberFormat="1"/>
    <xf numFmtId="0" fontId="1" fillId="3" borderId="0" xfId="0" applyFon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H10" sqref="H10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6" ht="18" x14ac:dyDescent="0.25">
      <c r="F1" s="44" t="s">
        <v>0</v>
      </c>
      <c r="J1" s="44"/>
      <c r="M1" s="46" t="s">
        <v>1</v>
      </c>
    </row>
    <row r="2" spans="2:16" ht="15" x14ac:dyDescent="0.25">
      <c r="F2" s="47" t="s">
        <v>290</v>
      </c>
      <c r="J2" s="47"/>
      <c r="M2" s="48" t="str">
        <f>+PRESIDENCIA!M2</f>
        <v>15 DE NOVIEMBRE DE 2017</v>
      </c>
    </row>
    <row r="3" spans="2:16" x14ac:dyDescent="0.2">
      <c r="F3" s="98" t="str">
        <f>+PRESIDENCIA!F3</f>
        <v>PRIMER QUINCENA DE NOVIEMBRE DE 2017</v>
      </c>
      <c r="J3" s="99"/>
    </row>
    <row r="4" spans="2:16" x14ac:dyDescent="0.2">
      <c r="F4" s="99" t="s">
        <v>194</v>
      </c>
      <c r="J4" s="99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6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6" ht="24.95" customHeight="1" x14ac:dyDescent="0.2">
      <c r="B7" s="38" t="s">
        <v>482</v>
      </c>
      <c r="C7" s="41" t="s">
        <v>319</v>
      </c>
      <c r="D7" s="53"/>
      <c r="E7" s="38" t="s">
        <v>116</v>
      </c>
      <c r="F7" s="18">
        <v>23833.66</v>
      </c>
      <c r="G7" s="18">
        <v>4047.92</v>
      </c>
      <c r="H7" s="18">
        <f>F7/30.42*15</f>
        <v>11752.297830374753</v>
      </c>
      <c r="I7" s="18">
        <f>+G7/30.42*15</f>
        <v>1996.0157790927021</v>
      </c>
      <c r="J7" s="18"/>
      <c r="K7" s="18">
        <v>0</v>
      </c>
      <c r="L7" s="18">
        <f t="shared" ref="L7:L15" si="0">H7-I7+J7-K7</f>
        <v>9756.2820512820508</v>
      </c>
      <c r="M7" s="36"/>
      <c r="N7" s="58"/>
      <c r="O7" s="58"/>
      <c r="P7" s="58"/>
    </row>
    <row r="8" spans="2:16" ht="24.95" customHeight="1" x14ac:dyDescent="0.2">
      <c r="B8" s="38" t="s">
        <v>327</v>
      </c>
      <c r="C8" s="41" t="s">
        <v>320</v>
      </c>
      <c r="D8" s="53"/>
      <c r="E8" s="38" t="s">
        <v>116</v>
      </c>
      <c r="F8" s="18">
        <v>23833.66</v>
      </c>
      <c r="G8" s="18">
        <v>4047.92</v>
      </c>
      <c r="H8" s="18">
        <f t="shared" ref="H8:H16" si="1">F8/30.42*15</f>
        <v>11752.297830374753</v>
      </c>
      <c r="I8" s="18">
        <f t="shared" ref="I8:I16" si="2">+G8/30.42*15</f>
        <v>1996.0157790927021</v>
      </c>
      <c r="J8" s="18"/>
      <c r="K8" s="18">
        <v>0</v>
      </c>
      <c r="L8" s="18">
        <f t="shared" si="0"/>
        <v>9756.2820512820508</v>
      </c>
      <c r="M8" s="36"/>
      <c r="N8" s="58"/>
    </row>
    <row r="9" spans="2:16" ht="24.95" customHeight="1" x14ac:dyDescent="0.2">
      <c r="B9" s="38" t="s">
        <v>328</v>
      </c>
      <c r="C9" s="41" t="s">
        <v>311</v>
      </c>
      <c r="D9" s="53"/>
      <c r="E9" s="38" t="s">
        <v>116</v>
      </c>
      <c r="F9" s="18">
        <v>23833.66</v>
      </c>
      <c r="G9" s="18">
        <v>4047.92</v>
      </c>
      <c r="H9" s="18">
        <f t="shared" si="1"/>
        <v>11752.297830374753</v>
      </c>
      <c r="I9" s="18">
        <f t="shared" si="2"/>
        <v>1996.0157790927021</v>
      </c>
      <c r="J9" s="18"/>
      <c r="K9" s="18">
        <v>0</v>
      </c>
      <c r="L9" s="18">
        <f t="shared" si="0"/>
        <v>9756.2820512820508</v>
      </c>
      <c r="M9" s="36"/>
      <c r="N9" s="58"/>
    </row>
    <row r="10" spans="2:16" ht="24.95" customHeight="1" x14ac:dyDescent="0.2">
      <c r="B10" s="38" t="s">
        <v>329</v>
      </c>
      <c r="C10" s="41" t="s">
        <v>321</v>
      </c>
      <c r="D10" s="53"/>
      <c r="E10" s="38" t="s">
        <v>116</v>
      </c>
      <c r="F10" s="18">
        <v>23833.66</v>
      </c>
      <c r="G10" s="18">
        <v>4047.92</v>
      </c>
      <c r="H10" s="18">
        <f t="shared" si="1"/>
        <v>11752.297830374753</v>
      </c>
      <c r="I10" s="18">
        <f t="shared" si="2"/>
        <v>1996.0157790927021</v>
      </c>
      <c r="J10" s="18"/>
      <c r="K10" s="18">
        <v>0</v>
      </c>
      <c r="L10" s="18">
        <f t="shared" si="0"/>
        <v>9756.2820512820508</v>
      </c>
      <c r="M10" s="36"/>
      <c r="N10" s="58"/>
      <c r="O10" s="37" t="s">
        <v>521</v>
      </c>
    </row>
    <row r="11" spans="2:16" ht="24.95" customHeight="1" x14ac:dyDescent="0.2">
      <c r="B11" s="38" t="s">
        <v>330</v>
      </c>
      <c r="C11" s="41" t="s">
        <v>322</v>
      </c>
      <c r="D11" s="53"/>
      <c r="E11" s="38" t="s">
        <v>116</v>
      </c>
      <c r="F11" s="18">
        <v>23833.66</v>
      </c>
      <c r="G11" s="18">
        <v>4047.92</v>
      </c>
      <c r="H11" s="18">
        <f t="shared" si="1"/>
        <v>11752.297830374753</v>
      </c>
      <c r="I11" s="18">
        <f t="shared" si="2"/>
        <v>1996.0157790927021</v>
      </c>
      <c r="J11" s="18"/>
      <c r="K11" s="18">
        <v>0</v>
      </c>
      <c r="L11" s="18">
        <f t="shared" si="0"/>
        <v>9756.2820512820508</v>
      </c>
      <c r="M11" s="36"/>
      <c r="N11" s="58"/>
    </row>
    <row r="12" spans="2:16" ht="24.95" customHeight="1" x14ac:dyDescent="0.2">
      <c r="B12" s="38" t="s">
        <v>447</v>
      </c>
      <c r="C12" s="41" t="s">
        <v>323</v>
      </c>
      <c r="D12" s="53"/>
      <c r="E12" s="38" t="s">
        <v>117</v>
      </c>
      <c r="F12" s="18">
        <v>38536.53</v>
      </c>
      <c r="G12" s="18">
        <v>7881.86</v>
      </c>
      <c r="H12" s="18">
        <f t="shared" si="1"/>
        <v>19002.23372781065</v>
      </c>
      <c r="I12" s="18">
        <f t="shared" si="2"/>
        <v>3886.5187376725835</v>
      </c>
      <c r="J12" s="18"/>
      <c r="K12" s="18">
        <v>0</v>
      </c>
      <c r="L12" s="18">
        <f t="shared" si="0"/>
        <v>15115.714990138065</v>
      </c>
      <c r="M12" s="36"/>
      <c r="N12" s="58"/>
    </row>
    <row r="13" spans="2:16" ht="24.95" customHeight="1" x14ac:dyDescent="0.2">
      <c r="B13" s="38" t="s">
        <v>502</v>
      </c>
      <c r="C13" s="41" t="s">
        <v>503</v>
      </c>
      <c r="D13" s="53"/>
      <c r="E13" s="38" t="s">
        <v>116</v>
      </c>
      <c r="F13" s="18">
        <v>25141.200000000001</v>
      </c>
      <c r="G13" s="18">
        <v>4355.4556800000009</v>
      </c>
      <c r="H13" s="18">
        <f t="shared" si="1"/>
        <v>12397.041420118343</v>
      </c>
      <c r="I13" s="18">
        <f t="shared" si="2"/>
        <v>2147.6605917159768</v>
      </c>
      <c r="J13" s="18"/>
      <c r="K13" s="18">
        <v>0</v>
      </c>
      <c r="L13" s="18">
        <f t="shared" si="0"/>
        <v>10249.380828402365</v>
      </c>
      <c r="M13" s="36"/>
      <c r="N13" s="58"/>
    </row>
    <row r="14" spans="2:16" ht="24.95" customHeight="1" x14ac:dyDescent="0.2">
      <c r="B14" s="38" t="s">
        <v>331</v>
      </c>
      <c r="C14" s="41" t="s">
        <v>325</v>
      </c>
      <c r="D14" s="53"/>
      <c r="E14" s="38" t="s">
        <v>116</v>
      </c>
      <c r="F14" s="18">
        <v>25141.200000000001</v>
      </c>
      <c r="G14" s="18">
        <v>4355.4556800000009</v>
      </c>
      <c r="H14" s="18">
        <f t="shared" si="1"/>
        <v>12397.041420118343</v>
      </c>
      <c r="I14" s="18">
        <f t="shared" si="2"/>
        <v>2147.6605917159768</v>
      </c>
      <c r="J14" s="18"/>
      <c r="K14" s="18">
        <v>0</v>
      </c>
      <c r="L14" s="18">
        <f t="shared" si="0"/>
        <v>10249.380828402365</v>
      </c>
      <c r="M14" s="36"/>
      <c r="N14" s="58"/>
    </row>
    <row r="15" spans="2:16" ht="24.95" customHeight="1" x14ac:dyDescent="0.2">
      <c r="B15" s="38" t="s">
        <v>332</v>
      </c>
      <c r="C15" s="41" t="s">
        <v>326</v>
      </c>
      <c r="D15" s="53"/>
      <c r="E15" s="38" t="s">
        <v>116</v>
      </c>
      <c r="F15" s="18">
        <v>25141.200000000001</v>
      </c>
      <c r="G15" s="18">
        <v>4355.4556800000009</v>
      </c>
      <c r="H15" s="18">
        <f t="shared" si="1"/>
        <v>12397.041420118343</v>
      </c>
      <c r="I15" s="18">
        <f t="shared" si="2"/>
        <v>2147.6605917159768</v>
      </c>
      <c r="J15" s="18"/>
      <c r="K15" s="18">
        <v>0</v>
      </c>
      <c r="L15" s="18">
        <f t="shared" si="0"/>
        <v>10249.380828402365</v>
      </c>
      <c r="M15" s="36"/>
      <c r="N15" s="58"/>
    </row>
    <row r="16" spans="2:16" ht="21.95" customHeight="1" x14ac:dyDescent="0.2">
      <c r="B16" s="38" t="s">
        <v>337</v>
      </c>
      <c r="C16" s="41" t="s">
        <v>324</v>
      </c>
      <c r="D16" s="53"/>
      <c r="E16" s="38" t="s">
        <v>116</v>
      </c>
      <c r="F16" s="18">
        <v>25141.200000000001</v>
      </c>
      <c r="G16" s="18">
        <v>4355.4556800000009</v>
      </c>
      <c r="H16" s="18">
        <f t="shared" si="1"/>
        <v>12397.041420118343</v>
      </c>
      <c r="I16" s="18">
        <f t="shared" si="2"/>
        <v>2147.6605917159768</v>
      </c>
      <c r="J16" s="93"/>
      <c r="K16" s="93">
        <v>0</v>
      </c>
      <c r="L16" s="18">
        <f>H16-I16+J16-K16</f>
        <v>10249.380828402365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89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127351.88856015779</v>
      </c>
      <c r="I17" s="60">
        <f t="shared" si="3"/>
        <v>22457.239999999998</v>
      </c>
      <c r="J17" s="60">
        <f t="shared" si="3"/>
        <v>0</v>
      </c>
      <c r="K17" s="60">
        <f t="shared" si="3"/>
        <v>0</v>
      </c>
      <c r="L17" s="60">
        <f t="shared" si="3"/>
        <v>104894.64856015779</v>
      </c>
      <c r="M17" s="104"/>
      <c r="N17" s="60"/>
    </row>
    <row r="19" spans="2:14" x14ac:dyDescent="0.2">
      <c r="C19" s="37" t="s">
        <v>194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291</v>
      </c>
      <c r="J2" s="47"/>
      <c r="M2" s="48" t="s">
        <v>529</v>
      </c>
    </row>
    <row r="3" spans="2:18" x14ac:dyDescent="0.2">
      <c r="F3" s="98" t="s">
        <v>528</v>
      </c>
      <c r="J3" s="99"/>
    </row>
    <row r="4" spans="2:18" x14ac:dyDescent="0.2">
      <c r="F4" s="99" t="s">
        <v>194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339</v>
      </c>
      <c r="C7" s="41" t="s">
        <v>338</v>
      </c>
      <c r="D7" s="53"/>
      <c r="E7" s="70" t="s">
        <v>115</v>
      </c>
      <c r="F7" s="18">
        <v>67351.399999999994</v>
      </c>
      <c r="G7" s="18">
        <v>16623.400000000001</v>
      </c>
      <c r="H7" s="18">
        <f>F7/30.42*15</f>
        <v>33210.749506903347</v>
      </c>
      <c r="I7" s="18">
        <f>+G7/30.42*15</f>
        <v>8196.9428007889546</v>
      </c>
      <c r="J7" s="18"/>
      <c r="K7" s="18">
        <v>0</v>
      </c>
      <c r="L7" s="18">
        <f>H7-I7+J7-K7</f>
        <v>25013.806706114392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346</v>
      </c>
      <c r="C8" s="41" t="s">
        <v>342</v>
      </c>
      <c r="D8" s="53"/>
      <c r="E8" s="70" t="s">
        <v>206</v>
      </c>
      <c r="F8" s="65">
        <v>17948.73</v>
      </c>
      <c r="G8" s="65">
        <v>2724.73</v>
      </c>
      <c r="H8" s="18">
        <f t="shared" ref="H8:H13" si="0">F8/30.42*15</f>
        <v>8850.4585798816552</v>
      </c>
      <c r="I8" s="18">
        <f t="shared" ref="I8:I13" si="1">+G8/30.42*15</f>
        <v>1343.5552268244576</v>
      </c>
      <c r="J8" s="18"/>
      <c r="K8" s="18">
        <v>0</v>
      </c>
      <c r="L8" s="18">
        <f t="shared" ref="L8:L13" si="2">H8-I8+J8-K8</f>
        <v>7506.9033530571978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120</v>
      </c>
      <c r="F9" s="65">
        <v>12773.25</v>
      </c>
      <c r="G9" s="65">
        <v>1619.25</v>
      </c>
      <c r="H9" s="18">
        <f t="shared" si="0"/>
        <v>6298.4467455621307</v>
      </c>
      <c r="I9" s="18">
        <f t="shared" si="1"/>
        <v>798.4467455621301</v>
      </c>
      <c r="J9" s="18"/>
      <c r="K9" s="18"/>
      <c r="L9" s="18">
        <f t="shared" si="2"/>
        <v>5500.0000000000009</v>
      </c>
      <c r="M9" s="36"/>
      <c r="N9" s="58"/>
      <c r="O9" s="45"/>
      <c r="Q9" s="45"/>
      <c r="R9" s="45"/>
    </row>
    <row r="10" spans="2:18" ht="24.95" customHeight="1" x14ac:dyDescent="0.2">
      <c r="B10" s="34" t="s">
        <v>347</v>
      </c>
      <c r="C10" s="35" t="s">
        <v>340</v>
      </c>
      <c r="D10" s="53"/>
      <c r="E10" s="70" t="s">
        <v>341</v>
      </c>
      <c r="F10" s="65">
        <v>16659.310000000001</v>
      </c>
      <c r="G10" s="65">
        <v>2449.31</v>
      </c>
      <c r="H10" s="18">
        <f t="shared" si="0"/>
        <v>8214.6499013806715</v>
      </c>
      <c r="I10" s="18">
        <f t="shared" si="1"/>
        <v>1207.7465483234714</v>
      </c>
      <c r="J10" s="18"/>
      <c r="K10" s="18">
        <v>0</v>
      </c>
      <c r="L10" s="18">
        <f t="shared" si="2"/>
        <v>7006.9033530571996</v>
      </c>
      <c r="M10" s="36"/>
      <c r="N10" s="144" t="s">
        <v>512</v>
      </c>
      <c r="O10" s="45"/>
      <c r="Q10" s="45"/>
      <c r="R10" s="45"/>
    </row>
    <row r="11" spans="2:18" ht="24.95" customHeight="1" x14ac:dyDescent="0.2">
      <c r="B11" s="38" t="s">
        <v>511</v>
      </c>
      <c r="C11" s="41" t="s">
        <v>231</v>
      </c>
      <c r="D11" s="53"/>
      <c r="E11" s="70" t="s">
        <v>230</v>
      </c>
      <c r="F11" s="65">
        <v>28420.82</v>
      </c>
      <c r="G11" s="65">
        <v>5126.82</v>
      </c>
      <c r="H11" s="18">
        <f t="shared" si="0"/>
        <v>14014.211045364891</v>
      </c>
      <c r="I11" s="18">
        <f t="shared" si="1"/>
        <v>2528.0177514792899</v>
      </c>
      <c r="J11" s="18"/>
      <c r="K11" s="18">
        <v>0</v>
      </c>
      <c r="L11" s="18">
        <f t="shared" si="2"/>
        <v>11486.193293885601</v>
      </c>
      <c r="M11" s="36"/>
      <c r="N11" s="58"/>
      <c r="O11" s="45">
        <f>+F11/30.42</f>
        <v>934.28073635765941</v>
      </c>
      <c r="Q11" s="45"/>
      <c r="R11" s="45"/>
    </row>
    <row r="12" spans="2:18" ht="24.95" customHeight="1" x14ac:dyDescent="0.2">
      <c r="B12" s="38" t="s">
        <v>348</v>
      </c>
      <c r="C12" s="41" t="s">
        <v>343</v>
      </c>
      <c r="D12" s="53"/>
      <c r="E12" s="70" t="s">
        <v>344</v>
      </c>
      <c r="F12" s="65">
        <v>11483</v>
      </c>
      <c r="G12" s="65">
        <v>1343</v>
      </c>
      <c r="H12" s="18">
        <f t="shared" si="0"/>
        <v>5662.2287968441806</v>
      </c>
      <c r="I12" s="18">
        <f t="shared" si="1"/>
        <v>662.22879684418149</v>
      </c>
      <c r="J12" s="18"/>
      <c r="K12" s="18"/>
      <c r="L12" s="18">
        <f t="shared" si="2"/>
        <v>4999.9999999999991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349</v>
      </c>
      <c r="C13" s="41" t="s">
        <v>431</v>
      </c>
      <c r="D13" s="53"/>
      <c r="E13" s="70" t="s">
        <v>345</v>
      </c>
      <c r="F13" s="65">
        <v>12791.05</v>
      </c>
      <c r="G13" s="65">
        <v>1623.05</v>
      </c>
      <c r="H13" s="18">
        <f t="shared" si="0"/>
        <v>6307.2238658777114</v>
      </c>
      <c r="I13" s="18">
        <f t="shared" si="1"/>
        <v>800.32051282051282</v>
      </c>
      <c r="J13" s="18"/>
      <c r="K13" s="18"/>
      <c r="L13" s="18">
        <f t="shared" si="2"/>
        <v>5506.9033530571987</v>
      </c>
      <c r="M13" s="36"/>
      <c r="N13" s="144" t="s">
        <v>512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194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89</v>
      </c>
      <c r="F15" s="60">
        <f t="shared" ref="F15:K15" si="3">SUM(F7:F14)</f>
        <v>167427.55999999997</v>
      </c>
      <c r="G15" s="60">
        <f t="shared" si="3"/>
        <v>31509.56</v>
      </c>
      <c r="H15" s="60">
        <f>SUM(H7:H14)</f>
        <v>82557.968441814592</v>
      </c>
      <c r="I15" s="60">
        <f>SUM(I7:I14)</f>
        <v>15537.258382643</v>
      </c>
      <c r="J15" s="60">
        <f t="shared" si="3"/>
        <v>0</v>
      </c>
      <c r="K15" s="60">
        <f t="shared" si="3"/>
        <v>0</v>
      </c>
      <c r="L15" s="60">
        <f>SUM(L7:L14)</f>
        <v>67020.710059171601</v>
      </c>
      <c r="M15" s="104"/>
      <c r="N15" s="60"/>
    </row>
    <row r="17" spans="3:12" x14ac:dyDescent="0.2">
      <c r="C17" s="37" t="s">
        <v>194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paperSize="256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203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292</v>
      </c>
      <c r="G2" s="45"/>
      <c r="H2" s="45"/>
      <c r="I2" s="45"/>
      <c r="J2" s="47"/>
      <c r="K2" s="45"/>
      <c r="L2" s="45"/>
      <c r="M2" s="48" t="str">
        <f>PRESIDENCIA!M2</f>
        <v>15 DE NOVIEMBRE DE 2017</v>
      </c>
    </row>
    <row r="3" spans="1:15" x14ac:dyDescent="0.2">
      <c r="F3" s="99" t="str">
        <f>PRESIDENCIA!F3</f>
        <v>PRIMER QUINCENA DE NOVIEMBRE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369</v>
      </c>
      <c r="C7" s="41" t="s">
        <v>368</v>
      </c>
      <c r="D7" s="53"/>
      <c r="E7" s="70" t="s">
        <v>121</v>
      </c>
      <c r="F7" s="65">
        <v>36772.71</v>
      </c>
      <c r="G7" s="65">
        <v>7352.71</v>
      </c>
      <c r="H7" s="18">
        <f>F7/30.42*15</f>
        <v>18132.5</v>
      </c>
      <c r="I7" s="18">
        <f>+G7/30.42*15</f>
        <v>3625.5966469428004</v>
      </c>
      <c r="J7" s="18"/>
      <c r="K7" s="18"/>
      <c r="L7" s="18">
        <f>H7-I7+J7-K7</f>
        <v>14506.9033530572</v>
      </c>
      <c r="M7" s="36"/>
      <c r="N7" s="144" t="s">
        <v>512</v>
      </c>
      <c r="O7" s="55"/>
    </row>
    <row r="8" spans="1:15" ht="24.95" customHeight="1" x14ac:dyDescent="0.2">
      <c r="B8" s="38" t="s">
        <v>95</v>
      </c>
      <c r="C8" s="41" t="s">
        <v>7</v>
      </c>
      <c r="D8" s="53"/>
      <c r="E8" s="106" t="s">
        <v>118</v>
      </c>
      <c r="F8" s="65">
        <v>8964</v>
      </c>
      <c r="G8" s="65">
        <v>852</v>
      </c>
      <c r="H8" s="18">
        <f t="shared" ref="H8" si="0">F8/30.42*15</f>
        <v>4420.1183431952659</v>
      </c>
      <c r="I8" s="18">
        <f t="shared" ref="I8" si="1">+G8/30.42*15</f>
        <v>420.11834319526628</v>
      </c>
      <c r="J8" s="18"/>
      <c r="K8" s="18"/>
      <c r="L8" s="18">
        <f>H8-I8+J8-K8</f>
        <v>3999.9999999999995</v>
      </c>
      <c r="M8" s="36"/>
      <c r="O8" s="55"/>
    </row>
    <row r="9" spans="1:15" ht="21.95" customHeight="1" x14ac:dyDescent="0.2">
      <c r="E9" s="59" t="s">
        <v>89</v>
      </c>
      <c r="F9" s="96">
        <f t="shared" ref="F9:L9" si="2">SUM(F7:F8)</f>
        <v>45736.71</v>
      </c>
      <c r="G9" s="96">
        <f t="shared" si="2"/>
        <v>8204.7099999999991</v>
      </c>
      <c r="H9" s="60">
        <f t="shared" si="2"/>
        <v>22552.618343195267</v>
      </c>
      <c r="I9" s="60">
        <f t="shared" si="2"/>
        <v>4045.7149901380667</v>
      </c>
      <c r="J9" s="60">
        <f t="shared" si="2"/>
        <v>0</v>
      </c>
      <c r="K9" s="60">
        <f t="shared" si="2"/>
        <v>0</v>
      </c>
      <c r="L9" s="60">
        <f t="shared" si="2"/>
        <v>18506.903353057198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paperSize="256"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203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293</v>
      </c>
      <c r="G2" s="45"/>
      <c r="H2" s="45"/>
      <c r="I2" s="45"/>
      <c r="J2" s="47"/>
      <c r="K2" s="45"/>
      <c r="L2" s="45"/>
      <c r="M2" s="48" t="str">
        <f>PRESIDENCIA!M2</f>
        <v>15 DE NOVIEMBRE DE 2017</v>
      </c>
    </row>
    <row r="3" spans="1:16" x14ac:dyDescent="0.2">
      <c r="F3" s="99" t="str">
        <f>PRESIDENCIA!F3</f>
        <v>PRIMER QUINCENA DE NOVIEMBRE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449</v>
      </c>
      <c r="C7" s="41" t="s">
        <v>380</v>
      </c>
      <c r="D7" s="53"/>
      <c r="E7" s="38" t="s">
        <v>123</v>
      </c>
      <c r="F7" s="65">
        <v>23335.47</v>
      </c>
      <c r="G7" s="65">
        <v>3930.75</v>
      </c>
      <c r="H7" s="18">
        <f>F7/30.42*15</f>
        <v>11506.642011834319</v>
      </c>
      <c r="I7" s="18">
        <f>+G7/30.42*15</f>
        <v>1938.239644970414</v>
      </c>
      <c r="J7" s="18"/>
      <c r="K7" s="18"/>
      <c r="L7" s="18">
        <f>H7-I7+J7-K7</f>
        <v>9568.4023668639056</v>
      </c>
      <c r="M7" s="36"/>
      <c r="N7" s="144" t="s">
        <v>512</v>
      </c>
      <c r="O7" s="45"/>
    </row>
    <row r="8" spans="1:16" ht="24.95" customHeight="1" x14ac:dyDescent="0.2">
      <c r="B8" s="38" t="s">
        <v>448</v>
      </c>
      <c r="C8" s="41" t="s">
        <v>381</v>
      </c>
      <c r="D8" s="53"/>
      <c r="E8" s="38" t="s">
        <v>118</v>
      </c>
      <c r="F8" s="65">
        <v>7764.65</v>
      </c>
      <c r="G8" s="65">
        <v>652.65</v>
      </c>
      <c r="H8" s="18">
        <f t="shared" ref="H8" si="0">F8/30.42*15</f>
        <v>3828.7228796844179</v>
      </c>
      <c r="I8" s="18">
        <f t="shared" ref="I8" si="1">+G8/30.42*15</f>
        <v>321.81952662721886</v>
      </c>
      <c r="J8" s="18"/>
      <c r="K8" s="18"/>
      <c r="L8" s="18">
        <f>H8-I8+J8-K8</f>
        <v>3506.9033530571992</v>
      </c>
      <c r="M8" s="36"/>
      <c r="N8" s="58">
        <v>8112</v>
      </c>
      <c r="O8" s="45"/>
    </row>
    <row r="9" spans="1:16" ht="21.95" customHeight="1" x14ac:dyDescent="0.2">
      <c r="E9" s="59" t="s">
        <v>89</v>
      </c>
      <c r="F9" s="96">
        <f t="shared" ref="F9:L9" si="2">SUM(F7:F8)</f>
        <v>31100.120000000003</v>
      </c>
      <c r="G9" s="96">
        <f t="shared" si="2"/>
        <v>4583.3999999999996</v>
      </c>
      <c r="H9" s="60">
        <f t="shared" si="2"/>
        <v>15335.364891518737</v>
      </c>
      <c r="I9" s="60">
        <f t="shared" si="2"/>
        <v>2260.0591715976329</v>
      </c>
      <c r="J9" s="60">
        <f t="shared" si="2"/>
        <v>0</v>
      </c>
      <c r="K9" s="60">
        <f t="shared" si="2"/>
        <v>0</v>
      </c>
      <c r="L9" s="60">
        <f t="shared" si="2"/>
        <v>13075.305719921105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paperSize="256"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294</v>
      </c>
      <c r="G2" s="45"/>
      <c r="H2" s="45"/>
      <c r="I2" s="45"/>
      <c r="J2" s="45"/>
      <c r="K2" s="45"/>
      <c r="L2" s="45"/>
      <c r="M2" s="45"/>
      <c r="N2" s="48" t="str">
        <f>PRESIDENCIA!M2</f>
        <v>15 DE NOVIEMBRE DE 2017</v>
      </c>
    </row>
    <row r="3" spans="2:17" x14ac:dyDescent="0.2">
      <c r="F3" s="48" t="str">
        <f>PRESIDENCIA!F3</f>
        <v>PRIMER QUINCENA DE NOVIEMBRE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100" t="s">
        <v>254</v>
      </c>
      <c r="I5" s="50" t="s">
        <v>4</v>
      </c>
      <c r="J5" s="50" t="s">
        <v>205</v>
      </c>
      <c r="K5" s="101" t="s">
        <v>254</v>
      </c>
      <c r="L5" s="52" t="s">
        <v>193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450</v>
      </c>
      <c r="C7" s="41" t="s">
        <v>440</v>
      </c>
      <c r="D7" s="53"/>
      <c r="E7" s="70" t="s">
        <v>124</v>
      </c>
      <c r="F7" s="65">
        <v>12521.2</v>
      </c>
      <c r="G7" s="65">
        <v>1565.41</v>
      </c>
      <c r="H7" s="65"/>
      <c r="I7" s="18">
        <f>+F7/30.42*15</f>
        <v>6174.1617357001978</v>
      </c>
      <c r="J7" s="18">
        <f>+G7/30.42*15</f>
        <v>771.89842209072981</v>
      </c>
      <c r="K7" s="18">
        <f t="shared" ref="K7:K11" si="0">+H7/30.42*16</f>
        <v>0</v>
      </c>
      <c r="L7" s="18"/>
      <c r="M7" s="18">
        <f>I7-J7+K7-L7</f>
        <v>5402.2633136094682</v>
      </c>
      <c r="N7" s="36"/>
      <c r="O7" s="144" t="s">
        <v>512</v>
      </c>
      <c r="Q7" s="60"/>
    </row>
    <row r="8" spans="2:17" ht="24.95" customHeight="1" x14ac:dyDescent="0.2">
      <c r="B8" s="38" t="s">
        <v>208</v>
      </c>
      <c r="C8" s="41" t="s">
        <v>207</v>
      </c>
      <c r="D8" s="53"/>
      <c r="E8" s="70" t="s">
        <v>118</v>
      </c>
      <c r="F8" s="65">
        <v>8964</v>
      </c>
      <c r="G8" s="65">
        <v>852</v>
      </c>
      <c r="H8" s="65"/>
      <c r="I8" s="18">
        <f t="shared" ref="I8:I11" si="1">+F8/30.42*15</f>
        <v>4420.1183431952659</v>
      </c>
      <c r="J8" s="18">
        <f t="shared" ref="J8:J11" si="2">+G8/30.42*15</f>
        <v>420.11834319526628</v>
      </c>
      <c r="K8" s="18">
        <f t="shared" si="0"/>
        <v>0</v>
      </c>
      <c r="L8" s="18"/>
      <c r="M8" s="18">
        <f>I8-J8+K8-L8</f>
        <v>3999.9999999999995</v>
      </c>
      <c r="N8" s="36"/>
    </row>
    <row r="9" spans="2:17" ht="24.95" customHeight="1" x14ac:dyDescent="0.2">
      <c r="B9" s="57" t="s">
        <v>177</v>
      </c>
      <c r="C9" s="108" t="s">
        <v>171</v>
      </c>
      <c r="D9" s="53"/>
      <c r="E9" s="70" t="s">
        <v>295</v>
      </c>
      <c r="F9" s="65">
        <v>6306</v>
      </c>
      <c r="G9" s="65">
        <v>222</v>
      </c>
      <c r="H9" s="65"/>
      <c r="I9" s="18">
        <f t="shared" si="1"/>
        <v>3109.4674556213013</v>
      </c>
      <c r="J9" s="18">
        <f t="shared" si="2"/>
        <v>109.46745562130178</v>
      </c>
      <c r="K9" s="18">
        <f t="shared" si="0"/>
        <v>0</v>
      </c>
      <c r="L9" s="18"/>
      <c r="M9" s="18">
        <f>I9-J9+K9-L9</f>
        <v>2999.9999999999995</v>
      </c>
      <c r="N9" s="36"/>
    </row>
    <row r="10" spans="2:17" ht="24.95" customHeight="1" x14ac:dyDescent="0.2">
      <c r="B10" s="38" t="s">
        <v>335</v>
      </c>
      <c r="C10" s="41" t="s">
        <v>333</v>
      </c>
      <c r="D10" s="53"/>
      <c r="E10" s="70" t="s">
        <v>296</v>
      </c>
      <c r="F10" s="65">
        <v>6306</v>
      </c>
      <c r="G10" s="65">
        <v>222</v>
      </c>
      <c r="H10" s="65"/>
      <c r="I10" s="18">
        <f t="shared" si="1"/>
        <v>3109.4674556213013</v>
      </c>
      <c r="J10" s="18">
        <f t="shared" si="2"/>
        <v>109.46745562130178</v>
      </c>
      <c r="K10" s="18">
        <f t="shared" si="0"/>
        <v>0</v>
      </c>
      <c r="L10" s="18"/>
      <c r="M10" s="18">
        <f>I10-J10+K10-L10</f>
        <v>2999.9999999999995</v>
      </c>
      <c r="N10" s="36"/>
      <c r="O10" s="144" t="s">
        <v>512</v>
      </c>
    </row>
    <row r="11" spans="2:17" ht="24.95" customHeight="1" x14ac:dyDescent="0.2">
      <c r="B11" s="38" t="s">
        <v>336</v>
      </c>
      <c r="C11" s="41" t="s">
        <v>334</v>
      </c>
      <c r="D11" s="53"/>
      <c r="E11" s="70" t="s">
        <v>297</v>
      </c>
      <c r="F11" s="65">
        <v>6306</v>
      </c>
      <c r="G11" s="65">
        <v>222</v>
      </c>
      <c r="H11" s="65"/>
      <c r="I11" s="18">
        <f t="shared" si="1"/>
        <v>3109.4674556213013</v>
      </c>
      <c r="J11" s="18">
        <f t="shared" si="2"/>
        <v>109.46745562130178</v>
      </c>
      <c r="K11" s="18">
        <f t="shared" si="0"/>
        <v>0</v>
      </c>
      <c r="L11" s="18"/>
      <c r="M11" s="18">
        <f>I11-J11+K11-L11</f>
        <v>2999.9999999999995</v>
      </c>
      <c r="N11" s="36"/>
      <c r="O11" s="144" t="s">
        <v>512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89</v>
      </c>
      <c r="F13" s="96">
        <f t="shared" ref="F13:M13" si="3">SUM(F6:F12)</f>
        <v>40403.199999999997</v>
      </c>
      <c r="G13" s="96">
        <f t="shared" si="3"/>
        <v>3083.41</v>
      </c>
      <c r="H13" s="96">
        <f t="shared" si="3"/>
        <v>0</v>
      </c>
      <c r="I13" s="60">
        <f>SUM(I6:I12)</f>
        <v>19922.682445759368</v>
      </c>
      <c r="J13" s="60">
        <f t="shared" si="3"/>
        <v>1520.4191321499013</v>
      </c>
      <c r="K13" s="60">
        <f t="shared" si="3"/>
        <v>0</v>
      </c>
      <c r="L13" s="60">
        <f t="shared" si="3"/>
        <v>0</v>
      </c>
      <c r="M13" s="60">
        <f t="shared" si="3"/>
        <v>18402.263313609466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paperSize="256"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I7" sqref="I7: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15 DE NOVIEMBRE DE 2017</v>
      </c>
    </row>
    <row r="3" spans="2:16" x14ac:dyDescent="0.2">
      <c r="F3" s="17" t="str">
        <f>PRESIDENCIA!F3</f>
        <v>PRIMER QUINCENA DE NOVIEMBRE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205</v>
      </c>
      <c r="H5" s="61" t="s">
        <v>254</v>
      </c>
      <c r="I5" s="7" t="s">
        <v>4</v>
      </c>
      <c r="J5" s="7" t="s">
        <v>205</v>
      </c>
      <c r="K5" s="39" t="s">
        <v>254</v>
      </c>
      <c r="L5" s="24" t="s">
        <v>193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378</v>
      </c>
      <c r="C7" s="8" t="s">
        <v>376</v>
      </c>
      <c r="D7" s="13"/>
      <c r="E7" s="71" t="s">
        <v>246</v>
      </c>
      <c r="F7" s="62">
        <v>4725</v>
      </c>
      <c r="G7" s="62"/>
      <c r="H7" s="62">
        <v>21.643695999999998</v>
      </c>
      <c r="I7" s="11">
        <f>+F7/30.42*15</f>
        <v>2329.8816568047337</v>
      </c>
      <c r="J7" s="11">
        <f>+G7/30.42*15</f>
        <v>0</v>
      </c>
      <c r="K7" s="11">
        <f>+H7/30.42*15</f>
        <v>10.672433925049308</v>
      </c>
      <c r="L7" s="11"/>
      <c r="M7" s="11">
        <f>I7-J7+K7-L7</f>
        <v>2340.5540907297832</v>
      </c>
      <c r="N7" s="12"/>
    </row>
    <row r="8" spans="2:16" ht="24.95" customHeight="1" x14ac:dyDescent="0.2">
      <c r="B8" s="9" t="s">
        <v>379</v>
      </c>
      <c r="C8" s="10" t="s">
        <v>377</v>
      </c>
      <c r="D8" s="13"/>
      <c r="E8" s="71" t="s">
        <v>247</v>
      </c>
      <c r="F8" s="62">
        <v>4725</v>
      </c>
      <c r="G8" s="62"/>
      <c r="H8" s="62">
        <v>21.643695999999998</v>
      </c>
      <c r="I8" s="11">
        <f t="shared" ref="I8:I18" si="0">+F8/30.42*15</f>
        <v>2329.8816568047337</v>
      </c>
      <c r="J8" s="11">
        <f t="shared" ref="J8:J18" si="1">+G8/30.42*15</f>
        <v>0</v>
      </c>
      <c r="K8" s="11">
        <f t="shared" ref="K8:K18" si="2">+H8/30.42*15</f>
        <v>10.672433925049308</v>
      </c>
      <c r="L8" s="11"/>
      <c r="M8" s="11">
        <f t="shared" ref="M8:M18" si="3">I8-J8+K8-L8</f>
        <v>2340.5540907297832</v>
      </c>
      <c r="N8" s="12"/>
    </row>
    <row r="9" spans="2:16" ht="24.95" customHeight="1" x14ac:dyDescent="0.2">
      <c r="B9" s="9" t="s">
        <v>524</v>
      </c>
      <c r="C9" s="8" t="s">
        <v>525</v>
      </c>
      <c r="D9" s="13"/>
      <c r="E9" s="71" t="s">
        <v>248</v>
      </c>
      <c r="F9" s="62">
        <v>4725</v>
      </c>
      <c r="G9" s="62"/>
      <c r="H9" s="62">
        <v>21.643695999999998</v>
      </c>
      <c r="I9" s="11">
        <f t="shared" si="0"/>
        <v>2329.8816568047337</v>
      </c>
      <c r="J9" s="11">
        <f t="shared" si="1"/>
        <v>0</v>
      </c>
      <c r="K9" s="11">
        <f t="shared" si="2"/>
        <v>10.672433925049308</v>
      </c>
      <c r="L9" s="11"/>
      <c r="M9" s="11">
        <f t="shared" si="3"/>
        <v>2340.5540907297832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126</v>
      </c>
      <c r="F10" s="62">
        <v>4863.6000000000004</v>
      </c>
      <c r="G10" s="62"/>
      <c r="H10" s="62">
        <v>6.5640159999999801</v>
      </c>
      <c r="I10" s="11">
        <f t="shared" si="0"/>
        <v>2398.2248520710059</v>
      </c>
      <c r="J10" s="11">
        <f t="shared" si="1"/>
        <v>0</v>
      </c>
      <c r="K10" s="11">
        <f t="shared" si="2"/>
        <v>3.2366942800788854</v>
      </c>
      <c r="L10" s="11"/>
      <c r="M10" s="11">
        <f t="shared" si="3"/>
        <v>2401.461546351085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126</v>
      </c>
      <c r="F11" s="62">
        <v>2415</v>
      </c>
      <c r="G11" s="62"/>
      <c r="H11" s="62">
        <v>274.49912</v>
      </c>
      <c r="I11" s="11">
        <f t="shared" si="0"/>
        <v>1190.8284023668639</v>
      </c>
      <c r="J11" s="11">
        <f t="shared" si="1"/>
        <v>0</v>
      </c>
      <c r="K11" s="11">
        <f t="shared" si="2"/>
        <v>135.35459566074951</v>
      </c>
      <c r="L11" s="11"/>
      <c r="M11" s="11">
        <f t="shared" si="3"/>
        <v>1326.1829980276134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126</v>
      </c>
      <c r="F12" s="62">
        <v>2415</v>
      </c>
      <c r="G12" s="62"/>
      <c r="H12" s="62">
        <v>274.49912</v>
      </c>
      <c r="I12" s="11">
        <f t="shared" si="0"/>
        <v>1190.8284023668639</v>
      </c>
      <c r="J12" s="11">
        <f t="shared" si="1"/>
        <v>0</v>
      </c>
      <c r="K12" s="11">
        <f t="shared" si="2"/>
        <v>135.35459566074951</v>
      </c>
      <c r="L12" s="11"/>
      <c r="M12" s="11">
        <f t="shared" si="3"/>
        <v>1326.1829980276134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127</v>
      </c>
      <c r="F13" s="62">
        <v>7066.5</v>
      </c>
      <c r="G13" s="62">
        <v>304.44150400000001</v>
      </c>
      <c r="H13" s="62"/>
      <c r="I13" s="11">
        <f t="shared" si="0"/>
        <v>3484.4674556213013</v>
      </c>
      <c r="J13" s="11">
        <f t="shared" si="1"/>
        <v>150.11908481262327</v>
      </c>
      <c r="K13" s="11">
        <f t="shared" si="2"/>
        <v>0</v>
      </c>
      <c r="L13" s="11"/>
      <c r="M13" s="11">
        <f t="shared" si="3"/>
        <v>3334.3483708086778</v>
      </c>
      <c r="N13" s="12"/>
    </row>
    <row r="14" spans="2:16" ht="24.95" customHeight="1" x14ac:dyDescent="0.2">
      <c r="B14" s="9"/>
      <c r="C14" s="8"/>
      <c r="D14" s="13"/>
      <c r="E14" s="71" t="s">
        <v>128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5"/>
    </row>
    <row r="15" spans="2:16" ht="24.95" customHeight="1" x14ac:dyDescent="0.2">
      <c r="B15" s="9" t="s">
        <v>19</v>
      </c>
      <c r="C15" s="8" t="s">
        <v>20</v>
      </c>
      <c r="D15" s="13"/>
      <c r="E15" s="71" t="s">
        <v>127</v>
      </c>
      <c r="F15" s="62">
        <v>7066.5</v>
      </c>
      <c r="G15" s="62">
        <v>304.44150400000001</v>
      </c>
      <c r="H15" s="62"/>
      <c r="I15" s="11">
        <f t="shared" si="0"/>
        <v>3484.4674556213013</v>
      </c>
      <c r="J15" s="11">
        <f t="shared" si="1"/>
        <v>150.11908481262327</v>
      </c>
      <c r="K15" s="11">
        <f t="shared" si="2"/>
        <v>0</v>
      </c>
      <c r="L15" s="11"/>
      <c r="M15" s="11">
        <f t="shared" si="3"/>
        <v>3334.3483708086778</v>
      </c>
      <c r="N15" s="12"/>
    </row>
    <row r="16" spans="2:16" ht="24.95" customHeight="1" x14ac:dyDescent="0.2">
      <c r="B16" s="9" t="s">
        <v>21</v>
      </c>
      <c r="C16" s="8" t="s">
        <v>22</v>
      </c>
      <c r="D16" s="13"/>
      <c r="E16" s="71" t="s">
        <v>128</v>
      </c>
      <c r="F16" s="62">
        <v>5884.2</v>
      </c>
      <c r="G16" s="62">
        <v>134.717264</v>
      </c>
      <c r="H16" s="62"/>
      <c r="I16" s="11">
        <f t="shared" si="0"/>
        <v>2901.479289940828</v>
      </c>
      <c r="J16" s="11">
        <f t="shared" si="1"/>
        <v>66.428631163708076</v>
      </c>
      <c r="K16" s="11">
        <f t="shared" si="2"/>
        <v>0</v>
      </c>
      <c r="L16" s="11"/>
      <c r="M16" s="11">
        <f t="shared" si="3"/>
        <v>2835.0506587771201</v>
      </c>
      <c r="N16" s="12"/>
    </row>
    <row r="17" spans="2:14" ht="24.95" customHeight="1" x14ac:dyDescent="0.2">
      <c r="B17" s="9"/>
      <c r="C17" s="8" t="s">
        <v>438</v>
      </c>
      <c r="D17" s="13"/>
      <c r="E17" s="71" t="s">
        <v>249</v>
      </c>
      <c r="F17" s="62">
        <v>2929.5</v>
      </c>
      <c r="G17" s="62"/>
      <c r="H17" s="62">
        <v>241.36112</v>
      </c>
      <c r="I17" s="11">
        <f t="shared" si="0"/>
        <v>1444.5266272189349</v>
      </c>
      <c r="J17" s="11">
        <f t="shared" si="1"/>
        <v>0</v>
      </c>
      <c r="K17" s="11">
        <f t="shared" si="2"/>
        <v>119.01435897435897</v>
      </c>
      <c r="L17" s="11"/>
      <c r="M17" s="11">
        <f t="shared" si="3"/>
        <v>1563.540986193294</v>
      </c>
      <c r="N17" s="12"/>
    </row>
    <row r="18" spans="2:14" ht="24.95" customHeight="1" x14ac:dyDescent="0.2">
      <c r="B18" s="9" t="s">
        <v>25</v>
      </c>
      <c r="C18" s="8" t="s">
        <v>26</v>
      </c>
      <c r="D18" s="13"/>
      <c r="E18" s="71" t="s">
        <v>130</v>
      </c>
      <c r="F18" s="62">
        <v>2125.1999999999998</v>
      </c>
      <c r="G18" s="62"/>
      <c r="H18" s="62">
        <v>293.04631999999998</v>
      </c>
      <c r="I18" s="11">
        <f t="shared" si="0"/>
        <v>1047.9289940828401</v>
      </c>
      <c r="J18" s="11">
        <f t="shared" si="1"/>
        <v>0</v>
      </c>
      <c r="K18" s="11">
        <f t="shared" si="2"/>
        <v>144.50015779092701</v>
      </c>
      <c r="L18" s="11"/>
      <c r="M18" s="11">
        <f t="shared" si="3"/>
        <v>1192.4291518737671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89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24132.396449704142</v>
      </c>
      <c r="J20" s="16">
        <f t="shared" si="4"/>
        <v>366.66680078895462</v>
      </c>
      <c r="K20" s="16">
        <f t="shared" si="4"/>
        <v>569.47770414201182</v>
      </c>
      <c r="L20" s="16">
        <f t="shared" si="4"/>
        <v>0</v>
      </c>
      <c r="M20" s="16">
        <f>SUM(M6:M19)</f>
        <v>24335.207353057198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paperSize="256"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C12" sqref="C12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91</v>
      </c>
      <c r="G2" s="45"/>
      <c r="H2" s="45"/>
      <c r="I2" s="45"/>
      <c r="J2" s="45"/>
      <c r="K2" s="45"/>
      <c r="L2" s="45"/>
      <c r="M2" s="48" t="str">
        <f>PRESIDENCIA!M2</f>
        <v>15 DE NOVIEMBRE DE 2017</v>
      </c>
    </row>
    <row r="3" spans="2:22" x14ac:dyDescent="0.2">
      <c r="F3" s="48" t="str">
        <f>PRESIDENCIA!F3</f>
        <v>PRIMER QUINCENA DE NOVIEMBRE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372</v>
      </c>
      <c r="C7" s="41" t="s">
        <v>370</v>
      </c>
      <c r="D7" s="53"/>
      <c r="E7" s="111" t="s">
        <v>131</v>
      </c>
      <c r="F7" s="65">
        <v>36772.71</v>
      </c>
      <c r="G7" s="65">
        <v>7352.71</v>
      </c>
      <c r="H7" s="18">
        <f>+F7/30.42*15</f>
        <v>18132.5</v>
      </c>
      <c r="I7" s="18">
        <f>+G7/30.42*15</f>
        <v>3625.5966469428004</v>
      </c>
      <c r="J7" s="18"/>
      <c r="K7" s="18">
        <v>0</v>
      </c>
      <c r="L7" s="18">
        <f>H7-I7+J7-K7</f>
        <v>14506.9033530572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373</v>
      </c>
      <c r="C8" s="41" t="s">
        <v>426</v>
      </c>
      <c r="D8" s="53"/>
      <c r="E8" s="111" t="s">
        <v>281</v>
      </c>
      <c r="F8" s="18">
        <v>11514.3</v>
      </c>
      <c r="G8" s="18">
        <v>1350.3347839999997</v>
      </c>
      <c r="H8" s="18">
        <f t="shared" ref="H8:H17" si="0">+F8/30.42*15</f>
        <v>5677.6627218934909</v>
      </c>
      <c r="I8" s="18">
        <f t="shared" ref="I8:I17" si="1">+G8/30.42*15</f>
        <v>665.84555424063092</v>
      </c>
      <c r="J8" s="18"/>
      <c r="K8" s="18"/>
      <c r="L8" s="18">
        <f t="shared" ref="L8:L17" si="2">H8-I8+J8-K8</f>
        <v>5011.81716765286</v>
      </c>
      <c r="M8" s="36"/>
      <c r="N8" s="144" t="s">
        <v>512</v>
      </c>
      <c r="O8" s="45">
        <f>F8/30.42*16</f>
        <v>6056.1735700197232</v>
      </c>
      <c r="P8" s="45">
        <f>G8/30.42*16</f>
        <v>710.235257856673</v>
      </c>
      <c r="Q8" s="45">
        <f>O8-P8</f>
        <v>5345.9383121630499</v>
      </c>
      <c r="S8" s="45"/>
      <c r="T8" s="45"/>
      <c r="U8" s="45"/>
      <c r="V8" s="45"/>
    </row>
    <row r="9" spans="2:22" ht="24.95" customHeight="1" x14ac:dyDescent="0.2">
      <c r="B9" s="38" t="s">
        <v>27</v>
      </c>
      <c r="C9" s="41" t="s">
        <v>28</v>
      </c>
      <c r="D9" s="53"/>
      <c r="E9" s="111" t="s">
        <v>118</v>
      </c>
      <c r="F9" s="65">
        <v>8964</v>
      </c>
      <c r="G9" s="65">
        <v>852</v>
      </c>
      <c r="H9" s="18">
        <f t="shared" si="0"/>
        <v>4420.1183431952659</v>
      </c>
      <c r="I9" s="18">
        <f t="shared" si="1"/>
        <v>420.11834319526628</v>
      </c>
      <c r="J9" s="18"/>
      <c r="K9" s="18"/>
      <c r="L9" s="18">
        <f t="shared" si="2"/>
        <v>3999.9999999999995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35</v>
      </c>
      <c r="C10" s="41" t="s">
        <v>36</v>
      </c>
      <c r="D10" s="53"/>
      <c r="E10" s="111" t="s">
        <v>118</v>
      </c>
      <c r="F10" s="65">
        <v>8964</v>
      </c>
      <c r="G10" s="65">
        <v>852</v>
      </c>
      <c r="H10" s="18">
        <f t="shared" si="0"/>
        <v>4420.1183431952659</v>
      </c>
      <c r="I10" s="18">
        <f t="shared" si="1"/>
        <v>420.11834319526628</v>
      </c>
      <c r="J10" s="18"/>
      <c r="K10" s="18"/>
      <c r="L10" s="18">
        <f t="shared" si="2"/>
        <v>3999.9999999999995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531</v>
      </c>
      <c r="C11" s="41" t="s">
        <v>530</v>
      </c>
      <c r="D11" s="53"/>
      <c r="E11" s="111" t="s">
        <v>133</v>
      </c>
      <c r="F11" s="65">
        <v>8964</v>
      </c>
      <c r="G11" s="65">
        <v>852</v>
      </c>
      <c r="H11" s="18">
        <f t="shared" si="0"/>
        <v>4420.1183431952659</v>
      </c>
      <c r="I11" s="18">
        <f t="shared" si="1"/>
        <v>420.11834319526628</v>
      </c>
      <c r="J11" s="18"/>
      <c r="K11" s="18">
        <v>0</v>
      </c>
      <c r="L11" s="18">
        <f t="shared" si="2"/>
        <v>3999.9999999999995</v>
      </c>
      <c r="M11" s="36"/>
      <c r="N11" s="144" t="s">
        <v>512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29</v>
      </c>
      <c r="C12" s="41" t="s">
        <v>30</v>
      </c>
      <c r="D12" s="53"/>
      <c r="E12" s="111" t="s">
        <v>132</v>
      </c>
      <c r="F12" s="65">
        <v>33214.199999999997</v>
      </c>
      <c r="G12" s="65">
        <v>6285.16</v>
      </c>
      <c r="H12" s="18">
        <f t="shared" si="0"/>
        <v>16377.810650887572</v>
      </c>
      <c r="I12" s="18">
        <f t="shared" si="1"/>
        <v>3099.1913214990136</v>
      </c>
      <c r="J12" s="18"/>
      <c r="K12" s="18">
        <v>4</v>
      </c>
      <c r="L12" s="18">
        <f t="shared" si="2"/>
        <v>13274.619329388559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31</v>
      </c>
      <c r="C13" s="41" t="s">
        <v>32</v>
      </c>
      <c r="D13" s="53"/>
      <c r="E13" s="111" t="s">
        <v>157</v>
      </c>
      <c r="F13" s="65">
        <v>15361.5</v>
      </c>
      <c r="G13" s="65">
        <v>2172.0967039999996</v>
      </c>
      <c r="H13" s="18">
        <f t="shared" si="0"/>
        <v>7574.7041420118339</v>
      </c>
      <c r="I13" s="18">
        <f t="shared" si="1"/>
        <v>1071.0536015779089</v>
      </c>
      <c r="J13" s="18"/>
      <c r="K13" s="18">
        <v>3</v>
      </c>
      <c r="L13" s="18">
        <f t="shared" si="2"/>
        <v>6500.650540433925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33</v>
      </c>
      <c r="C14" s="41" t="s">
        <v>34</v>
      </c>
      <c r="D14" s="53"/>
      <c r="E14" s="111" t="s">
        <v>134</v>
      </c>
      <c r="F14" s="65">
        <v>9777.6</v>
      </c>
      <c r="G14" s="65">
        <v>997.29532799999993</v>
      </c>
      <c r="H14" s="18">
        <f t="shared" si="0"/>
        <v>4821.3017751479292</v>
      </c>
      <c r="I14" s="18">
        <f t="shared" si="1"/>
        <v>491.76298224852064</v>
      </c>
      <c r="J14" s="18"/>
      <c r="K14" s="18">
        <v>0</v>
      </c>
      <c r="L14" s="18">
        <f t="shared" si="2"/>
        <v>4329.5387928994087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251</v>
      </c>
      <c r="C15" s="41" t="s">
        <v>253</v>
      </c>
      <c r="D15" s="53"/>
      <c r="E15" s="111" t="s">
        <v>118</v>
      </c>
      <c r="F15" s="65">
        <v>8964</v>
      </c>
      <c r="G15" s="65">
        <v>852</v>
      </c>
      <c r="H15" s="18">
        <f t="shared" si="0"/>
        <v>4420.1183431952659</v>
      </c>
      <c r="I15" s="18">
        <f t="shared" si="1"/>
        <v>420.11834319526628</v>
      </c>
      <c r="J15" s="18"/>
      <c r="K15" s="18"/>
      <c r="L15" s="18">
        <f t="shared" si="2"/>
        <v>3999.9999999999995</v>
      </c>
      <c r="M15" s="36"/>
      <c r="N15" s="55"/>
      <c r="O15" s="55"/>
    </row>
    <row r="16" spans="2:22" ht="19.5" customHeight="1" x14ac:dyDescent="0.2">
      <c r="B16" s="38" t="s">
        <v>374</v>
      </c>
      <c r="C16" s="41" t="s">
        <v>371</v>
      </c>
      <c r="D16" s="53"/>
      <c r="E16" s="113" t="s">
        <v>118</v>
      </c>
      <c r="F16" s="65">
        <v>7764.65</v>
      </c>
      <c r="G16" s="65">
        <v>652.65</v>
      </c>
      <c r="H16" s="18">
        <f t="shared" si="0"/>
        <v>3828.7228796844179</v>
      </c>
      <c r="I16" s="18">
        <f t="shared" si="1"/>
        <v>321.81952662721886</v>
      </c>
      <c r="J16" s="18"/>
      <c r="K16" s="18"/>
      <c r="L16" s="18">
        <f>H16-I16+J16-K16</f>
        <v>3506.9033530571992</v>
      </c>
      <c r="M16" s="36"/>
      <c r="N16" s="55"/>
      <c r="O16" s="55"/>
    </row>
    <row r="17" spans="1:15" ht="24.75" customHeight="1" x14ac:dyDescent="0.2">
      <c r="B17" s="38" t="s">
        <v>375</v>
      </c>
      <c r="C17" s="41" t="s">
        <v>432</v>
      </c>
      <c r="D17" s="53"/>
      <c r="E17" s="111" t="s">
        <v>232</v>
      </c>
      <c r="F17" s="65">
        <v>12791.05</v>
      </c>
      <c r="G17" s="65">
        <v>1623.05</v>
      </c>
      <c r="H17" s="18">
        <f t="shared" si="0"/>
        <v>6307.2238658777114</v>
      </c>
      <c r="I17" s="18">
        <f t="shared" si="1"/>
        <v>800.32051282051282</v>
      </c>
      <c r="J17" s="18"/>
      <c r="K17" s="18"/>
      <c r="L17" s="18">
        <f t="shared" si="2"/>
        <v>5506.9033530571987</v>
      </c>
      <c r="M17" s="36"/>
      <c r="N17" s="144" t="s">
        <v>512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89</v>
      </c>
      <c r="F19" s="96">
        <f t="shared" ref="F19:L19" si="3">SUM(F7:F17)</f>
        <v>163052.00999999998</v>
      </c>
      <c r="G19" s="96">
        <f t="shared" si="3"/>
        <v>23841.296816000002</v>
      </c>
      <c r="H19" s="60">
        <f t="shared" si="3"/>
        <v>80400.399408284007</v>
      </c>
      <c r="I19" s="60">
        <f t="shared" si="3"/>
        <v>11756.063518737672</v>
      </c>
      <c r="J19" s="60">
        <f t="shared" si="3"/>
        <v>0</v>
      </c>
      <c r="K19" s="60">
        <f t="shared" si="3"/>
        <v>7</v>
      </c>
      <c r="L19" s="60">
        <f t="shared" si="3"/>
        <v>68637.335889546361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paperSize="256"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zoomScale="80" zoomScaleNormal="80" workbookViewId="0">
      <selection activeCell="O7" sqref="O7:O2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92</v>
      </c>
      <c r="G2" s="45"/>
      <c r="H2" s="45"/>
      <c r="I2" s="45"/>
      <c r="J2" s="47"/>
      <c r="K2" s="45"/>
      <c r="L2" s="45"/>
      <c r="M2" s="48" t="str">
        <f>PRESIDENCIA!M2</f>
        <v>15 DE NOVIEMBRE DE 2017</v>
      </c>
    </row>
    <row r="3" spans="2:18" x14ac:dyDescent="0.2">
      <c r="F3" s="48" t="str">
        <f>PRESIDENCIA!F3</f>
        <v>PRIMER QUINCENA DE NOVIEMBRE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408</v>
      </c>
      <c r="C7" s="41" t="s">
        <v>427</v>
      </c>
      <c r="D7" s="115"/>
      <c r="E7" s="116" t="s">
        <v>151</v>
      </c>
      <c r="F7" s="65">
        <v>23172.400000000001</v>
      </c>
      <c r="G7" s="65">
        <v>3892.39</v>
      </c>
      <c r="H7" s="18">
        <f>+F7/30.42*15</f>
        <v>11426.232741617358</v>
      </c>
      <c r="I7" s="18">
        <f>+G7/30.42*15</f>
        <v>1919.3244575936881</v>
      </c>
      <c r="J7" s="18"/>
      <c r="K7" s="18">
        <v>0</v>
      </c>
      <c r="L7" s="18">
        <f>H7-I7+J7-K7</f>
        <v>9506.9082840236697</v>
      </c>
      <c r="M7" s="36"/>
      <c r="N7" s="144" t="s">
        <v>512</v>
      </c>
      <c r="O7" s="60"/>
      <c r="P7" s="60"/>
    </row>
    <row r="8" spans="2:18" ht="58.5" customHeight="1" x14ac:dyDescent="0.2">
      <c r="B8" s="38" t="s">
        <v>409</v>
      </c>
      <c r="C8" s="41" t="s">
        <v>403</v>
      </c>
      <c r="D8" s="115"/>
      <c r="E8" s="116" t="s">
        <v>307</v>
      </c>
      <c r="F8" s="65">
        <v>17304.02</v>
      </c>
      <c r="G8" s="65">
        <v>2587.02</v>
      </c>
      <c r="H8" s="18">
        <f t="shared" ref="H8:H23" si="0">+F8/30.42*15</f>
        <v>8532.5542406311633</v>
      </c>
      <c r="I8" s="18">
        <f t="shared" ref="I8:I23" si="1">+G8/30.42*15</f>
        <v>1275.6508875739644</v>
      </c>
      <c r="J8" s="18"/>
      <c r="K8" s="18"/>
      <c r="L8" s="18">
        <f>H8-I8+J8-K8</f>
        <v>7256.9033530571987</v>
      </c>
      <c r="M8" s="36"/>
      <c r="N8" s="58"/>
      <c r="O8" s="60"/>
    </row>
    <row r="9" spans="2:18" ht="24.75" customHeight="1" x14ac:dyDescent="0.2">
      <c r="B9" s="38" t="s">
        <v>39</v>
      </c>
      <c r="C9" s="41" t="s">
        <v>40</v>
      </c>
      <c r="D9" s="115"/>
      <c r="E9" s="116" t="s">
        <v>136</v>
      </c>
      <c r="F9" s="65">
        <v>19626.599999999999</v>
      </c>
      <c r="G9" s="65">
        <v>3083.1220639999997</v>
      </c>
      <c r="H9" s="18">
        <f t="shared" si="0"/>
        <v>9677.8106508875717</v>
      </c>
      <c r="I9" s="18">
        <f t="shared" si="1"/>
        <v>1520.277151873767</v>
      </c>
      <c r="J9" s="18"/>
      <c r="K9" s="18"/>
      <c r="L9" s="18">
        <f>H9-I9+J9-K9</f>
        <v>8157.5334990138044</v>
      </c>
      <c r="M9" s="36"/>
      <c r="O9" s="60"/>
    </row>
    <row r="10" spans="2:18" ht="24.95" customHeight="1" x14ac:dyDescent="0.2">
      <c r="B10" s="38" t="s">
        <v>37</v>
      </c>
      <c r="C10" s="41" t="s">
        <v>38</v>
      </c>
      <c r="D10" s="115"/>
      <c r="E10" s="116" t="s">
        <v>136</v>
      </c>
      <c r="F10" s="65">
        <v>19626.599999999999</v>
      </c>
      <c r="G10" s="65">
        <v>3083.1220639999997</v>
      </c>
      <c r="H10" s="18">
        <f t="shared" si="0"/>
        <v>9677.8106508875717</v>
      </c>
      <c r="I10" s="18">
        <f t="shared" si="1"/>
        <v>1520.277151873767</v>
      </c>
      <c r="J10" s="18"/>
      <c r="K10" s="18">
        <v>9</v>
      </c>
      <c r="L10" s="18">
        <f t="shared" ref="L10:L18" si="2">H10-I10+J10-K10</f>
        <v>8148.5334990138044</v>
      </c>
      <c r="M10" s="36"/>
      <c r="O10" s="60"/>
    </row>
    <row r="11" spans="2:18" ht="24.95" customHeight="1" x14ac:dyDescent="0.2">
      <c r="B11" s="37" t="s">
        <v>410</v>
      </c>
      <c r="C11" s="41" t="s">
        <v>428</v>
      </c>
      <c r="D11" s="115"/>
      <c r="E11" s="116" t="s">
        <v>118</v>
      </c>
      <c r="F11" s="65">
        <v>7764.65</v>
      </c>
      <c r="G11" s="65">
        <v>652.65</v>
      </c>
      <c r="H11" s="18">
        <f t="shared" si="0"/>
        <v>3828.7228796844179</v>
      </c>
      <c r="I11" s="18">
        <f t="shared" si="1"/>
        <v>321.81952662721886</v>
      </c>
      <c r="J11" s="18"/>
      <c r="K11" s="18">
        <v>0</v>
      </c>
      <c r="L11" s="18">
        <f t="shared" si="2"/>
        <v>3506.9033530571992</v>
      </c>
      <c r="M11" s="36"/>
      <c r="N11" s="144" t="s">
        <v>512</v>
      </c>
      <c r="O11" s="60"/>
    </row>
    <row r="12" spans="2:18" ht="24.95" customHeight="1" x14ac:dyDescent="0.2">
      <c r="B12" s="38" t="s">
        <v>41</v>
      </c>
      <c r="C12" s="41" t="s">
        <v>42</v>
      </c>
      <c r="D12" s="115"/>
      <c r="E12" s="116" t="s">
        <v>137</v>
      </c>
      <c r="F12" s="65">
        <v>12826.8</v>
      </c>
      <c r="G12" s="65">
        <v>1630.6847839999996</v>
      </c>
      <c r="H12" s="18">
        <f t="shared" si="0"/>
        <v>6324.8520710059165</v>
      </c>
      <c r="I12" s="18">
        <f t="shared" si="1"/>
        <v>804.08519921104505</v>
      </c>
      <c r="J12" s="18"/>
      <c r="K12" s="18">
        <v>2</v>
      </c>
      <c r="L12" s="18">
        <f t="shared" si="2"/>
        <v>5518.7668717948718</v>
      </c>
      <c r="M12" s="36"/>
      <c r="O12" s="60"/>
    </row>
    <row r="13" spans="2:18" ht="24.95" customHeight="1" x14ac:dyDescent="0.2">
      <c r="B13" s="38" t="s">
        <v>43</v>
      </c>
      <c r="C13" s="41" t="s">
        <v>111</v>
      </c>
      <c r="D13" s="115"/>
      <c r="E13" s="116" t="s">
        <v>137</v>
      </c>
      <c r="F13" s="65">
        <v>12826.8</v>
      </c>
      <c r="G13" s="65">
        <v>1630.6847839999996</v>
      </c>
      <c r="H13" s="18">
        <f t="shared" si="0"/>
        <v>6324.8520710059165</v>
      </c>
      <c r="I13" s="18">
        <f t="shared" si="1"/>
        <v>804.08519921104505</v>
      </c>
      <c r="J13" s="18"/>
      <c r="K13" s="18">
        <v>2</v>
      </c>
      <c r="L13" s="18">
        <f t="shared" si="2"/>
        <v>5518.7668717948718</v>
      </c>
      <c r="M13" s="36"/>
      <c r="O13" s="60"/>
      <c r="P13" s="60"/>
    </row>
    <row r="14" spans="2:18" ht="24.95" customHeight="1" x14ac:dyDescent="0.2">
      <c r="B14" s="41" t="s">
        <v>162</v>
      </c>
      <c r="C14" s="41" t="s">
        <v>161</v>
      </c>
      <c r="D14" s="115"/>
      <c r="E14" s="116" t="s">
        <v>137</v>
      </c>
      <c r="F14" s="65">
        <v>9819.6</v>
      </c>
      <c r="G14" s="65">
        <v>1004.821728</v>
      </c>
      <c r="H14" s="18">
        <f t="shared" si="0"/>
        <v>4842.0118343195263</v>
      </c>
      <c r="I14" s="18">
        <f t="shared" si="1"/>
        <v>495.47422485207102</v>
      </c>
      <c r="J14" s="18"/>
      <c r="K14" s="18">
        <v>0</v>
      </c>
      <c r="L14" s="18">
        <f t="shared" si="2"/>
        <v>4346.5376094674557</v>
      </c>
      <c r="M14" s="36"/>
      <c r="O14" s="60"/>
    </row>
    <row r="15" spans="2:18" ht="24.95" customHeight="1" x14ac:dyDescent="0.2">
      <c r="B15" s="41" t="s">
        <v>164</v>
      </c>
      <c r="C15" s="41" t="s">
        <v>163</v>
      </c>
      <c r="D15" s="115"/>
      <c r="E15" s="116" t="s">
        <v>137</v>
      </c>
      <c r="F15" s="65">
        <v>9819.6</v>
      </c>
      <c r="G15" s="65">
        <v>1004.821728</v>
      </c>
      <c r="H15" s="18">
        <f t="shared" si="0"/>
        <v>4842.0118343195263</v>
      </c>
      <c r="I15" s="18">
        <f t="shared" si="1"/>
        <v>495.47422485207102</v>
      </c>
      <c r="J15" s="18"/>
      <c r="K15" s="18">
        <v>0</v>
      </c>
      <c r="L15" s="18">
        <f t="shared" si="2"/>
        <v>4346.5376094674557</v>
      </c>
      <c r="M15" s="36"/>
      <c r="O15" s="60"/>
    </row>
    <row r="16" spans="2:18" ht="24.95" customHeight="1" x14ac:dyDescent="0.2">
      <c r="B16" s="38" t="s">
        <v>44</v>
      </c>
      <c r="C16" s="41" t="s">
        <v>45</v>
      </c>
      <c r="D16" s="115"/>
      <c r="E16" s="116" t="s">
        <v>119</v>
      </c>
      <c r="F16" s="65">
        <v>7816.2</v>
      </c>
      <c r="G16" s="65">
        <v>660.89319999999998</v>
      </c>
      <c r="H16" s="18">
        <f t="shared" si="0"/>
        <v>3854.1420118343194</v>
      </c>
      <c r="I16" s="18">
        <f t="shared" si="1"/>
        <v>325.88422090729779</v>
      </c>
      <c r="J16" s="18"/>
      <c r="K16" s="18">
        <v>0</v>
      </c>
      <c r="L16" s="18">
        <f t="shared" si="2"/>
        <v>3528.2577909270217</v>
      </c>
      <c r="M16" s="36"/>
      <c r="O16" s="60"/>
      <c r="Q16" s="60"/>
      <c r="R16" s="58"/>
    </row>
    <row r="17" spans="2:18" ht="24.95" customHeight="1" x14ac:dyDescent="0.2">
      <c r="B17" s="38" t="s">
        <v>48</v>
      </c>
      <c r="C17" s="41" t="s">
        <v>49</v>
      </c>
      <c r="D17" s="115"/>
      <c r="E17" s="116" t="s">
        <v>119</v>
      </c>
      <c r="F17" s="65">
        <v>7236.6</v>
      </c>
      <c r="G17" s="65">
        <v>358.87838399999998</v>
      </c>
      <c r="H17" s="18">
        <f t="shared" si="0"/>
        <v>3568.3431952662722</v>
      </c>
      <c r="I17" s="18">
        <f t="shared" si="1"/>
        <v>176.96172781065087</v>
      </c>
      <c r="J17" s="18"/>
      <c r="K17" s="18">
        <v>0</v>
      </c>
      <c r="L17" s="18">
        <f t="shared" si="2"/>
        <v>3391.3814674556215</v>
      </c>
      <c r="M17" s="36"/>
      <c r="O17" s="60"/>
      <c r="Q17" s="45"/>
    </row>
    <row r="18" spans="2:18" ht="21.95" customHeight="1" x14ac:dyDescent="0.2">
      <c r="B18" s="38" t="s">
        <v>200</v>
      </c>
      <c r="C18" s="41" t="s">
        <v>201</v>
      </c>
      <c r="D18" s="115"/>
      <c r="E18" s="116" t="s">
        <v>138</v>
      </c>
      <c r="F18" s="65">
        <v>10714.2</v>
      </c>
      <c r="G18" s="65">
        <v>1179.4334239999998</v>
      </c>
      <c r="H18" s="18">
        <f t="shared" si="0"/>
        <v>5283.1360946745563</v>
      </c>
      <c r="I18" s="18">
        <f t="shared" si="1"/>
        <v>581.57466666666653</v>
      </c>
      <c r="J18" s="18"/>
      <c r="K18" s="18">
        <v>0</v>
      </c>
      <c r="L18" s="18">
        <f t="shared" si="2"/>
        <v>4701.5614280078898</v>
      </c>
      <c r="M18" s="117"/>
      <c r="O18" s="60"/>
      <c r="Q18" s="45"/>
    </row>
    <row r="19" spans="2:18" ht="21.95" customHeight="1" x14ac:dyDescent="0.2">
      <c r="B19" s="38" t="s">
        <v>411</v>
      </c>
      <c r="C19" s="41" t="s">
        <v>412</v>
      </c>
      <c r="D19" s="115"/>
      <c r="E19" s="116" t="s">
        <v>118</v>
      </c>
      <c r="F19" s="65">
        <v>8964</v>
      </c>
      <c r="G19" s="65">
        <v>852</v>
      </c>
      <c r="H19" s="18">
        <f t="shared" si="0"/>
        <v>4420.1183431952659</v>
      </c>
      <c r="I19" s="18">
        <f t="shared" si="1"/>
        <v>420.11834319526628</v>
      </c>
      <c r="J19" s="18"/>
      <c r="K19" s="18"/>
      <c r="L19" s="18">
        <f>H19-I19+J19-K19</f>
        <v>3999.9999999999995</v>
      </c>
      <c r="M19" s="117"/>
      <c r="N19" s="144" t="s">
        <v>512</v>
      </c>
      <c r="O19" s="60"/>
      <c r="Q19" s="45"/>
    </row>
    <row r="20" spans="2:18" ht="21.95" customHeight="1" x14ac:dyDescent="0.2">
      <c r="B20" s="38" t="s">
        <v>478</v>
      </c>
      <c r="C20" s="41" t="s">
        <v>416</v>
      </c>
      <c r="D20" s="115"/>
      <c r="E20" s="116" t="s">
        <v>435</v>
      </c>
      <c r="F20" s="65">
        <v>12791.05</v>
      </c>
      <c r="G20" s="65">
        <v>1623.05</v>
      </c>
      <c r="H20" s="18">
        <f t="shared" si="0"/>
        <v>6307.2238658777114</v>
      </c>
      <c r="I20" s="18">
        <f t="shared" si="1"/>
        <v>800.32051282051282</v>
      </c>
      <c r="J20" s="18"/>
      <c r="K20" s="18"/>
      <c r="L20" s="18">
        <f>H20-I20+J20-K20</f>
        <v>5506.9033530571987</v>
      </c>
      <c r="M20" s="117"/>
      <c r="N20" s="144" t="s">
        <v>512</v>
      </c>
      <c r="O20" s="60"/>
      <c r="Q20" s="45"/>
    </row>
    <row r="21" spans="2:18" ht="21.95" customHeight="1" x14ac:dyDescent="0.2">
      <c r="B21" s="38" t="s">
        <v>413</v>
      </c>
      <c r="C21" s="41" t="s">
        <v>414</v>
      </c>
      <c r="D21" s="115"/>
      <c r="E21" s="116" t="s">
        <v>405</v>
      </c>
      <c r="F21" s="65">
        <v>12791.05</v>
      </c>
      <c r="G21" s="65">
        <v>1623.05</v>
      </c>
      <c r="H21" s="18">
        <f t="shared" si="0"/>
        <v>6307.2238658777114</v>
      </c>
      <c r="I21" s="18">
        <f t="shared" si="1"/>
        <v>800.32051282051282</v>
      </c>
      <c r="J21" s="18"/>
      <c r="K21" s="18"/>
      <c r="L21" s="18">
        <f>H21-I21+J21-K21</f>
        <v>5506.9033530571987</v>
      </c>
      <c r="M21" s="117"/>
      <c r="N21" s="144" t="s">
        <v>512</v>
      </c>
      <c r="O21" s="60"/>
      <c r="Q21" s="45"/>
    </row>
    <row r="22" spans="2:18" ht="21.95" customHeight="1" x14ac:dyDescent="0.2">
      <c r="B22" s="38"/>
      <c r="C22" s="41"/>
      <c r="D22" s="115"/>
      <c r="E22" s="116" t="s">
        <v>406</v>
      </c>
      <c r="F22" s="65"/>
      <c r="G22" s="65"/>
      <c r="H22" s="18">
        <f t="shared" si="0"/>
        <v>0</v>
      </c>
      <c r="I22" s="18">
        <f t="shared" si="1"/>
        <v>0</v>
      </c>
      <c r="J22" s="18"/>
      <c r="K22" s="18"/>
      <c r="L22" s="18">
        <f>H22-I22+J22-K22</f>
        <v>0</v>
      </c>
      <c r="M22" s="117"/>
      <c r="N22" s="144" t="s">
        <v>512</v>
      </c>
      <c r="O22" s="60"/>
      <c r="Q22" s="60"/>
      <c r="R22" s="58"/>
    </row>
    <row r="23" spans="2:18" ht="21.95" customHeight="1" x14ac:dyDescent="0.2">
      <c r="B23" s="38" t="s">
        <v>415</v>
      </c>
      <c r="C23" s="41" t="s">
        <v>404</v>
      </c>
      <c r="D23" s="115"/>
      <c r="E23" s="116" t="s">
        <v>407</v>
      </c>
      <c r="F23" s="65">
        <v>12791.05</v>
      </c>
      <c r="G23" s="65">
        <v>1623.05</v>
      </c>
      <c r="H23" s="18">
        <f t="shared" si="0"/>
        <v>6307.2238658777114</v>
      </c>
      <c r="I23" s="18">
        <f t="shared" si="1"/>
        <v>800.32051282051282</v>
      </c>
      <c r="J23" s="18"/>
      <c r="K23" s="18"/>
      <c r="L23" s="18">
        <f>H23-I23+J23-K23</f>
        <v>5506.9033530571987</v>
      </c>
      <c r="M23" s="117"/>
      <c r="N23" s="144" t="s">
        <v>512</v>
      </c>
      <c r="O23" s="60"/>
      <c r="Q23" s="45"/>
      <c r="R23" s="58"/>
    </row>
    <row r="24" spans="2:18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18" ht="21.95" customHeight="1" x14ac:dyDescent="0.2">
      <c r="E25" s="59" t="s">
        <v>89</v>
      </c>
      <c r="F25" s="96">
        <f>SUM(F7:F18)</f>
        <v>158554.07000000004</v>
      </c>
      <c r="G25" s="96">
        <f>SUM(G7:G18)</f>
        <v>20768.522159999993</v>
      </c>
      <c r="H25" s="60">
        <f>SUM(H7:H23)</f>
        <v>101524.27021696251</v>
      </c>
      <c r="I25" s="60">
        <f>SUM(I7:I23)</f>
        <v>13061.968520710059</v>
      </c>
      <c r="J25" s="60">
        <f>SUM(J7:J23)</f>
        <v>0</v>
      </c>
      <c r="K25" s="60">
        <f>SUM(K7:K23)</f>
        <v>13</v>
      </c>
      <c r="L25" s="60">
        <f>SUM(L7:L23)</f>
        <v>88449.301696252471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paperSize="256"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topLeftCell="A4" workbookViewId="0">
      <selection activeCell="N7" sqref="N7:N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15 DE NOVIEMBRE DE 2017</v>
      </c>
    </row>
    <row r="3" spans="2:14" x14ac:dyDescent="0.2">
      <c r="F3" s="17" t="str">
        <f>+O.PUB!F3</f>
        <v>PRIMER QUINCENA DE NOVIEMBRE DE 2017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205</v>
      </c>
      <c r="H5" s="7" t="s">
        <v>4</v>
      </c>
      <c r="I5" s="7" t="s">
        <v>205</v>
      </c>
      <c r="J5" s="39" t="s">
        <v>254</v>
      </c>
      <c r="K5" s="7" t="s">
        <v>193</v>
      </c>
      <c r="L5" s="7" t="s">
        <v>5</v>
      </c>
      <c r="M5" s="6" t="s">
        <v>6</v>
      </c>
    </row>
    <row r="6" spans="2:14" x14ac:dyDescent="0.2">
      <c r="F6" s="64"/>
      <c r="G6" s="64"/>
    </row>
    <row r="7" spans="2:14" ht="24.95" customHeight="1" x14ac:dyDescent="0.2">
      <c r="B7" s="9" t="s">
        <v>252</v>
      </c>
      <c r="C7" s="8" t="s">
        <v>250</v>
      </c>
      <c r="D7" s="13"/>
      <c r="E7" s="71" t="s">
        <v>138</v>
      </c>
      <c r="F7" s="62">
        <v>8828</v>
      </c>
      <c r="G7" s="62">
        <v>828</v>
      </c>
      <c r="H7" s="11">
        <f>+F7/30.42*15</f>
        <v>4353.0571992110454</v>
      </c>
      <c r="I7" s="11">
        <f>+G7/30.42*15</f>
        <v>408.28402366863901</v>
      </c>
      <c r="J7" s="11"/>
      <c r="K7" s="11"/>
      <c r="L7" s="11">
        <f>H7-I7+J7-K7</f>
        <v>3944.7731755424065</v>
      </c>
      <c r="M7" s="12"/>
      <c r="N7" s="146"/>
    </row>
    <row r="8" spans="2:14" ht="24.95" customHeight="1" x14ac:dyDescent="0.2">
      <c r="B8" s="9" t="s">
        <v>196</v>
      </c>
      <c r="C8" s="8" t="s">
        <v>197</v>
      </c>
      <c r="D8" s="13"/>
      <c r="E8" s="71" t="s">
        <v>139</v>
      </c>
      <c r="F8" s="62">
        <v>12087.6</v>
      </c>
      <c r="G8" s="62">
        <v>1472.7916639999999</v>
      </c>
      <c r="H8" s="11">
        <f t="shared" ref="H8:H21" si="0">+F8/30.42*15</f>
        <v>5960.3550295857985</v>
      </c>
      <c r="I8" s="11">
        <f t="shared" ref="I8:I21" si="1">+G8/30.42*15</f>
        <v>726.22863116370797</v>
      </c>
      <c r="J8" s="11"/>
      <c r="K8" s="11">
        <v>1</v>
      </c>
      <c r="L8" s="11">
        <f t="shared" ref="L8:L18" si="2">H8-I8+J8-K8</f>
        <v>5233.1263984220905</v>
      </c>
      <c r="M8" s="12"/>
      <c r="N8" s="146"/>
    </row>
    <row r="9" spans="2:14" ht="24.95" customHeight="1" x14ac:dyDescent="0.2">
      <c r="B9" s="8" t="s">
        <v>54</v>
      </c>
      <c r="C9" s="8" t="s">
        <v>55</v>
      </c>
      <c r="D9" s="13"/>
      <c r="E9" s="71" t="s">
        <v>139</v>
      </c>
      <c r="F9" s="62">
        <v>12087.6</v>
      </c>
      <c r="G9" s="62">
        <v>1472.7916639999999</v>
      </c>
      <c r="H9" s="11">
        <f t="shared" si="0"/>
        <v>5960.3550295857985</v>
      </c>
      <c r="I9" s="11">
        <f t="shared" si="1"/>
        <v>726.22863116370797</v>
      </c>
      <c r="J9" s="11"/>
      <c r="K9" s="11">
        <v>0</v>
      </c>
      <c r="L9" s="11">
        <f t="shared" si="2"/>
        <v>5234.1263984220905</v>
      </c>
      <c r="M9" s="12"/>
      <c r="N9" s="146"/>
    </row>
    <row r="10" spans="2:14" ht="24.95" customHeight="1" x14ac:dyDescent="0.2">
      <c r="B10" s="9" t="s">
        <v>110</v>
      </c>
      <c r="C10" s="8" t="s">
        <v>109</v>
      </c>
      <c r="D10" s="13"/>
      <c r="E10" s="71" t="s">
        <v>139</v>
      </c>
      <c r="F10" s="62">
        <v>8748.6</v>
      </c>
      <c r="G10" s="62">
        <v>812.89852799999994</v>
      </c>
      <c r="H10" s="11">
        <f t="shared" si="0"/>
        <v>4313.9053254437868</v>
      </c>
      <c r="I10" s="11">
        <f t="shared" si="1"/>
        <v>400.83753846153843</v>
      </c>
      <c r="J10" s="11"/>
      <c r="K10" s="11"/>
      <c r="L10" s="11">
        <f t="shared" si="2"/>
        <v>3913.0677869822484</v>
      </c>
      <c r="M10" s="12"/>
      <c r="N10" s="146"/>
    </row>
    <row r="11" spans="2:14" ht="24.95" customHeight="1" x14ac:dyDescent="0.2">
      <c r="B11" s="9" t="s">
        <v>56</v>
      </c>
      <c r="C11" s="8" t="s">
        <v>57</v>
      </c>
      <c r="D11" s="13"/>
      <c r="E11" s="71" t="s">
        <v>139</v>
      </c>
      <c r="F11" s="62">
        <v>12087.6</v>
      </c>
      <c r="G11" s="62">
        <v>1472.7916639999999</v>
      </c>
      <c r="H11" s="11">
        <f t="shared" si="0"/>
        <v>5960.3550295857985</v>
      </c>
      <c r="I11" s="11">
        <f t="shared" si="1"/>
        <v>726.22863116370797</v>
      </c>
      <c r="J11" s="11"/>
      <c r="K11" s="11">
        <v>1</v>
      </c>
      <c r="L11" s="11">
        <f t="shared" si="2"/>
        <v>5233.1263984220905</v>
      </c>
      <c r="M11" s="12"/>
      <c r="N11" s="146"/>
    </row>
    <row r="12" spans="2:14" ht="24.95" customHeight="1" x14ac:dyDescent="0.2">
      <c r="B12" s="25" t="s">
        <v>198</v>
      </c>
      <c r="C12" s="8" t="s">
        <v>199</v>
      </c>
      <c r="D12" s="13"/>
      <c r="E12" s="71" t="s">
        <v>139</v>
      </c>
      <c r="F12" s="62">
        <v>12087.6</v>
      </c>
      <c r="G12" s="62">
        <v>1472.7916639999999</v>
      </c>
      <c r="H12" s="11">
        <f t="shared" si="0"/>
        <v>5960.3550295857985</v>
      </c>
      <c r="I12" s="11">
        <f t="shared" si="1"/>
        <v>726.22863116370797</v>
      </c>
      <c r="J12" s="11"/>
      <c r="K12" s="11">
        <v>2</v>
      </c>
      <c r="L12" s="11">
        <f t="shared" si="2"/>
        <v>5232.1263984220905</v>
      </c>
      <c r="M12" s="12"/>
      <c r="N12" s="146"/>
    </row>
    <row r="13" spans="2:14" ht="24.95" customHeight="1" x14ac:dyDescent="0.2">
      <c r="B13" s="25" t="s">
        <v>209</v>
      </c>
      <c r="C13" s="8" t="s">
        <v>184</v>
      </c>
      <c r="D13" s="13"/>
      <c r="E13" s="71" t="s">
        <v>139</v>
      </c>
      <c r="F13" s="62">
        <v>6757.8</v>
      </c>
      <c r="G13" s="62">
        <v>270.85494400000005</v>
      </c>
      <c r="H13" s="11">
        <f t="shared" si="0"/>
        <v>3332.248520710059</v>
      </c>
      <c r="I13" s="11">
        <f t="shared" si="1"/>
        <v>133.55766469428011</v>
      </c>
      <c r="J13" s="11"/>
      <c r="K13" s="11"/>
      <c r="L13" s="11">
        <f t="shared" si="2"/>
        <v>3198.690856015779</v>
      </c>
      <c r="M13" s="12"/>
      <c r="N13" s="146"/>
    </row>
    <row r="14" spans="2:14" ht="24.95" customHeight="1" x14ac:dyDescent="0.2">
      <c r="B14" s="25" t="s">
        <v>258</v>
      </c>
      <c r="C14" s="8" t="s">
        <v>257</v>
      </c>
      <c r="D14" s="13"/>
      <c r="E14" s="71" t="s">
        <v>139</v>
      </c>
      <c r="F14" s="62">
        <v>8635.2000000000007</v>
      </c>
      <c r="G14" s="62">
        <v>792.57724800000005</v>
      </c>
      <c r="H14" s="11">
        <f t="shared" si="0"/>
        <v>4257.9881656804737</v>
      </c>
      <c r="I14" s="11">
        <f t="shared" si="1"/>
        <v>390.81718343195269</v>
      </c>
      <c r="J14" s="11"/>
      <c r="K14" s="11"/>
      <c r="L14" s="11">
        <f t="shared" si="2"/>
        <v>3867.1709822485209</v>
      </c>
      <c r="M14" s="12"/>
      <c r="N14" s="146"/>
    </row>
    <row r="15" spans="2:14" ht="24.95" customHeight="1" x14ac:dyDescent="0.2">
      <c r="B15" s="25" t="s">
        <v>260</v>
      </c>
      <c r="C15" s="8" t="s">
        <v>259</v>
      </c>
      <c r="D15" s="13"/>
      <c r="E15" s="71" t="s">
        <v>139</v>
      </c>
      <c r="F15" s="62">
        <v>8635.2000000000007</v>
      </c>
      <c r="G15" s="62">
        <v>792.57724800000005</v>
      </c>
      <c r="H15" s="11">
        <f t="shared" si="0"/>
        <v>4257.9881656804737</v>
      </c>
      <c r="I15" s="11">
        <f t="shared" si="1"/>
        <v>390.81718343195269</v>
      </c>
      <c r="J15" s="11"/>
      <c r="K15" s="11"/>
      <c r="L15" s="11">
        <f t="shared" si="2"/>
        <v>3867.1709822485209</v>
      </c>
      <c r="M15" s="12"/>
      <c r="N15" s="146"/>
    </row>
    <row r="16" spans="2:14" ht="24.95" customHeight="1" x14ac:dyDescent="0.2">
      <c r="B16" s="25" t="s">
        <v>261</v>
      </c>
      <c r="C16" s="8" t="s">
        <v>262</v>
      </c>
      <c r="D16" s="13"/>
      <c r="E16" s="71" t="s">
        <v>139</v>
      </c>
      <c r="F16" s="62">
        <v>9853</v>
      </c>
      <c r="G16" s="62">
        <v>1010.81</v>
      </c>
      <c r="H16" s="11">
        <f t="shared" si="0"/>
        <v>4858.4812623274156</v>
      </c>
      <c r="I16" s="11">
        <f t="shared" si="1"/>
        <v>498.42702169625238</v>
      </c>
      <c r="J16" s="11"/>
      <c r="K16" s="11"/>
      <c r="L16" s="11">
        <f t="shared" si="2"/>
        <v>4360.0542406311633</v>
      </c>
      <c r="M16" s="12"/>
      <c r="N16" s="146"/>
    </row>
    <row r="17" spans="2:14" ht="24.95" customHeight="1" x14ac:dyDescent="0.2">
      <c r="B17" s="25" t="s">
        <v>190</v>
      </c>
      <c r="C17" s="8" t="s">
        <v>191</v>
      </c>
      <c r="D17" s="13"/>
      <c r="E17" s="71" t="s">
        <v>210</v>
      </c>
      <c r="F17" s="62">
        <v>10117.799999999999</v>
      </c>
      <c r="G17" s="62">
        <v>1058.2591679999998</v>
      </c>
      <c r="H17" s="11">
        <f t="shared" si="0"/>
        <v>4989.0532544378693</v>
      </c>
      <c r="I17" s="11">
        <f t="shared" si="1"/>
        <v>521.82404733727799</v>
      </c>
      <c r="J17" s="11"/>
      <c r="K17" s="11"/>
      <c r="L17" s="11">
        <f t="shared" si="2"/>
        <v>4467.2292071005913</v>
      </c>
      <c r="M17" s="12"/>
      <c r="N17" s="146"/>
    </row>
    <row r="18" spans="2:14" ht="24.95" customHeight="1" x14ac:dyDescent="0.2">
      <c r="B18" s="9" t="s">
        <v>228</v>
      </c>
      <c r="C18" s="8" t="s">
        <v>229</v>
      </c>
      <c r="D18" s="13"/>
      <c r="E18" s="71" t="s">
        <v>137</v>
      </c>
      <c r="F18" s="62">
        <v>9819.6</v>
      </c>
      <c r="G18" s="62">
        <v>1004.821728</v>
      </c>
      <c r="H18" s="11">
        <f t="shared" si="0"/>
        <v>4842.0118343195263</v>
      </c>
      <c r="I18" s="11">
        <f t="shared" si="1"/>
        <v>495.47422485207102</v>
      </c>
      <c r="J18" s="11"/>
      <c r="K18" s="11"/>
      <c r="L18" s="11">
        <f t="shared" si="2"/>
        <v>4346.5376094674557</v>
      </c>
      <c r="M18" s="12"/>
      <c r="N18" s="146"/>
    </row>
    <row r="19" spans="2:14" ht="21.95" customHeight="1" x14ac:dyDescent="0.2">
      <c r="B19" s="9" t="s">
        <v>169</v>
      </c>
      <c r="C19" s="8" t="s">
        <v>170</v>
      </c>
      <c r="D19" s="13"/>
      <c r="E19" s="71" t="s">
        <v>122</v>
      </c>
      <c r="F19" s="62">
        <v>8964</v>
      </c>
      <c r="G19" s="62">
        <v>852</v>
      </c>
      <c r="H19" s="11">
        <f t="shared" si="0"/>
        <v>4420.1183431952659</v>
      </c>
      <c r="I19" s="11">
        <f t="shared" si="1"/>
        <v>420.11834319526628</v>
      </c>
      <c r="J19" s="11"/>
      <c r="K19" s="11"/>
      <c r="L19" s="11">
        <f>H19-I19+J19-K19</f>
        <v>3999.9999999999995</v>
      </c>
      <c r="M19" s="12"/>
      <c r="N19" s="146"/>
    </row>
    <row r="20" spans="2:14" ht="21.95" customHeight="1" x14ac:dyDescent="0.2">
      <c r="B20" s="9" t="s">
        <v>479</v>
      </c>
      <c r="C20" s="8" t="s">
        <v>234</v>
      </c>
      <c r="D20" s="13"/>
      <c r="E20" s="71" t="s">
        <v>122</v>
      </c>
      <c r="F20" s="62">
        <v>8098</v>
      </c>
      <c r="G20" s="62">
        <v>594.41</v>
      </c>
      <c r="H20" s="11"/>
      <c r="I20" s="11"/>
      <c r="J20" s="11"/>
      <c r="K20" s="11"/>
      <c r="L20" s="11">
        <f>H20-I20+J20-K20</f>
        <v>0</v>
      </c>
      <c r="M20" s="12"/>
      <c r="N20" s="146"/>
    </row>
    <row r="21" spans="2:14" ht="21.95" customHeight="1" x14ac:dyDescent="0.2">
      <c r="B21" s="9" t="s">
        <v>489</v>
      </c>
      <c r="C21" s="8" t="s">
        <v>445</v>
      </c>
      <c r="D21" s="13"/>
      <c r="E21" s="71" t="s">
        <v>125</v>
      </c>
      <c r="F21" s="62">
        <v>21718</v>
      </c>
      <c r="G21" s="62">
        <v>3550.32</v>
      </c>
      <c r="H21" s="11">
        <f t="shared" si="0"/>
        <v>10709.072978303746</v>
      </c>
      <c r="I21" s="11">
        <f t="shared" si="1"/>
        <v>1750.6508875739646</v>
      </c>
      <c r="J21" s="11"/>
      <c r="K21" s="11"/>
      <c r="L21" s="11">
        <f>H21-I21+J21-K21</f>
        <v>8958.4220907297822</v>
      </c>
      <c r="M21" s="12"/>
      <c r="N21" s="146"/>
    </row>
    <row r="22" spans="2:14" ht="21.95" customHeight="1" x14ac:dyDescent="0.2">
      <c r="E22" s="15" t="s">
        <v>89</v>
      </c>
      <c r="F22" s="63">
        <f>SUM(F7:F19)</f>
        <v>128709.6</v>
      </c>
      <c r="G22" s="63">
        <f>SUM(G7:G19)</f>
        <v>13313.96552</v>
      </c>
      <c r="H22" s="16">
        <f>SUM(H7:H21)</f>
        <v>74175.345167652849</v>
      </c>
      <c r="I22" s="16">
        <f>SUM(I7:I21)</f>
        <v>8315.7226429980255</v>
      </c>
      <c r="J22" s="16">
        <f>SUM(J7:J21)</f>
        <v>0</v>
      </c>
      <c r="K22" s="16">
        <f>SUM(K7:K21)</f>
        <v>4</v>
      </c>
      <c r="L22" s="16">
        <f>SUM(L7:L21)</f>
        <v>65855.622524654842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paperSize="256"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298</v>
      </c>
      <c r="G2" s="45"/>
      <c r="H2" s="45"/>
      <c r="I2" s="45"/>
      <c r="J2" s="47"/>
      <c r="K2" s="45"/>
      <c r="L2" s="45"/>
      <c r="M2" s="48" t="str">
        <f>+O.PUB!M2</f>
        <v>15 DE NOVIEMBRE DE 2017</v>
      </c>
    </row>
    <row r="3" spans="2:18" x14ac:dyDescent="0.2">
      <c r="F3" s="48" t="str">
        <f>+O.PUB!F3</f>
        <v>PRIMER QUINCENA DE NOVIEMBRE DE 2017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351</v>
      </c>
      <c r="C7" s="110" t="s">
        <v>350</v>
      </c>
      <c r="D7" s="53"/>
      <c r="E7" s="119" t="s">
        <v>192</v>
      </c>
      <c r="F7" s="65">
        <v>13144.89</v>
      </c>
      <c r="G7" s="65">
        <v>1698.63</v>
      </c>
      <c r="H7" s="18">
        <f>+F7/30.42*15</f>
        <v>6481.7011834319519</v>
      </c>
      <c r="I7" s="18">
        <f>+G7/30.42*15</f>
        <v>837.58875739644975</v>
      </c>
      <c r="J7" s="18"/>
      <c r="K7" s="18"/>
      <c r="L7" s="18">
        <f>H7-I7+J7-K7</f>
        <v>5644.1124260355018</v>
      </c>
      <c r="M7" s="36"/>
      <c r="N7" s="144" t="s">
        <v>512</v>
      </c>
      <c r="O7" s="144" t="s">
        <v>513</v>
      </c>
      <c r="P7" s="60">
        <f>F7/30.42*16</f>
        <v>6913.8145956607486</v>
      </c>
      <c r="Q7" s="60">
        <f>G7/30.42*16</f>
        <v>893.42800788954639</v>
      </c>
      <c r="R7" s="58">
        <f>P7-Q7</f>
        <v>6020.3865877712024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89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6481.7011834319519</v>
      </c>
      <c r="I9" s="60">
        <f>SUM(I7:I8)</f>
        <v>837.58875739644975</v>
      </c>
      <c r="J9" s="60">
        <f t="shared" si="0"/>
        <v>0</v>
      </c>
      <c r="K9" s="60">
        <f t="shared" si="0"/>
        <v>0</v>
      </c>
      <c r="L9" s="60">
        <f>SUM(L7:L8)</f>
        <v>5644.1124260355018</v>
      </c>
    </row>
    <row r="10" spans="2:18" ht="21.95" customHeight="1" x14ac:dyDescent="0.2"/>
    <row r="13" spans="2:18" x14ac:dyDescent="0.2">
      <c r="P13" s="60"/>
    </row>
    <row r="14" spans="2:18" x14ac:dyDescent="0.2">
      <c r="E14" s="120"/>
    </row>
    <row r="15" spans="2:18" x14ac:dyDescent="0.2">
      <c r="E15" s="120"/>
    </row>
    <row r="16" spans="2:18" x14ac:dyDescent="0.2">
      <c r="E16" s="120"/>
    </row>
  </sheetData>
  <pageMargins left="0.11811023622047245" right="7.874015748031496E-2" top="0.59055118110236227" bottom="0.98425196850393704" header="0" footer="0"/>
  <pageSetup paperSize="256"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27"/>
  <sheetViews>
    <sheetView tabSelected="1" zoomScale="80" zoomScaleNormal="80" workbookViewId="0">
      <selection activeCell="E12" sqref="E12:F12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8" ht="15" x14ac:dyDescent="0.25">
      <c r="F2" s="47" t="s">
        <v>93</v>
      </c>
      <c r="G2" s="45"/>
      <c r="H2" s="45"/>
      <c r="I2" s="45"/>
      <c r="J2" s="45"/>
      <c r="K2" s="45"/>
      <c r="L2" s="45"/>
      <c r="M2" s="45"/>
      <c r="N2" s="48" t="str">
        <f>+O.PUB2!M2</f>
        <v>15 DE NOVIEMBRE DE 2017</v>
      </c>
    </row>
    <row r="3" spans="2:18" x14ac:dyDescent="0.2">
      <c r="F3" s="48" t="str">
        <f>PRESIDENCIA!F3</f>
        <v>PRIMER QUINCENA DE NOVIEMBRE DE 2017</v>
      </c>
      <c r="G3" s="45"/>
      <c r="H3" s="45"/>
      <c r="I3" s="45"/>
      <c r="J3" s="45"/>
      <c r="K3" s="45"/>
      <c r="L3" s="45"/>
      <c r="M3" s="45"/>
    </row>
    <row r="4" spans="2:18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84" t="s">
        <v>254</v>
      </c>
      <c r="I4" s="50" t="s">
        <v>4</v>
      </c>
      <c r="J4" s="50" t="s">
        <v>205</v>
      </c>
      <c r="K4" s="51" t="s">
        <v>254</v>
      </c>
      <c r="L4" s="52" t="s">
        <v>193</v>
      </c>
      <c r="M4" s="50" t="s">
        <v>5</v>
      </c>
      <c r="N4" s="49" t="s">
        <v>6</v>
      </c>
    </row>
    <row r="5" spans="2:18" ht="24.75" customHeight="1" x14ac:dyDescent="0.2">
      <c r="B5" s="38" t="s">
        <v>418</v>
      </c>
      <c r="C5" s="41" t="s">
        <v>419</v>
      </c>
      <c r="D5" s="53"/>
      <c r="E5" s="70" t="s">
        <v>135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>+H5/30.42*15</f>
        <v>0</v>
      </c>
      <c r="L5" s="54"/>
      <c r="M5" s="18">
        <f>I5-J5+K5-L5</f>
        <v>5644.1124260355018</v>
      </c>
      <c r="N5" s="36"/>
      <c r="O5" s="144" t="s">
        <v>512</v>
      </c>
      <c r="P5" s="140"/>
    </row>
    <row r="6" spans="2:18" ht="24.75" customHeight="1" x14ac:dyDescent="0.2">
      <c r="B6" s="38" t="s">
        <v>58</v>
      </c>
      <c r="C6" s="41" t="s">
        <v>59</v>
      </c>
      <c r="D6" s="53"/>
      <c r="E6" s="70" t="s">
        <v>119</v>
      </c>
      <c r="F6" s="65">
        <v>12600</v>
      </c>
      <c r="G6" s="65">
        <v>1582.2403039999999</v>
      </c>
      <c r="H6" s="65"/>
      <c r="I6" s="18">
        <f t="shared" ref="I6:I21" si="0">+F6/30.42*15</f>
        <v>6213.0177514792895</v>
      </c>
      <c r="J6" s="18">
        <f t="shared" ref="J6:J21" si="1">+G6/30.42*15</f>
        <v>780.19738856015772</v>
      </c>
      <c r="K6" s="18">
        <f t="shared" ref="K6:K21" si="2">+H6/30.42*15</f>
        <v>0</v>
      </c>
      <c r="L6" s="54">
        <v>1</v>
      </c>
      <c r="M6" s="18">
        <f t="shared" ref="M6:M18" si="3">I6-J6+K6-L6</f>
        <v>5431.8203629191321</v>
      </c>
      <c r="N6" s="36"/>
      <c r="P6" s="55"/>
    </row>
    <row r="7" spans="2:18" ht="24.75" customHeight="1" x14ac:dyDescent="0.2">
      <c r="B7" s="38" t="s">
        <v>8</v>
      </c>
      <c r="C7" s="56" t="s">
        <v>97</v>
      </c>
      <c r="D7" s="53"/>
      <c r="E7" s="70" t="s">
        <v>156</v>
      </c>
      <c r="F7" s="65">
        <v>8891.4</v>
      </c>
      <c r="G7" s="65">
        <v>838.4882879999999</v>
      </c>
      <c r="H7" s="65"/>
      <c r="I7" s="18">
        <f t="shared" si="0"/>
        <v>4384.3195266272178</v>
      </c>
      <c r="J7" s="18">
        <f t="shared" si="1"/>
        <v>413.4557633136094</v>
      </c>
      <c r="K7" s="18">
        <f t="shared" si="2"/>
        <v>0</v>
      </c>
      <c r="L7" s="18">
        <v>0</v>
      </c>
      <c r="M7" s="18">
        <f t="shared" si="3"/>
        <v>3970.8637633136086</v>
      </c>
      <c r="N7" s="36"/>
      <c r="P7" s="55"/>
    </row>
    <row r="8" spans="2:18" ht="24.75" customHeight="1" x14ac:dyDescent="0.2">
      <c r="B8" s="57" t="s">
        <v>154</v>
      </c>
      <c r="C8" s="35" t="s">
        <v>155</v>
      </c>
      <c r="D8" s="53"/>
      <c r="E8" s="70" t="s">
        <v>119</v>
      </c>
      <c r="F8" s="65">
        <v>9734</v>
      </c>
      <c r="G8" s="65">
        <v>989.48</v>
      </c>
      <c r="H8" s="65"/>
      <c r="I8" s="18">
        <f t="shared" si="0"/>
        <v>4799.8027613412223</v>
      </c>
      <c r="J8" s="18">
        <f t="shared" si="1"/>
        <v>487.90927021696257</v>
      </c>
      <c r="K8" s="18">
        <f t="shared" si="2"/>
        <v>0</v>
      </c>
      <c r="L8" s="18">
        <v>0</v>
      </c>
      <c r="M8" s="18">
        <f t="shared" si="3"/>
        <v>4311.8934911242595</v>
      </c>
      <c r="N8" s="36"/>
      <c r="P8" s="55"/>
    </row>
    <row r="9" spans="2:18" ht="24.75" customHeight="1" x14ac:dyDescent="0.2">
      <c r="B9" s="41" t="s">
        <v>266</v>
      </c>
      <c r="C9" s="35" t="s">
        <v>267</v>
      </c>
      <c r="D9" s="41"/>
      <c r="E9" s="121" t="s">
        <v>268</v>
      </c>
      <c r="F9" s="65">
        <v>10716</v>
      </c>
      <c r="G9" s="65">
        <v>1179.82</v>
      </c>
      <c r="H9" s="65"/>
      <c r="I9" s="18">
        <f t="shared" si="0"/>
        <v>5284.0236686390535</v>
      </c>
      <c r="J9" s="18">
        <f t="shared" si="1"/>
        <v>581.76528599605513</v>
      </c>
      <c r="K9" s="18">
        <f t="shared" si="2"/>
        <v>0</v>
      </c>
      <c r="L9" s="18"/>
      <c r="M9" s="18">
        <f t="shared" si="3"/>
        <v>4702.2583826429982</v>
      </c>
      <c r="N9" s="36"/>
      <c r="P9" s="55"/>
    </row>
    <row r="10" spans="2:18" ht="24.75" customHeight="1" x14ac:dyDescent="0.2">
      <c r="B10" s="38" t="s">
        <v>483</v>
      </c>
      <c r="C10" s="41" t="s">
        <v>195</v>
      </c>
      <c r="D10" s="53"/>
      <c r="E10" s="70" t="s">
        <v>125</v>
      </c>
      <c r="F10" s="65">
        <v>10714.2</v>
      </c>
      <c r="G10" s="65">
        <v>1179.4334239999998</v>
      </c>
      <c r="H10" s="65"/>
      <c r="I10" s="18">
        <f t="shared" si="0"/>
        <v>5283.1360946745563</v>
      </c>
      <c r="J10" s="18">
        <f t="shared" si="1"/>
        <v>581.57466666666653</v>
      </c>
      <c r="K10" s="18">
        <f t="shared" si="2"/>
        <v>0</v>
      </c>
      <c r="L10" s="18"/>
      <c r="M10" s="18">
        <f t="shared" si="3"/>
        <v>4701.5614280078898</v>
      </c>
      <c r="N10" s="36"/>
      <c r="P10" s="55"/>
    </row>
    <row r="11" spans="2:18" ht="24.75" customHeight="1" x14ac:dyDescent="0.2">
      <c r="B11" s="38" t="s">
        <v>96</v>
      </c>
      <c r="C11" s="41" t="s">
        <v>168</v>
      </c>
      <c r="D11" s="53"/>
      <c r="E11" s="70" t="s">
        <v>140</v>
      </c>
      <c r="F11" s="65">
        <v>11483</v>
      </c>
      <c r="G11" s="65">
        <v>1343</v>
      </c>
      <c r="H11" s="65"/>
      <c r="I11" s="18">
        <f t="shared" si="0"/>
        <v>5662.2287968441806</v>
      </c>
      <c r="J11" s="18">
        <f t="shared" si="1"/>
        <v>662.22879684418149</v>
      </c>
      <c r="K11" s="18">
        <f t="shared" si="2"/>
        <v>0</v>
      </c>
      <c r="L11" s="18"/>
      <c r="M11" s="18">
        <f t="shared" si="3"/>
        <v>4999.9999999999991</v>
      </c>
      <c r="N11" s="36"/>
      <c r="P11" s="55"/>
    </row>
    <row r="12" spans="2:18" ht="24.75" customHeight="1" x14ac:dyDescent="0.2">
      <c r="B12" s="38" t="s">
        <v>533</v>
      </c>
      <c r="C12" s="41" t="s">
        <v>532</v>
      </c>
      <c r="D12" s="53"/>
      <c r="E12" s="70" t="s">
        <v>407</v>
      </c>
      <c r="F12" s="65">
        <v>13849.04</v>
      </c>
      <c r="G12" s="65">
        <v>1849.04</v>
      </c>
      <c r="H12" s="65"/>
      <c r="I12" s="18">
        <f t="shared" si="0"/>
        <v>6828.915187376726</v>
      </c>
      <c r="J12" s="18">
        <f t="shared" si="1"/>
        <v>911.75542406311627</v>
      </c>
      <c r="K12" s="18">
        <f t="shared" si="2"/>
        <v>0</v>
      </c>
      <c r="L12" s="18"/>
      <c r="M12" s="18">
        <f t="shared" si="3"/>
        <v>5917.1597633136098</v>
      </c>
      <c r="N12" s="36"/>
      <c r="O12" s="147" t="s">
        <v>516</v>
      </c>
      <c r="P12" s="55">
        <f>F12/30.42*16</f>
        <v>7284.1761998685079</v>
      </c>
      <c r="Q12" s="55">
        <f>G12/30.42*16</f>
        <v>972.53911900065737</v>
      </c>
      <c r="R12" s="58">
        <f>P12-Q12</f>
        <v>6311.6370808678503</v>
      </c>
    </row>
    <row r="13" spans="2:18" ht="24.75" customHeight="1" x14ac:dyDescent="0.2">
      <c r="B13" s="41" t="s">
        <v>223</v>
      </c>
      <c r="C13" s="41" t="s">
        <v>221</v>
      </c>
      <c r="D13" s="41"/>
      <c r="E13" s="121" t="s">
        <v>222</v>
      </c>
      <c r="F13" s="65">
        <v>6730.12</v>
      </c>
      <c r="G13" s="65">
        <v>267.95</v>
      </c>
      <c r="H13" s="65"/>
      <c r="I13" s="18">
        <f t="shared" si="0"/>
        <v>3318.5996055226824</v>
      </c>
      <c r="J13" s="18">
        <f t="shared" si="1"/>
        <v>132.12524654832347</v>
      </c>
      <c r="K13" s="18">
        <f t="shared" si="2"/>
        <v>0</v>
      </c>
      <c r="L13" s="18"/>
      <c r="M13" s="18">
        <f t="shared" si="3"/>
        <v>3186.4743589743589</v>
      </c>
      <c r="N13" s="36"/>
      <c r="P13" s="55"/>
    </row>
    <row r="14" spans="2:18" ht="24.75" customHeight="1" x14ac:dyDescent="0.2">
      <c r="B14" s="41" t="s">
        <v>421</v>
      </c>
      <c r="C14" s="35" t="s">
        <v>420</v>
      </c>
      <c r="D14" s="41"/>
      <c r="E14" s="121" t="s">
        <v>269</v>
      </c>
      <c r="F14" s="65">
        <v>8807.4</v>
      </c>
      <c r="G14" s="65">
        <v>823.43548799999985</v>
      </c>
      <c r="H14" s="65"/>
      <c r="I14" s="18">
        <f t="shared" si="0"/>
        <v>4342.8994082840236</v>
      </c>
      <c r="J14" s="18">
        <f t="shared" si="1"/>
        <v>406.03327810650876</v>
      </c>
      <c r="K14" s="18">
        <f t="shared" si="2"/>
        <v>0</v>
      </c>
      <c r="L14" s="18"/>
      <c r="M14" s="18">
        <f t="shared" si="3"/>
        <v>3936.8661301775146</v>
      </c>
      <c r="N14" s="36"/>
      <c r="O14" s="144" t="s">
        <v>512</v>
      </c>
      <c r="P14" s="140"/>
    </row>
    <row r="15" spans="2:18" ht="24.75" customHeight="1" x14ac:dyDescent="0.2">
      <c r="B15" s="57" t="s">
        <v>71</v>
      </c>
      <c r="C15" s="41" t="s">
        <v>72</v>
      </c>
      <c r="D15" s="53"/>
      <c r="E15" s="70" t="s">
        <v>145</v>
      </c>
      <c r="F15" s="65">
        <v>4447.8</v>
      </c>
      <c r="G15" s="65"/>
      <c r="H15" s="65">
        <v>81.163055999999997</v>
      </c>
      <c r="I15" s="18">
        <f t="shared" si="0"/>
        <v>2193.1952662721897</v>
      </c>
      <c r="J15" s="18">
        <f t="shared" si="1"/>
        <v>0</v>
      </c>
      <c r="K15" s="18">
        <f t="shared" si="2"/>
        <v>40.021230769230769</v>
      </c>
      <c r="L15" s="18"/>
      <c r="M15" s="18">
        <f t="shared" si="3"/>
        <v>2233.2164970414206</v>
      </c>
      <c r="N15" s="36"/>
      <c r="P15" s="60"/>
    </row>
    <row r="16" spans="2:18" ht="24.75" customHeight="1" x14ac:dyDescent="0.2">
      <c r="B16" s="38" t="s">
        <v>52</v>
      </c>
      <c r="C16" s="41" t="s">
        <v>53</v>
      </c>
      <c r="D16" s="53"/>
      <c r="E16" s="70" t="s">
        <v>146</v>
      </c>
      <c r="F16" s="65">
        <v>9584.4</v>
      </c>
      <c r="G16" s="65">
        <v>962.67388799999981</v>
      </c>
      <c r="H16" s="65">
        <v>0</v>
      </c>
      <c r="I16" s="18">
        <f t="shared" si="0"/>
        <v>4726.0355029585799</v>
      </c>
      <c r="J16" s="18">
        <f t="shared" si="1"/>
        <v>474.69126627218924</v>
      </c>
      <c r="K16" s="18">
        <f t="shared" si="2"/>
        <v>0</v>
      </c>
      <c r="L16" s="18"/>
      <c r="M16" s="18">
        <f t="shared" si="3"/>
        <v>4251.344236686391</v>
      </c>
      <c r="N16" s="36"/>
      <c r="P16" s="45"/>
    </row>
    <row r="17" spans="2:17" ht="24.75" customHeight="1" x14ac:dyDescent="0.2">
      <c r="B17" s="38" t="s">
        <v>101</v>
      </c>
      <c r="C17" s="41" t="s">
        <v>100</v>
      </c>
      <c r="D17" s="53"/>
      <c r="E17" s="70" t="s">
        <v>122</v>
      </c>
      <c r="F17" s="65">
        <v>7276.5</v>
      </c>
      <c r="G17" s="65">
        <v>363.21950400000003</v>
      </c>
      <c r="H17" s="65"/>
      <c r="I17" s="18">
        <f t="shared" si="0"/>
        <v>3588.0177514792895</v>
      </c>
      <c r="J17" s="18">
        <f t="shared" si="1"/>
        <v>179.10231952662721</v>
      </c>
      <c r="K17" s="18">
        <f t="shared" si="2"/>
        <v>0</v>
      </c>
      <c r="L17" s="18">
        <v>0</v>
      </c>
      <c r="M17" s="18">
        <f t="shared" si="3"/>
        <v>3408.9154319526624</v>
      </c>
      <c r="N17" s="36"/>
      <c r="P17" s="45"/>
    </row>
    <row r="18" spans="2:17" ht="24.75" customHeight="1" x14ac:dyDescent="0.2">
      <c r="B18" s="34" t="s">
        <v>81</v>
      </c>
      <c r="C18" s="35" t="s">
        <v>82</v>
      </c>
      <c r="D18" s="122"/>
      <c r="E18" s="119" t="s">
        <v>149</v>
      </c>
      <c r="F18" s="65">
        <v>6291.6</v>
      </c>
      <c r="G18" s="65">
        <v>220.13238400000003</v>
      </c>
      <c r="H18" s="65"/>
      <c r="I18" s="18">
        <f t="shared" si="0"/>
        <v>3102.3668639053253</v>
      </c>
      <c r="J18" s="18">
        <f t="shared" si="1"/>
        <v>108.54654043392506</v>
      </c>
      <c r="K18" s="18">
        <f t="shared" si="2"/>
        <v>0</v>
      </c>
      <c r="L18" s="18"/>
      <c r="M18" s="18">
        <f t="shared" si="3"/>
        <v>2993.8203234714001</v>
      </c>
      <c r="N18" s="36"/>
      <c r="P18" s="45"/>
    </row>
    <row r="19" spans="2:17" ht="24.75" customHeight="1" x14ac:dyDescent="0.2">
      <c r="B19" s="38" t="s">
        <v>46</v>
      </c>
      <c r="C19" s="41" t="s">
        <v>47</v>
      </c>
      <c r="D19" s="115"/>
      <c r="E19" s="123" t="s">
        <v>119</v>
      </c>
      <c r="F19" s="65">
        <v>8595.2999999999993</v>
      </c>
      <c r="G19" s="65">
        <v>785.54919999999993</v>
      </c>
      <c r="H19" s="65"/>
      <c r="I19" s="18">
        <f t="shared" si="0"/>
        <v>4238.3136094674555</v>
      </c>
      <c r="J19" s="18">
        <f t="shared" si="1"/>
        <v>387.35167652859951</v>
      </c>
      <c r="K19" s="18">
        <f t="shared" si="2"/>
        <v>0</v>
      </c>
      <c r="L19" s="18"/>
      <c r="M19" s="18">
        <f>I19-J19+K19-L19</f>
        <v>3850.9619329388561</v>
      </c>
      <c r="N19" s="36"/>
      <c r="P19" s="45"/>
      <c r="Q19" s="58"/>
    </row>
    <row r="20" spans="2:17" ht="24.75" customHeight="1" x14ac:dyDescent="0.2">
      <c r="B20" s="34" t="s">
        <v>422</v>
      </c>
      <c r="C20" s="35" t="s">
        <v>417</v>
      </c>
      <c r="D20" s="122"/>
      <c r="E20" s="119" t="s">
        <v>423</v>
      </c>
      <c r="F20" s="65">
        <v>11451.2</v>
      </c>
      <c r="G20" s="65">
        <v>1297.2</v>
      </c>
      <c r="H20" s="65"/>
      <c r="I20" s="18">
        <f t="shared" si="0"/>
        <v>5646.5483234714002</v>
      </c>
      <c r="J20" s="18">
        <f t="shared" si="1"/>
        <v>639.64497041420111</v>
      </c>
      <c r="K20" s="18">
        <f t="shared" si="2"/>
        <v>0</v>
      </c>
      <c r="L20" s="18"/>
      <c r="M20" s="18">
        <f>I20-J20+K20-L20</f>
        <v>5006.9033530571987</v>
      </c>
      <c r="N20" s="36"/>
      <c r="O20" s="144" t="s">
        <v>512</v>
      </c>
      <c r="P20" s="141">
        <f>+F20-G20</f>
        <v>10154</v>
      </c>
      <c r="Q20" s="58">
        <f>P20*0.35</f>
        <v>3553.8999999999996</v>
      </c>
    </row>
    <row r="21" spans="2:17" ht="24.75" customHeight="1" x14ac:dyDescent="0.2">
      <c r="B21" s="34" t="s">
        <v>424</v>
      </c>
      <c r="C21" s="35" t="s">
        <v>439</v>
      </c>
      <c r="D21" s="122"/>
      <c r="E21" s="119" t="s">
        <v>122</v>
      </c>
      <c r="F21" s="65">
        <v>7045.5</v>
      </c>
      <c r="G21" s="65">
        <v>302.15670399999999</v>
      </c>
      <c r="H21" s="65"/>
      <c r="I21" s="18">
        <f t="shared" si="0"/>
        <v>3474.1124260355027</v>
      </c>
      <c r="J21" s="18">
        <f t="shared" si="1"/>
        <v>148.99245759368836</v>
      </c>
      <c r="K21" s="18">
        <f t="shared" si="2"/>
        <v>0</v>
      </c>
      <c r="L21" s="18"/>
      <c r="M21" s="18">
        <f>I21-J21+K21-L21</f>
        <v>3325.1199684418143</v>
      </c>
      <c r="N21" s="36"/>
      <c r="O21" s="144" t="s">
        <v>512</v>
      </c>
      <c r="P21" s="142"/>
    </row>
    <row r="22" spans="2:17" ht="18.75" customHeight="1" x14ac:dyDescent="0.2">
      <c r="E22" s="59" t="s">
        <v>89</v>
      </c>
      <c r="F22" s="96">
        <f>SUM(F5:F17)</f>
        <v>127978.74999999999</v>
      </c>
      <c r="G22" s="96">
        <f>SUM(G5:G17)</f>
        <v>13077.410895999999</v>
      </c>
      <c r="H22" s="96">
        <f>SUM(H5:H17)</f>
        <v>81.163055999999997</v>
      </c>
      <c r="I22" s="60">
        <f>SUM(I5:I21)</f>
        <v>79567.233727810642</v>
      </c>
      <c r="J22" s="60">
        <f>SUM(J5:J21)</f>
        <v>7732.9631084812609</v>
      </c>
      <c r="K22" s="60">
        <f>SUM(K5:K21)</f>
        <v>40.021230769230769</v>
      </c>
      <c r="L22" s="60">
        <f>SUM(L5:L21)</f>
        <v>1</v>
      </c>
      <c r="M22" s="60">
        <f>SUM(M5:M21)</f>
        <v>71873.291850098627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paperSize="256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I5" sqref="I5: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504</v>
      </c>
      <c r="G2" s="45"/>
      <c r="H2" s="45"/>
      <c r="I2" s="45"/>
      <c r="J2" s="45"/>
      <c r="K2" s="45"/>
      <c r="L2" s="45"/>
      <c r="M2" s="45"/>
      <c r="N2" s="48" t="str">
        <f>+O.PUB2!M2</f>
        <v>15 DE NOVIEMBRE DE 2017</v>
      </c>
    </row>
    <row r="3" spans="2:16" x14ac:dyDescent="0.2">
      <c r="F3" s="48" t="str">
        <f>PRESIDENCIA!F3</f>
        <v>PRIMER QUINCENA DE NOVIEMBRE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84" t="s">
        <v>254</v>
      </c>
      <c r="I4" s="50" t="s">
        <v>4</v>
      </c>
      <c r="J4" s="50" t="s">
        <v>205</v>
      </c>
      <c r="K4" s="51" t="s">
        <v>254</v>
      </c>
      <c r="L4" s="52" t="s">
        <v>193</v>
      </c>
      <c r="M4" s="50" t="s">
        <v>5</v>
      </c>
      <c r="N4" s="49" t="s">
        <v>6</v>
      </c>
    </row>
    <row r="5" spans="2:16" ht="24.75" customHeight="1" x14ac:dyDescent="0.2">
      <c r="B5" s="41" t="s">
        <v>185</v>
      </c>
      <c r="C5" s="41" t="s">
        <v>186</v>
      </c>
      <c r="D5" s="41"/>
      <c r="E5" s="121" t="s">
        <v>220</v>
      </c>
      <c r="F5" s="65">
        <v>5546.1</v>
      </c>
      <c r="G5" s="65">
        <v>97.931984000000057</v>
      </c>
      <c r="H5" s="65"/>
      <c r="I5" s="18">
        <f>+F5/30.42*15</f>
        <v>2734.7633136094673</v>
      </c>
      <c r="J5" s="18">
        <f>+G5/30.42*15</f>
        <v>48.28993293885604</v>
      </c>
      <c r="K5" s="18">
        <f t="shared" ref="K5:K13" si="0">+H5/30.42*16</f>
        <v>0</v>
      </c>
      <c r="L5" s="18"/>
      <c r="M5" s="18">
        <f t="shared" ref="M5:M13" si="1">I5-J5+K5-L5</f>
        <v>2686.4733806706113</v>
      </c>
      <c r="N5" s="36"/>
      <c r="P5" s="55"/>
    </row>
    <row r="6" spans="2:16" ht="24.75" customHeight="1" x14ac:dyDescent="0.2">
      <c r="B6" s="38" t="s">
        <v>63</v>
      </c>
      <c r="C6" s="41" t="s">
        <v>64</v>
      </c>
      <c r="D6" s="53"/>
      <c r="E6" s="70" t="s">
        <v>119</v>
      </c>
      <c r="F6" s="65">
        <v>8851.5</v>
      </c>
      <c r="G6" s="65">
        <v>831.3382079999999</v>
      </c>
      <c r="H6" s="65"/>
      <c r="I6" s="18">
        <f t="shared" ref="I6:I13" si="2">+F6/30.42*15</f>
        <v>4364.6449704142015</v>
      </c>
      <c r="J6" s="18">
        <f t="shared" ref="J6:J13" si="3">+G6/30.42*15</f>
        <v>409.93008284023659</v>
      </c>
      <c r="K6" s="18">
        <f t="shared" si="0"/>
        <v>0</v>
      </c>
      <c r="L6" s="18"/>
      <c r="M6" s="18">
        <f t="shared" si="1"/>
        <v>3954.7148875739649</v>
      </c>
      <c r="N6" s="36"/>
      <c r="P6" s="55"/>
    </row>
    <row r="7" spans="2:16" ht="24.75" customHeight="1" x14ac:dyDescent="0.2">
      <c r="B7" s="38" t="s">
        <v>306</v>
      </c>
      <c r="C7" s="41" t="s">
        <v>304</v>
      </c>
      <c r="D7" s="53"/>
      <c r="E7" s="70" t="s">
        <v>305</v>
      </c>
      <c r="F7" s="65">
        <v>5040</v>
      </c>
      <c r="G7" s="65">
        <v>12.63</v>
      </c>
      <c r="H7" s="65"/>
      <c r="I7" s="18">
        <f t="shared" si="2"/>
        <v>2485.207100591716</v>
      </c>
      <c r="J7" s="18">
        <f t="shared" si="3"/>
        <v>6.2278106508875739</v>
      </c>
      <c r="K7" s="18">
        <f t="shared" si="0"/>
        <v>0</v>
      </c>
      <c r="L7" s="18"/>
      <c r="M7" s="18">
        <f t="shared" si="1"/>
        <v>2478.9792899408285</v>
      </c>
      <c r="N7" s="36"/>
      <c r="P7" s="55"/>
    </row>
    <row r="8" spans="2:16" ht="24.75" customHeight="1" x14ac:dyDescent="0.2">
      <c r="B8" s="38" t="s">
        <v>277</v>
      </c>
      <c r="C8" s="41" t="s">
        <v>276</v>
      </c>
      <c r="D8" s="53"/>
      <c r="E8" s="70" t="s">
        <v>141</v>
      </c>
      <c r="F8" s="65">
        <v>5495.7</v>
      </c>
      <c r="G8" s="65">
        <v>92.448463999999944</v>
      </c>
      <c r="H8" s="65"/>
      <c r="I8" s="18">
        <f t="shared" si="2"/>
        <v>2709.9112426035499</v>
      </c>
      <c r="J8" s="18">
        <f t="shared" si="3"/>
        <v>45.586027613412199</v>
      </c>
      <c r="K8" s="18">
        <f t="shared" si="0"/>
        <v>0</v>
      </c>
      <c r="L8" s="18"/>
      <c r="M8" s="18">
        <f t="shared" si="1"/>
        <v>2664.3252149901377</v>
      </c>
      <c r="N8" s="36"/>
      <c r="O8" s="58"/>
      <c r="P8" s="55"/>
    </row>
    <row r="9" spans="2:16" ht="24.75" customHeight="1" x14ac:dyDescent="0.2">
      <c r="B9" s="34" t="s">
        <v>104</v>
      </c>
      <c r="C9" s="35" t="s">
        <v>103</v>
      </c>
      <c r="D9" s="122"/>
      <c r="E9" s="119" t="s">
        <v>122</v>
      </c>
      <c r="F9" s="65">
        <v>10198</v>
      </c>
      <c r="G9" s="65">
        <v>1072</v>
      </c>
      <c r="H9" s="65"/>
      <c r="I9" s="18">
        <f t="shared" si="2"/>
        <v>5028.5996055226824</v>
      </c>
      <c r="J9" s="18">
        <f t="shared" si="3"/>
        <v>528.5996055226824</v>
      </c>
      <c r="K9" s="18">
        <f t="shared" si="0"/>
        <v>0</v>
      </c>
      <c r="L9" s="18"/>
      <c r="M9" s="18">
        <f t="shared" si="1"/>
        <v>4500</v>
      </c>
      <c r="N9" s="36"/>
      <c r="O9" s="58"/>
      <c r="P9" s="55"/>
    </row>
    <row r="10" spans="2:16" ht="24.75" customHeight="1" x14ac:dyDescent="0.2">
      <c r="B10" s="41" t="s">
        <v>212</v>
      </c>
      <c r="C10" s="41" t="s">
        <v>211</v>
      </c>
      <c r="D10" s="41"/>
      <c r="E10" s="121" t="s">
        <v>213</v>
      </c>
      <c r="F10" s="65">
        <v>6757.8</v>
      </c>
      <c r="G10" s="65">
        <v>270.85494400000005</v>
      </c>
      <c r="H10" s="65"/>
      <c r="I10" s="18">
        <f t="shared" si="2"/>
        <v>3332.248520710059</v>
      </c>
      <c r="J10" s="18">
        <f t="shared" si="3"/>
        <v>133.55766469428011</v>
      </c>
      <c r="K10" s="18">
        <f t="shared" si="0"/>
        <v>0</v>
      </c>
      <c r="L10" s="18"/>
      <c r="M10" s="18">
        <f t="shared" si="1"/>
        <v>3198.690856015779</v>
      </c>
      <c r="N10" s="36"/>
      <c r="O10" s="58"/>
      <c r="P10" s="55"/>
    </row>
    <row r="11" spans="2:16" ht="24.75" customHeight="1" x14ac:dyDescent="0.2">
      <c r="B11" s="41" t="s">
        <v>214</v>
      </c>
      <c r="C11" s="41" t="s">
        <v>429</v>
      </c>
      <c r="D11" s="41"/>
      <c r="E11" s="121" t="s">
        <v>215</v>
      </c>
      <c r="F11" s="65">
        <v>5546.1</v>
      </c>
      <c r="G11" s="65">
        <v>97.931984000000057</v>
      </c>
      <c r="H11" s="65"/>
      <c r="I11" s="18">
        <f t="shared" si="2"/>
        <v>2734.7633136094673</v>
      </c>
      <c r="J11" s="18">
        <f t="shared" si="3"/>
        <v>48.28993293885604</v>
      </c>
      <c r="K11" s="18">
        <f t="shared" si="0"/>
        <v>0</v>
      </c>
      <c r="L11" s="18"/>
      <c r="M11" s="18">
        <f t="shared" si="1"/>
        <v>2686.4733806706113</v>
      </c>
      <c r="N11" s="36"/>
      <c r="O11" s="58"/>
      <c r="P11" s="55"/>
    </row>
    <row r="12" spans="2:16" ht="24.75" customHeight="1" x14ac:dyDescent="0.2">
      <c r="B12" s="41" t="s">
        <v>217</v>
      </c>
      <c r="C12" s="41" t="s">
        <v>216</v>
      </c>
      <c r="D12" s="41"/>
      <c r="E12" s="121" t="s">
        <v>215</v>
      </c>
      <c r="F12" s="65">
        <v>5546.1</v>
      </c>
      <c r="G12" s="65">
        <v>97.931984000000057</v>
      </c>
      <c r="H12" s="65"/>
      <c r="I12" s="18">
        <f t="shared" si="2"/>
        <v>2734.7633136094673</v>
      </c>
      <c r="J12" s="18">
        <f t="shared" si="3"/>
        <v>48.28993293885604</v>
      </c>
      <c r="K12" s="18">
        <f t="shared" si="0"/>
        <v>0</v>
      </c>
      <c r="L12" s="18"/>
      <c r="M12" s="18">
        <f t="shared" si="1"/>
        <v>2686.4733806706113</v>
      </c>
      <c r="N12" s="36"/>
      <c r="O12" s="58"/>
      <c r="P12" s="55"/>
    </row>
    <row r="13" spans="2:16" ht="24.75" customHeight="1" x14ac:dyDescent="0.2">
      <c r="B13" s="41" t="s">
        <v>219</v>
      </c>
      <c r="C13" s="41" t="s">
        <v>218</v>
      </c>
      <c r="D13" s="41"/>
      <c r="E13" s="121" t="s">
        <v>215</v>
      </c>
      <c r="F13" s="65">
        <v>5546.1</v>
      </c>
      <c r="G13" s="65">
        <v>97.931984000000057</v>
      </c>
      <c r="H13" s="65"/>
      <c r="I13" s="18">
        <f t="shared" si="2"/>
        <v>2734.7633136094673</v>
      </c>
      <c r="J13" s="18">
        <f t="shared" si="3"/>
        <v>48.28993293885604</v>
      </c>
      <c r="K13" s="18">
        <f t="shared" si="0"/>
        <v>0</v>
      </c>
      <c r="L13" s="18"/>
      <c r="M13" s="18">
        <f t="shared" si="1"/>
        <v>2686.4733806706113</v>
      </c>
      <c r="N13" s="36"/>
      <c r="O13" s="58"/>
      <c r="P13" s="55"/>
    </row>
    <row r="14" spans="2:16" x14ac:dyDescent="0.2">
      <c r="E14" s="59" t="s">
        <v>89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28859.664694280076</v>
      </c>
      <c r="J14" s="60">
        <f t="shared" si="4"/>
        <v>1317.0609230769232</v>
      </c>
      <c r="K14" s="60">
        <f t="shared" si="4"/>
        <v>0</v>
      </c>
      <c r="L14" s="60">
        <f t="shared" si="4"/>
        <v>0</v>
      </c>
      <c r="M14" s="60">
        <f t="shared" si="4"/>
        <v>27542.60377120315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paperSize="256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505</v>
      </c>
      <c r="G2" s="45"/>
      <c r="H2" s="45"/>
      <c r="I2" s="45"/>
      <c r="J2" s="45"/>
      <c r="K2" s="45"/>
      <c r="L2" s="45"/>
      <c r="M2" s="48" t="str">
        <f>+O.PUB2!M2</f>
        <v>15 DE NOVIEMBRE DE 2017</v>
      </c>
    </row>
    <row r="3" spans="2:15" x14ac:dyDescent="0.2">
      <c r="F3" s="48" t="str">
        <f>PRESIDENCIA!F3</f>
        <v>PRIMER QUINCENA DE NOVIEMBRE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50" t="s">
        <v>4</v>
      </c>
      <c r="I4" s="50" t="s">
        <v>205</v>
      </c>
      <c r="J4" s="51" t="s">
        <v>254</v>
      </c>
      <c r="K4" s="52" t="s">
        <v>193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480</v>
      </c>
      <c r="C6" s="41" t="s">
        <v>481</v>
      </c>
      <c r="D6" s="53"/>
      <c r="E6" s="70" t="s">
        <v>443</v>
      </c>
      <c r="F6" s="65">
        <v>12791.05</v>
      </c>
      <c r="G6" s="65">
        <v>1623.05</v>
      </c>
      <c r="H6" s="18">
        <f>+F6/30.42*15</f>
        <v>6307.2238658777114</v>
      </c>
      <c r="I6" s="18">
        <f>+G6/30.42*15</f>
        <v>800.32051282051282</v>
      </c>
      <c r="J6" s="18"/>
      <c r="K6" s="18"/>
      <c r="L6" s="18">
        <f>H6-I6+J6-K6</f>
        <v>5506.9033530571987</v>
      </c>
      <c r="M6" s="36"/>
      <c r="N6" s="144" t="s">
        <v>512</v>
      </c>
      <c r="O6" s="143"/>
    </row>
    <row r="7" spans="2:15" ht="24.95" customHeight="1" x14ac:dyDescent="0.2">
      <c r="B7" s="38" t="s">
        <v>181</v>
      </c>
      <c r="C7" s="41" t="s">
        <v>180</v>
      </c>
      <c r="D7" s="53"/>
      <c r="E7" s="70" t="s">
        <v>119</v>
      </c>
      <c r="F7" s="65">
        <v>8484</v>
      </c>
      <c r="G7" s="65">
        <v>767.74119999999994</v>
      </c>
      <c r="H7" s="18">
        <f t="shared" ref="H7:I7" si="0">+F7/30.42*15</f>
        <v>4183.4319526627214</v>
      </c>
      <c r="I7" s="18">
        <f t="shared" si="0"/>
        <v>378.57061143984214</v>
      </c>
      <c r="J7" s="18"/>
      <c r="K7" s="18">
        <v>0</v>
      </c>
      <c r="L7" s="18">
        <f>H7-I7+J7-K7</f>
        <v>3804.8613412228792</v>
      </c>
      <c r="M7" s="36"/>
      <c r="N7" s="58"/>
      <c r="O7" s="58"/>
    </row>
    <row r="8" spans="2:15" ht="24.95" customHeight="1" x14ac:dyDescent="0.2">
      <c r="E8" s="59" t="s">
        <v>89</v>
      </c>
      <c r="F8" s="96">
        <f t="shared" ref="F8:L8" si="1">SUM(F5:F7)</f>
        <v>21275.05</v>
      </c>
      <c r="G8" s="96">
        <f t="shared" si="1"/>
        <v>2390.7911999999997</v>
      </c>
      <c r="H8" s="60">
        <f t="shared" si="1"/>
        <v>10490.655818540432</v>
      </c>
      <c r="I8" s="60">
        <f t="shared" si="1"/>
        <v>1178.8911242603549</v>
      </c>
      <c r="J8" s="60">
        <f t="shared" si="1"/>
        <v>0</v>
      </c>
      <c r="K8" s="60">
        <f t="shared" si="1"/>
        <v>0</v>
      </c>
      <c r="L8" s="60">
        <f t="shared" si="1"/>
        <v>9311.7646942800784</v>
      </c>
    </row>
  </sheetData>
  <pageMargins left="0.11811023622047245" right="7.874015748031496E-2" top="0.15748031496062992" bottom="0.19685039370078741" header="0" footer="0"/>
  <pageSetup paperSize="256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299</v>
      </c>
      <c r="G2" s="45"/>
      <c r="H2" s="45"/>
      <c r="I2" s="45"/>
      <c r="J2" s="45"/>
      <c r="K2" s="45"/>
      <c r="L2" s="45"/>
      <c r="M2" s="45"/>
      <c r="N2" s="48" t="str">
        <f>PRESIDENCIA!M2</f>
        <v>15 DE NOVIEMBRE DE 2017</v>
      </c>
    </row>
    <row r="3" spans="1:19" x14ac:dyDescent="0.2">
      <c r="B3" s="38"/>
      <c r="C3" s="41"/>
      <c r="F3" s="48" t="str">
        <f>PRESIDENCIA!F3</f>
        <v>PRIMER QUINCENA DE NOVIEMBRE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9" ht="21.95" customHeight="1" x14ac:dyDescent="0.2">
      <c r="B5" s="34" t="s">
        <v>367</v>
      </c>
      <c r="C5" s="35" t="s">
        <v>366</v>
      </c>
      <c r="D5" s="122"/>
      <c r="E5" s="119" t="s">
        <v>172</v>
      </c>
      <c r="F5" s="65">
        <v>17948.73</v>
      </c>
      <c r="G5" s="65">
        <v>2724.73</v>
      </c>
      <c r="H5" s="65"/>
      <c r="I5" s="18">
        <f>+F5/30.42*15</f>
        <v>8850.4585798816552</v>
      </c>
      <c r="J5" s="18">
        <f>+G5/30.42*15</f>
        <v>1343.5552268244576</v>
      </c>
      <c r="K5" s="18">
        <f>+H5/30.42*14</f>
        <v>0</v>
      </c>
      <c r="L5" s="18"/>
      <c r="M5" s="18">
        <f>I5-J5+K5-L5</f>
        <v>7506.9033530571978</v>
      </c>
      <c r="N5" s="36"/>
      <c r="P5" s="55"/>
    </row>
    <row r="6" spans="1:19" ht="21.95" customHeight="1" x14ac:dyDescent="0.2">
      <c r="B6" s="34" t="s">
        <v>102</v>
      </c>
      <c r="C6" s="35" t="s">
        <v>165</v>
      </c>
      <c r="D6" s="122"/>
      <c r="E6" s="119" t="s">
        <v>147</v>
      </c>
      <c r="F6" s="65">
        <v>14210.7</v>
      </c>
      <c r="G6" s="65">
        <v>1926.285824</v>
      </c>
      <c r="H6" s="65"/>
      <c r="I6" s="18">
        <f t="shared" ref="I6:I16" si="0">+F6/30.42*15</f>
        <v>7007.248520710059</v>
      </c>
      <c r="J6" s="18">
        <f t="shared" ref="J6:J16" si="1">+G6/30.42*15</f>
        <v>949.84508086785002</v>
      </c>
      <c r="K6" s="18">
        <f t="shared" ref="K6:K16" si="2">+H6/30.42*14</f>
        <v>0</v>
      </c>
      <c r="L6" s="18">
        <v>0</v>
      </c>
      <c r="M6" s="18">
        <f t="shared" ref="M6:M15" si="3">I6-J6+K6-L6</f>
        <v>6057.4034398422091</v>
      </c>
      <c r="N6" s="36"/>
      <c r="P6" s="55">
        <f>+F6-G6</f>
        <v>12284.414176</v>
      </c>
    </row>
    <row r="7" spans="1:19" ht="21.95" customHeight="1" x14ac:dyDescent="0.2">
      <c r="B7" s="34" t="s">
        <v>106</v>
      </c>
      <c r="C7" s="35" t="s">
        <v>105</v>
      </c>
      <c r="D7" s="122"/>
      <c r="E7" s="119" t="s">
        <v>147</v>
      </c>
      <c r="F7" s="65">
        <v>14210.7</v>
      </c>
      <c r="G7" s="65">
        <v>1926.285824</v>
      </c>
      <c r="H7" s="65"/>
      <c r="I7" s="18">
        <f t="shared" si="0"/>
        <v>7007.248520710059</v>
      </c>
      <c r="J7" s="18">
        <f t="shared" si="1"/>
        <v>949.84508086785002</v>
      </c>
      <c r="K7" s="18">
        <f t="shared" si="2"/>
        <v>0</v>
      </c>
      <c r="L7" s="18">
        <v>1</v>
      </c>
      <c r="M7" s="18">
        <f t="shared" si="3"/>
        <v>6056.4034398422091</v>
      </c>
      <c r="N7" s="36"/>
      <c r="P7" s="55">
        <f t="shared" ref="P7:P16" si="4">+F7-G7</f>
        <v>12284.414176</v>
      </c>
      <c r="Q7" s="18"/>
      <c r="R7" s="18"/>
    </row>
    <row r="8" spans="1:19" ht="21.95" customHeight="1" x14ac:dyDescent="0.2">
      <c r="B8" s="34" t="s">
        <v>263</v>
      </c>
      <c r="C8" s="35" t="s">
        <v>264</v>
      </c>
      <c r="D8" s="122"/>
      <c r="E8" s="119" t="s">
        <v>265</v>
      </c>
      <c r="F8" s="65">
        <v>13757.1</v>
      </c>
      <c r="G8" s="65">
        <v>1829.3968639999998</v>
      </c>
      <c r="H8" s="65"/>
      <c r="I8" s="18">
        <f t="shared" si="0"/>
        <v>6783.579881656804</v>
      </c>
      <c r="J8" s="18">
        <f t="shared" si="1"/>
        <v>902.06945956607478</v>
      </c>
      <c r="K8" s="18">
        <f t="shared" si="2"/>
        <v>0</v>
      </c>
      <c r="L8" s="18"/>
      <c r="M8" s="18">
        <f t="shared" si="3"/>
        <v>5881.5104220907288</v>
      </c>
      <c r="N8" s="36"/>
      <c r="P8" s="55">
        <f t="shared" si="4"/>
        <v>11927.703136</v>
      </c>
      <c r="Q8" s="41"/>
    </row>
    <row r="9" spans="1:19" ht="21.95" customHeight="1" x14ac:dyDescent="0.2">
      <c r="B9" s="34" t="s">
        <v>73</v>
      </c>
      <c r="C9" s="35" t="s">
        <v>74</v>
      </c>
      <c r="D9" s="122"/>
      <c r="E9" s="119" t="s">
        <v>129</v>
      </c>
      <c r="F9" s="65">
        <v>8971.2000000000007</v>
      </c>
      <c r="G9" s="65">
        <v>852.78844800000002</v>
      </c>
      <c r="H9" s="65"/>
      <c r="I9" s="18">
        <f t="shared" si="0"/>
        <v>4423.668639053255</v>
      </c>
      <c r="J9" s="18">
        <f t="shared" si="1"/>
        <v>420.507124260355</v>
      </c>
      <c r="K9" s="18">
        <f t="shared" si="2"/>
        <v>0</v>
      </c>
      <c r="L9" s="18">
        <v>0</v>
      </c>
      <c r="M9" s="18">
        <f t="shared" si="3"/>
        <v>4003.1615147929001</v>
      </c>
      <c r="N9" s="36"/>
      <c r="P9" s="55">
        <f t="shared" si="4"/>
        <v>8118.4115520000005</v>
      </c>
    </row>
    <row r="10" spans="1:19" ht="21.95" customHeight="1" x14ac:dyDescent="0.2">
      <c r="B10" s="34" t="s">
        <v>75</v>
      </c>
      <c r="C10" s="35" t="s">
        <v>76</v>
      </c>
      <c r="D10" s="122"/>
      <c r="E10" s="119" t="s">
        <v>148</v>
      </c>
      <c r="F10" s="65">
        <v>8971.2000000000007</v>
      </c>
      <c r="G10" s="65">
        <v>852.78844800000002</v>
      </c>
      <c r="H10" s="65"/>
      <c r="I10" s="18">
        <f t="shared" si="0"/>
        <v>4423.668639053255</v>
      </c>
      <c r="J10" s="18">
        <f t="shared" si="1"/>
        <v>420.507124260355</v>
      </c>
      <c r="K10" s="18">
        <f t="shared" si="2"/>
        <v>0</v>
      </c>
      <c r="L10" s="18">
        <v>0</v>
      </c>
      <c r="M10" s="18">
        <f t="shared" si="3"/>
        <v>4003.1615147929001</v>
      </c>
      <c r="N10" s="36"/>
      <c r="P10" s="55">
        <f t="shared" si="4"/>
        <v>8118.4115520000005</v>
      </c>
    </row>
    <row r="11" spans="1:19" ht="21.95" customHeight="1" x14ac:dyDescent="0.2">
      <c r="B11" s="34" t="s">
        <v>79</v>
      </c>
      <c r="C11" s="35" t="s">
        <v>80</v>
      </c>
      <c r="D11" s="122"/>
      <c r="E11" s="119" t="s">
        <v>148</v>
      </c>
      <c r="F11" s="65">
        <v>8971.2000000000007</v>
      </c>
      <c r="G11" s="65">
        <v>852.78844800000002</v>
      </c>
      <c r="H11" s="65"/>
      <c r="I11" s="18">
        <f t="shared" si="0"/>
        <v>4423.668639053255</v>
      </c>
      <c r="J11" s="18">
        <f t="shared" si="1"/>
        <v>420.507124260355</v>
      </c>
      <c r="K11" s="18">
        <f t="shared" si="2"/>
        <v>0</v>
      </c>
      <c r="L11" s="18">
        <v>0</v>
      </c>
      <c r="M11" s="18">
        <f t="shared" si="3"/>
        <v>4003.1615147929001</v>
      </c>
      <c r="N11" s="36"/>
      <c r="P11" s="55">
        <f t="shared" si="4"/>
        <v>8118.4115520000005</v>
      </c>
    </row>
    <row r="12" spans="1:19" ht="21.95" customHeight="1" x14ac:dyDescent="0.2">
      <c r="B12" s="34" t="s">
        <v>23</v>
      </c>
      <c r="C12" s="35" t="s">
        <v>24</v>
      </c>
      <c r="D12" s="122"/>
      <c r="E12" s="119" t="s">
        <v>129</v>
      </c>
      <c r="F12" s="65">
        <v>7494.9</v>
      </c>
      <c r="G12" s="65">
        <v>609.48519999999996</v>
      </c>
      <c r="H12" s="65"/>
      <c r="I12" s="18">
        <f t="shared" si="0"/>
        <v>3695.7100591715975</v>
      </c>
      <c r="J12" s="18">
        <f t="shared" si="1"/>
        <v>300.53510848126228</v>
      </c>
      <c r="K12" s="18">
        <f t="shared" si="2"/>
        <v>0</v>
      </c>
      <c r="L12" s="18">
        <v>0</v>
      </c>
      <c r="M12" s="18">
        <f t="shared" si="3"/>
        <v>3395.1749506903352</v>
      </c>
      <c r="N12" s="36"/>
      <c r="P12" s="55">
        <f t="shared" si="4"/>
        <v>6885.4147999999996</v>
      </c>
    </row>
    <row r="13" spans="1:19" ht="21.95" customHeight="1" x14ac:dyDescent="0.2">
      <c r="B13" s="34" t="s">
        <v>77</v>
      </c>
      <c r="C13" s="35" t="s">
        <v>78</v>
      </c>
      <c r="D13" s="122"/>
      <c r="E13" s="119" t="s">
        <v>148</v>
      </c>
      <c r="F13" s="65">
        <v>5111.3999999999996</v>
      </c>
      <c r="G13" s="65">
        <v>20.396623999999974</v>
      </c>
      <c r="H13" s="65"/>
      <c r="I13" s="18">
        <f t="shared" si="0"/>
        <v>2520.4142011834319</v>
      </c>
      <c r="J13" s="18">
        <f t="shared" si="1"/>
        <v>10.057506903353044</v>
      </c>
      <c r="K13" s="18">
        <f t="shared" si="2"/>
        <v>0</v>
      </c>
      <c r="L13" s="18">
        <v>0</v>
      </c>
      <c r="M13" s="18">
        <f t="shared" si="3"/>
        <v>2510.356694280079</v>
      </c>
      <c r="N13" s="36"/>
      <c r="P13" s="55">
        <f t="shared" si="4"/>
        <v>5091.0033759999997</v>
      </c>
    </row>
    <row r="14" spans="1:19" ht="24" x14ac:dyDescent="0.2">
      <c r="B14" s="41" t="s">
        <v>187</v>
      </c>
      <c r="C14" s="35" t="s">
        <v>188</v>
      </c>
      <c r="D14" s="41"/>
      <c r="E14" s="121" t="s">
        <v>226</v>
      </c>
      <c r="F14" s="65">
        <v>6757.8</v>
      </c>
      <c r="G14" s="65">
        <v>270.85494400000005</v>
      </c>
      <c r="H14" s="65"/>
      <c r="I14" s="18">
        <f t="shared" si="0"/>
        <v>3332.248520710059</v>
      </c>
      <c r="J14" s="18">
        <f t="shared" si="1"/>
        <v>133.55766469428011</v>
      </c>
      <c r="K14" s="18">
        <f t="shared" si="2"/>
        <v>0</v>
      </c>
      <c r="L14" s="18">
        <v>0</v>
      </c>
      <c r="M14" s="18">
        <f t="shared" si="3"/>
        <v>3198.690856015779</v>
      </c>
      <c r="N14" s="36"/>
      <c r="P14" s="55">
        <f t="shared" si="4"/>
        <v>6486.9450560000005</v>
      </c>
    </row>
    <row r="15" spans="1:19" ht="21.95" customHeight="1" x14ac:dyDescent="0.2">
      <c r="B15" s="35" t="s">
        <v>182</v>
      </c>
      <c r="C15" s="35" t="s">
        <v>158</v>
      </c>
      <c r="D15" s="122"/>
      <c r="E15" s="119" t="s">
        <v>160</v>
      </c>
      <c r="F15" s="65">
        <v>8971.2000000000007</v>
      </c>
      <c r="G15" s="65">
        <v>852.78844800000002</v>
      </c>
      <c r="H15" s="65"/>
      <c r="I15" s="18">
        <f t="shared" si="0"/>
        <v>4423.668639053255</v>
      </c>
      <c r="J15" s="18">
        <f t="shared" si="1"/>
        <v>420.507124260355</v>
      </c>
      <c r="K15" s="18">
        <f t="shared" si="2"/>
        <v>0</v>
      </c>
      <c r="L15" s="18">
        <v>0</v>
      </c>
      <c r="M15" s="18">
        <f t="shared" si="3"/>
        <v>4003.1615147929001</v>
      </c>
      <c r="N15" s="36"/>
      <c r="P15" s="55">
        <f t="shared" si="4"/>
        <v>8118.4115520000005</v>
      </c>
    </row>
    <row r="16" spans="1:19" ht="21.95" customHeight="1" x14ac:dyDescent="0.2">
      <c r="B16" s="34" t="s">
        <v>183</v>
      </c>
      <c r="C16" s="35" t="s">
        <v>159</v>
      </c>
      <c r="D16" s="122"/>
      <c r="E16" s="119" t="s">
        <v>160</v>
      </c>
      <c r="F16" s="65"/>
      <c r="G16" s="65"/>
      <c r="H16" s="65"/>
      <c r="I16" s="18">
        <f t="shared" si="0"/>
        <v>0</v>
      </c>
      <c r="J16" s="18">
        <f t="shared" si="1"/>
        <v>0</v>
      </c>
      <c r="K16" s="18">
        <f t="shared" si="2"/>
        <v>0</v>
      </c>
      <c r="L16" s="18">
        <v>0</v>
      </c>
      <c r="M16" s="18">
        <f>I16-J16+K16-L16</f>
        <v>0</v>
      </c>
      <c r="N16" s="36"/>
      <c r="P16" s="55">
        <f t="shared" si="4"/>
        <v>0</v>
      </c>
      <c r="S16" s="37">
        <f>+F16/30.42*10*0.25/6</f>
        <v>0</v>
      </c>
    </row>
    <row r="17" spans="2:14" x14ac:dyDescent="0.2">
      <c r="F17" s="89"/>
      <c r="G17" s="89"/>
      <c r="H17" s="89"/>
      <c r="N17" s="90"/>
    </row>
    <row r="18" spans="2:14" x14ac:dyDescent="0.2">
      <c r="E18" s="59" t="s">
        <v>89</v>
      </c>
      <c r="F18" s="126">
        <f t="shared" ref="F18:L18" si="5">SUM(F5:F17)</f>
        <v>115376.12999999999</v>
      </c>
      <c r="G18" s="126">
        <f t="shared" si="5"/>
        <v>12718.589071999997</v>
      </c>
      <c r="H18" s="126">
        <f t="shared" si="5"/>
        <v>0</v>
      </c>
      <c r="I18" s="127">
        <f t="shared" si="5"/>
        <v>56891.582840236697</v>
      </c>
      <c r="J18" s="127">
        <f t="shared" si="5"/>
        <v>6271.4936252465486</v>
      </c>
      <c r="K18" s="127">
        <f t="shared" si="5"/>
        <v>0</v>
      </c>
      <c r="L18" s="127">
        <f t="shared" si="5"/>
        <v>1</v>
      </c>
      <c r="M18" s="127">
        <f>SUM(M5:M17)</f>
        <v>50619.089214990134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paperSize="256"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300</v>
      </c>
      <c r="G2" s="45"/>
      <c r="H2" s="45"/>
      <c r="I2" s="45"/>
      <c r="J2" s="45"/>
      <c r="K2" s="45"/>
      <c r="L2" s="45"/>
      <c r="M2" s="45"/>
      <c r="N2" s="48" t="str">
        <f>PRESIDENCIA!M2</f>
        <v>15 DE NOVIEMBRE DE 2017</v>
      </c>
    </row>
    <row r="3" spans="1:19" x14ac:dyDescent="0.2">
      <c r="B3" s="38"/>
      <c r="C3" s="41"/>
      <c r="F3" s="48" t="str">
        <f>PRESIDENCIA!F3</f>
        <v>PRIMER QUINCENA DE NOVIEMBRE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9" ht="21.95" customHeight="1" x14ac:dyDescent="0.2">
      <c r="B5" s="34" t="s">
        <v>515</v>
      </c>
      <c r="C5" s="35" t="s">
        <v>514</v>
      </c>
      <c r="D5" s="122"/>
      <c r="E5" s="119" t="s">
        <v>202</v>
      </c>
      <c r="F5" s="65">
        <v>8716.5</v>
      </c>
      <c r="G5" s="65">
        <v>807.29</v>
      </c>
      <c r="H5" s="65"/>
      <c r="I5" s="18">
        <f>+F5/30.42*15</f>
        <v>4298.0769230769229</v>
      </c>
      <c r="J5" s="18">
        <f>+G5/30.42*15</f>
        <v>398.07199211045361</v>
      </c>
      <c r="K5" s="18">
        <f>+H5/30.42*15</f>
        <v>0</v>
      </c>
      <c r="L5" s="18"/>
      <c r="M5" s="18">
        <f>I5-J5+K5-L5</f>
        <v>3900.0049309664691</v>
      </c>
      <c r="N5" s="36"/>
      <c r="O5" s="144" t="s">
        <v>512</v>
      </c>
      <c r="P5" s="140"/>
      <c r="S5" s="60"/>
    </row>
    <row r="6" spans="1:19" ht="21.95" customHeight="1" x14ac:dyDescent="0.2">
      <c r="B6" s="34" t="s">
        <v>425</v>
      </c>
      <c r="C6" s="35" t="s">
        <v>430</v>
      </c>
      <c r="D6" s="122"/>
      <c r="E6" s="119" t="s">
        <v>135</v>
      </c>
      <c r="F6" s="65">
        <v>11451.2</v>
      </c>
      <c r="G6" s="65">
        <v>1297.2</v>
      </c>
      <c r="H6" s="65"/>
      <c r="I6" s="18">
        <f t="shared" ref="I6:I8" si="0">+F6/30.42*15</f>
        <v>5646.5483234714002</v>
      </c>
      <c r="J6" s="18">
        <f t="shared" ref="J6:J8" si="1">+G6/30.42*15</f>
        <v>639.64497041420111</v>
      </c>
      <c r="K6" s="18">
        <f>+H6/30.42*15</f>
        <v>0</v>
      </c>
      <c r="L6" s="18"/>
      <c r="M6" s="18">
        <f>I6-J6+K6-L6</f>
        <v>5006.9033530571987</v>
      </c>
      <c r="N6" s="36"/>
      <c r="O6" s="144" t="s">
        <v>512</v>
      </c>
      <c r="P6" s="140"/>
      <c r="S6" s="45"/>
    </row>
    <row r="7" spans="1:19" ht="21.95" customHeight="1" x14ac:dyDescent="0.2">
      <c r="B7" s="41" t="s">
        <v>279</v>
      </c>
      <c r="C7" s="35" t="s">
        <v>278</v>
      </c>
      <c r="D7" s="128"/>
      <c r="E7" s="129" t="s">
        <v>280</v>
      </c>
      <c r="F7" s="89">
        <v>7952.7</v>
      </c>
      <c r="G7" s="89">
        <v>682.73320000000001</v>
      </c>
      <c r="H7" s="65"/>
      <c r="I7" s="18">
        <f t="shared" si="0"/>
        <v>3921.4497041420109</v>
      </c>
      <c r="J7" s="18">
        <f t="shared" si="1"/>
        <v>336.65345167652856</v>
      </c>
      <c r="K7" s="18"/>
      <c r="L7" s="18"/>
      <c r="M7" s="18">
        <f>I7-J7+K7-L7</f>
        <v>3584.7962524654822</v>
      </c>
      <c r="N7" s="36"/>
      <c r="P7" s="55"/>
      <c r="S7" s="45"/>
    </row>
    <row r="8" spans="1:19" ht="21.95" customHeight="1" x14ac:dyDescent="0.2">
      <c r="B8" s="41" t="s">
        <v>451</v>
      </c>
      <c r="C8" s="35" t="s">
        <v>437</v>
      </c>
      <c r="D8" s="128"/>
      <c r="E8" s="129" t="s">
        <v>280</v>
      </c>
      <c r="F8" s="89">
        <v>7664</v>
      </c>
      <c r="G8" s="89">
        <v>636.54</v>
      </c>
      <c r="H8" s="65"/>
      <c r="I8" s="18">
        <f t="shared" si="0"/>
        <v>3779.0927021696248</v>
      </c>
      <c r="J8" s="18">
        <f t="shared" si="1"/>
        <v>313.87573964497039</v>
      </c>
      <c r="K8" s="18"/>
      <c r="L8" s="18"/>
      <c r="M8" s="18">
        <f>I8-J8+K8-L8</f>
        <v>3465.2169625246543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89</v>
      </c>
      <c r="F10" s="126">
        <f t="shared" ref="F10:M10" si="2">SUM(F5:F9)</f>
        <v>35784.400000000001</v>
      </c>
      <c r="G10" s="126">
        <f t="shared" si="2"/>
        <v>3423.7631999999999</v>
      </c>
      <c r="H10" s="126">
        <f t="shared" si="2"/>
        <v>0</v>
      </c>
      <c r="I10" s="127">
        <f t="shared" si="2"/>
        <v>17645.16765285996</v>
      </c>
      <c r="J10" s="127">
        <f t="shared" si="2"/>
        <v>1688.2461538461539</v>
      </c>
      <c r="K10" s="127">
        <f t="shared" si="2"/>
        <v>0</v>
      </c>
      <c r="L10" s="127">
        <f t="shared" si="2"/>
        <v>0</v>
      </c>
      <c r="M10" s="127">
        <f t="shared" si="2"/>
        <v>15956.921499013803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paperSize="256"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15 DE NOVIEMBRE DE 2017</v>
      </c>
    </row>
    <row r="3" spans="1:16" x14ac:dyDescent="0.2">
      <c r="B3" s="38"/>
      <c r="C3" s="41"/>
      <c r="F3" s="48" t="str">
        <f>PRESIDENCIA!F3</f>
        <v>PRIMER QUINCENA DE NOVIEMBRE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6" ht="33.75" x14ac:dyDescent="0.2">
      <c r="B5" s="34" t="s">
        <v>245</v>
      </c>
      <c r="C5" s="35" t="s">
        <v>236</v>
      </c>
      <c r="D5" s="122"/>
      <c r="E5" s="119" t="s">
        <v>233</v>
      </c>
      <c r="F5" s="65">
        <v>14416.5</v>
      </c>
      <c r="G5" s="65">
        <v>1970.2447039999997</v>
      </c>
      <c r="H5" s="65"/>
      <c r="I5" s="18">
        <f>+F5/30.42*15</f>
        <v>7108.7278106508875</v>
      </c>
      <c r="J5" s="18">
        <f>+G5/30.42*15</f>
        <v>971.52105719921099</v>
      </c>
      <c r="K5" s="18"/>
      <c r="L5" s="18"/>
      <c r="M5" s="18">
        <f t="shared" ref="M5:M10" si="0">I5-J5+K5-L5</f>
        <v>6137.2067534516764</v>
      </c>
      <c r="N5" s="36"/>
      <c r="O5" s="144" t="s">
        <v>512</v>
      </c>
      <c r="P5" s="140"/>
    </row>
    <row r="6" spans="1:16" ht="21.95" customHeight="1" x14ac:dyDescent="0.2">
      <c r="B6" s="34" t="s">
        <v>356</v>
      </c>
      <c r="C6" s="35" t="s">
        <v>352</v>
      </c>
      <c r="D6" s="122"/>
      <c r="E6" s="119" t="s">
        <v>150</v>
      </c>
      <c r="F6" s="65">
        <v>12791.05</v>
      </c>
      <c r="G6" s="65">
        <v>1623.05</v>
      </c>
      <c r="H6" s="65"/>
      <c r="I6" s="18">
        <f t="shared" ref="I6:I11" si="1">+F6/30.42*15</f>
        <v>6307.2238658777114</v>
      </c>
      <c r="J6" s="18">
        <f t="shared" ref="J6:J11" si="2">+G6/30.42*15</f>
        <v>800.32051282051282</v>
      </c>
      <c r="K6" s="18"/>
      <c r="L6" s="18"/>
      <c r="M6" s="18">
        <f t="shared" si="0"/>
        <v>5506.9033530571987</v>
      </c>
      <c r="N6" s="36"/>
      <c r="O6" s="144" t="s">
        <v>512</v>
      </c>
      <c r="P6" s="140"/>
    </row>
    <row r="7" spans="1:16" ht="24" x14ac:dyDescent="0.2">
      <c r="B7" s="41" t="s">
        <v>189</v>
      </c>
      <c r="C7" s="35" t="s">
        <v>224</v>
      </c>
      <c r="D7" s="41"/>
      <c r="E7" s="121" t="s">
        <v>225</v>
      </c>
      <c r="F7" s="65">
        <v>5546.1</v>
      </c>
      <c r="G7" s="65">
        <v>97.931984000000057</v>
      </c>
      <c r="H7" s="65"/>
      <c r="I7" s="18">
        <f t="shared" si="1"/>
        <v>2734.7633136094673</v>
      </c>
      <c r="J7" s="18">
        <f t="shared" si="2"/>
        <v>48.28993293885604</v>
      </c>
      <c r="K7" s="18">
        <f>+H7/30.42*15</f>
        <v>0</v>
      </c>
      <c r="L7" s="18"/>
      <c r="M7" s="18">
        <f t="shared" si="0"/>
        <v>2686.4733806706113</v>
      </c>
      <c r="N7" s="36"/>
      <c r="P7" s="55"/>
    </row>
    <row r="8" spans="1:16" ht="21.95" customHeight="1" x14ac:dyDescent="0.2">
      <c r="B8" s="38" t="s">
        <v>60</v>
      </c>
      <c r="C8" s="41" t="s">
        <v>98</v>
      </c>
      <c r="D8" s="53"/>
      <c r="E8" s="70" t="s">
        <v>142</v>
      </c>
      <c r="F8" s="65">
        <v>10999.8</v>
      </c>
      <c r="G8" s="65">
        <v>1240.4375839999996</v>
      </c>
      <c r="H8" s="65"/>
      <c r="I8" s="18">
        <f t="shared" si="1"/>
        <v>5423.9644970414201</v>
      </c>
      <c r="J8" s="18">
        <f t="shared" si="2"/>
        <v>611.6556134122286</v>
      </c>
      <c r="K8" s="18"/>
      <c r="L8" s="18"/>
      <c r="M8" s="18">
        <f t="shared" si="0"/>
        <v>4812.3088836291918</v>
      </c>
      <c r="N8" s="36"/>
      <c r="P8" s="55"/>
    </row>
    <row r="9" spans="1:16" ht="21.95" customHeight="1" x14ac:dyDescent="0.2">
      <c r="B9" s="38" t="s">
        <v>61</v>
      </c>
      <c r="C9" s="41" t="s">
        <v>62</v>
      </c>
      <c r="D9" s="53"/>
      <c r="E9" s="70" t="s">
        <v>130</v>
      </c>
      <c r="F9" s="65">
        <v>8994.2999999999993</v>
      </c>
      <c r="G9" s="65">
        <v>856.92796799999974</v>
      </c>
      <c r="H9" s="65"/>
      <c r="I9" s="18">
        <f t="shared" si="1"/>
        <v>4435.0591715976325</v>
      </c>
      <c r="J9" s="18">
        <f t="shared" si="2"/>
        <v>422.54830769230756</v>
      </c>
      <c r="K9" s="18">
        <f>+H9/30.42*15</f>
        <v>0</v>
      </c>
      <c r="L9" s="18"/>
      <c r="M9" s="18">
        <f t="shared" si="0"/>
        <v>4012.5108639053251</v>
      </c>
      <c r="N9" s="36"/>
      <c r="P9" s="55"/>
    </row>
    <row r="10" spans="1:16" ht="21.95" customHeight="1" x14ac:dyDescent="0.2">
      <c r="B10" s="38" t="s">
        <v>313</v>
      </c>
      <c r="C10" s="35" t="s">
        <v>312</v>
      </c>
      <c r="D10" s="53"/>
      <c r="E10" s="70" t="s">
        <v>142</v>
      </c>
      <c r="F10" s="65">
        <v>6306</v>
      </c>
      <c r="G10" s="65">
        <v>222</v>
      </c>
      <c r="H10" s="65"/>
      <c r="I10" s="18">
        <f t="shared" si="1"/>
        <v>3109.4674556213013</v>
      </c>
      <c r="J10" s="18">
        <f t="shared" si="2"/>
        <v>109.46745562130178</v>
      </c>
      <c r="K10" s="18"/>
      <c r="L10" s="18"/>
      <c r="M10" s="18">
        <f t="shared" si="0"/>
        <v>2999.9999999999995</v>
      </c>
      <c r="N10" s="36"/>
      <c r="P10" s="55"/>
    </row>
    <row r="11" spans="1:16" ht="24" x14ac:dyDescent="0.2">
      <c r="B11" s="38" t="s">
        <v>354</v>
      </c>
      <c r="C11" s="35" t="s">
        <v>353</v>
      </c>
      <c r="D11" s="53"/>
      <c r="E11" s="70" t="s">
        <v>355</v>
      </c>
      <c r="F11" s="65">
        <v>8964</v>
      </c>
      <c r="G11" s="65">
        <v>852</v>
      </c>
      <c r="H11" s="65"/>
      <c r="I11" s="18">
        <f t="shared" si="1"/>
        <v>4420.1183431952659</v>
      </c>
      <c r="J11" s="18">
        <f t="shared" si="2"/>
        <v>420.11834319526628</v>
      </c>
      <c r="K11" s="18"/>
      <c r="L11" s="18"/>
      <c r="M11" s="18">
        <f>I11-J11+K11-L11</f>
        <v>3999.9999999999995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89</v>
      </c>
      <c r="F13" s="126">
        <f t="shared" ref="F13:L13" si="3">SUM(F5:F12)</f>
        <v>68017.75</v>
      </c>
      <c r="G13" s="126">
        <f t="shared" si="3"/>
        <v>6862.592239999999</v>
      </c>
      <c r="H13" s="126">
        <f t="shared" si="3"/>
        <v>0</v>
      </c>
      <c r="I13" s="127">
        <f>SUM(I5:I12)</f>
        <v>33539.324457593684</v>
      </c>
      <c r="J13" s="127">
        <f>SUM(J5:J12)</f>
        <v>3383.9212228796841</v>
      </c>
      <c r="K13" s="127">
        <f t="shared" si="3"/>
        <v>0</v>
      </c>
      <c r="L13" s="127">
        <f t="shared" si="3"/>
        <v>0</v>
      </c>
      <c r="M13" s="127">
        <f>SUM(M5:M12)</f>
        <v>30155.403234714006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paperSize="256"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302</v>
      </c>
      <c r="G2" s="45"/>
      <c r="H2" s="45"/>
      <c r="I2" s="45"/>
      <c r="J2" s="45"/>
      <c r="K2" s="45"/>
      <c r="L2" s="45"/>
      <c r="M2" s="45"/>
      <c r="N2" s="48" t="str">
        <f>PRESIDENCIA!M2</f>
        <v>15 DE NOVIEMBRE DE 2017</v>
      </c>
    </row>
    <row r="3" spans="1:20" x14ac:dyDescent="0.2">
      <c r="B3" s="38"/>
      <c r="C3" s="41"/>
      <c r="F3" s="48" t="str">
        <f>PRESIDENCIA!F3</f>
        <v>PRIMER QUINCENA DE NOVIEMBRE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20" ht="21.95" customHeight="1" x14ac:dyDescent="0.2">
      <c r="B5" s="34" t="s">
        <v>363</v>
      </c>
      <c r="C5" s="35" t="s">
        <v>357</v>
      </c>
      <c r="D5" s="122"/>
      <c r="E5" s="119" t="s">
        <v>360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/>
      <c r="L5" s="18"/>
      <c r="M5" s="18">
        <f>I5-J5+K5-L5</f>
        <v>5644.1124260355018</v>
      </c>
      <c r="N5" s="36"/>
      <c r="O5" s="144" t="s">
        <v>512</v>
      </c>
      <c r="P5" s="140"/>
      <c r="S5" s="60"/>
    </row>
    <row r="6" spans="1:20" ht="21.95" customHeight="1" x14ac:dyDescent="0.2">
      <c r="B6" s="34" t="s">
        <v>239</v>
      </c>
      <c r="C6" s="35" t="s">
        <v>238</v>
      </c>
      <c r="D6" s="122"/>
      <c r="E6" s="119" t="s">
        <v>118</v>
      </c>
      <c r="F6" s="65">
        <v>8964</v>
      </c>
      <c r="G6" s="65">
        <v>852</v>
      </c>
      <c r="H6" s="65"/>
      <c r="I6" s="18">
        <f t="shared" ref="I6:I9" si="0">+F6/30.42*15</f>
        <v>4420.1183431952659</v>
      </c>
      <c r="J6" s="18">
        <f t="shared" ref="J6:J9" si="1">+G6/30.42*15</f>
        <v>420.11834319526628</v>
      </c>
      <c r="K6" s="18"/>
      <c r="L6" s="18"/>
      <c r="M6" s="18">
        <f>I6-J6+K6-L6</f>
        <v>3999.9999999999995</v>
      </c>
      <c r="N6" s="36"/>
      <c r="O6" s="144" t="s">
        <v>512</v>
      </c>
      <c r="P6" s="140"/>
      <c r="S6" s="45"/>
    </row>
    <row r="7" spans="1:20" ht="21.95" customHeight="1" x14ac:dyDescent="0.2">
      <c r="B7" s="38" t="s">
        <v>167</v>
      </c>
      <c r="C7" s="35" t="s">
        <v>166</v>
      </c>
      <c r="D7" s="122"/>
      <c r="E7" s="119" t="s">
        <v>118</v>
      </c>
      <c r="F7" s="65">
        <v>8964</v>
      </c>
      <c r="G7" s="65">
        <v>852</v>
      </c>
      <c r="H7" s="65"/>
      <c r="I7" s="18">
        <f t="shared" si="0"/>
        <v>4420.1183431952659</v>
      </c>
      <c r="J7" s="18">
        <f t="shared" si="1"/>
        <v>420.11834319526628</v>
      </c>
      <c r="K7" s="18"/>
      <c r="L7" s="18"/>
      <c r="M7" s="18">
        <f>I7-J7+K7-L7</f>
        <v>3999.9999999999995</v>
      </c>
      <c r="N7" s="36"/>
      <c r="O7" s="144" t="s">
        <v>512</v>
      </c>
      <c r="P7" s="140"/>
      <c r="S7" s="45"/>
    </row>
    <row r="8" spans="1:20" ht="21.95" customHeight="1" x14ac:dyDescent="0.2">
      <c r="B8" s="34" t="s">
        <v>364</v>
      </c>
      <c r="C8" s="35" t="s">
        <v>358</v>
      </c>
      <c r="D8" s="122"/>
      <c r="E8" s="119" t="s">
        <v>361</v>
      </c>
      <c r="F8" s="65"/>
      <c r="G8" s="65"/>
      <c r="H8" s="65"/>
      <c r="I8" s="18">
        <f t="shared" si="0"/>
        <v>0</v>
      </c>
      <c r="J8" s="18">
        <f t="shared" si="1"/>
        <v>0</v>
      </c>
      <c r="K8" s="18"/>
      <c r="L8" s="18"/>
      <c r="M8" s="18">
        <f>I8-J8+K8-L8</f>
        <v>0</v>
      </c>
      <c r="N8" s="36"/>
      <c r="O8" s="144" t="s">
        <v>512</v>
      </c>
      <c r="P8" s="140"/>
      <c r="S8" s="45"/>
    </row>
    <row r="9" spans="1:20" ht="21.95" customHeight="1" x14ac:dyDescent="0.2">
      <c r="B9" s="34" t="s">
        <v>365</v>
      </c>
      <c r="C9" s="35" t="s">
        <v>359</v>
      </c>
      <c r="D9" s="122"/>
      <c r="E9" s="119" t="s">
        <v>362</v>
      </c>
      <c r="F9" s="65">
        <v>17948.73</v>
      </c>
      <c r="G9" s="65">
        <v>2724.73</v>
      </c>
      <c r="H9" s="65"/>
      <c r="I9" s="18">
        <f t="shared" si="0"/>
        <v>8850.4585798816552</v>
      </c>
      <c r="J9" s="18">
        <f t="shared" si="1"/>
        <v>1343.5552268244576</v>
      </c>
      <c r="K9" s="18"/>
      <c r="L9" s="18"/>
      <c r="M9" s="18">
        <f>I9-J9+K9-L9</f>
        <v>7506.9033530571978</v>
      </c>
      <c r="N9" s="36"/>
      <c r="O9" s="144" t="s">
        <v>512</v>
      </c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89</v>
      </c>
      <c r="F11" s="126">
        <f t="shared" ref="F11:L11" si="2">SUM(F5:F10)</f>
        <v>49021.619999999995</v>
      </c>
      <c r="G11" s="126">
        <f t="shared" si="2"/>
        <v>6127.3600000000006</v>
      </c>
      <c r="H11" s="126">
        <f t="shared" si="2"/>
        <v>0</v>
      </c>
      <c r="I11" s="127">
        <f t="shared" si="2"/>
        <v>24172.396449704138</v>
      </c>
      <c r="J11" s="127">
        <f t="shared" si="2"/>
        <v>3021.3806706114401</v>
      </c>
      <c r="K11" s="127">
        <f t="shared" si="2"/>
        <v>0</v>
      </c>
      <c r="L11" s="127">
        <f t="shared" si="2"/>
        <v>0</v>
      </c>
      <c r="M11" s="127">
        <f>SUM(M5:M10)</f>
        <v>21151.015779092697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paperSize="256"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S15"/>
  <sheetViews>
    <sheetView zoomScale="80" zoomScaleNormal="80" workbookViewId="0">
      <selection activeCell="I10" sqref="I10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9" ht="18" x14ac:dyDescent="0.25">
      <c r="A1" t="s">
        <v>204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303</v>
      </c>
      <c r="G2" s="2"/>
      <c r="H2" s="2"/>
      <c r="I2" s="2"/>
      <c r="J2" s="2"/>
      <c r="K2" s="2"/>
      <c r="L2" s="2"/>
      <c r="M2" s="2"/>
      <c r="N2" s="17" t="str">
        <f>PRESIDENCIA!M2</f>
        <v>15 DE NOVIEMBRE DE 2017</v>
      </c>
    </row>
    <row r="3" spans="1:19" x14ac:dyDescent="0.2">
      <c r="B3" s="9"/>
      <c r="C3" s="8"/>
      <c r="F3" s="17" t="str">
        <f>PRESIDENCIA!F3</f>
        <v>PRIMER QUINCENA DE NOVIEMBRE DE 2017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1" t="s">
        <v>4</v>
      </c>
      <c r="G4" s="61" t="s">
        <v>205</v>
      </c>
      <c r="H4" s="67" t="s">
        <v>254</v>
      </c>
      <c r="I4" s="7" t="s">
        <v>4</v>
      </c>
      <c r="J4" s="7" t="s">
        <v>205</v>
      </c>
      <c r="K4" s="40" t="s">
        <v>254</v>
      </c>
      <c r="L4" s="24" t="s">
        <v>193</v>
      </c>
      <c r="M4" s="7" t="s">
        <v>5</v>
      </c>
      <c r="N4" s="6" t="s">
        <v>6</v>
      </c>
    </row>
    <row r="5" spans="1:19" ht="21.95" customHeight="1" x14ac:dyDescent="0.2">
      <c r="B5" s="20" t="s">
        <v>244</v>
      </c>
      <c r="C5" s="10" t="s">
        <v>235</v>
      </c>
      <c r="D5" s="33"/>
      <c r="E5" s="69" t="s">
        <v>173</v>
      </c>
      <c r="F5" s="62">
        <v>10119.9</v>
      </c>
      <c r="G5" s="62">
        <v>1058.6354879999999</v>
      </c>
      <c r="H5" s="62"/>
      <c r="I5" s="11">
        <f>+F5/30.42*15</f>
        <v>4990.0887573964492</v>
      </c>
      <c r="J5" s="11">
        <f>+G5/30.42*15</f>
        <v>522.00960946745556</v>
      </c>
      <c r="K5" s="11">
        <f>+H5/30.42*15</f>
        <v>0</v>
      </c>
      <c r="L5" s="11"/>
      <c r="M5" s="11">
        <f>I5-J5+K5-L5</f>
        <v>4468.0791479289937</v>
      </c>
      <c r="N5" s="12"/>
      <c r="O5" s="144" t="s">
        <v>512</v>
      </c>
      <c r="P5" s="140"/>
    </row>
    <row r="6" spans="1:19" ht="21.95" customHeight="1" x14ac:dyDescent="0.2">
      <c r="B6" s="20" t="s">
        <v>243</v>
      </c>
      <c r="C6" s="10" t="s">
        <v>242</v>
      </c>
      <c r="D6" s="33"/>
      <c r="E6" s="69" t="s">
        <v>143</v>
      </c>
      <c r="F6" s="66">
        <v>9077</v>
      </c>
      <c r="G6" s="66">
        <v>872</v>
      </c>
      <c r="H6" s="62"/>
      <c r="I6" s="11">
        <f t="shared" ref="I6:I9" si="0">+F6/30.42*15</f>
        <v>4475.8382642998022</v>
      </c>
      <c r="J6" s="11">
        <f t="shared" ref="J6:J9" si="1">+G6/30.42*15</f>
        <v>429.98027613412228</v>
      </c>
      <c r="K6" s="11">
        <f>+H6/30.42*15</f>
        <v>0</v>
      </c>
      <c r="L6" s="11">
        <v>0</v>
      </c>
      <c r="M6" s="11">
        <f>I6-J6+K6-L6</f>
        <v>4045.8579881656797</v>
      </c>
      <c r="N6" s="12"/>
      <c r="P6" s="43"/>
    </row>
    <row r="7" spans="1:19" ht="30" customHeight="1" x14ac:dyDescent="0.2">
      <c r="B7" s="38" t="s">
        <v>112</v>
      </c>
      <c r="C7" s="41" t="s">
        <v>99</v>
      </c>
      <c r="D7" s="53"/>
      <c r="E7" s="70" t="s">
        <v>144</v>
      </c>
      <c r="F7" s="66">
        <v>8204.7000000000007</v>
      </c>
      <c r="G7" s="66">
        <v>723.05320000000006</v>
      </c>
      <c r="H7" s="62"/>
      <c r="I7" s="11">
        <f t="shared" si="0"/>
        <v>4045.710059171598</v>
      </c>
      <c r="J7" s="11">
        <f t="shared" si="1"/>
        <v>356.53510848126234</v>
      </c>
      <c r="K7" s="11">
        <f>+H7/30.42*15</f>
        <v>0</v>
      </c>
      <c r="L7" s="11"/>
      <c r="M7" s="11">
        <f>I7-J7+K7-L7</f>
        <v>3689.1749506903357</v>
      </c>
      <c r="N7" s="12"/>
      <c r="P7" s="43"/>
      <c r="Q7" s="11"/>
      <c r="R7" s="11"/>
    </row>
    <row r="8" spans="1:19" ht="27.75" customHeight="1" x14ac:dyDescent="0.2">
      <c r="B8" s="41" t="s">
        <v>523</v>
      </c>
      <c r="C8" s="41" t="s">
        <v>522</v>
      </c>
      <c r="D8" s="53"/>
      <c r="E8" s="70" t="s">
        <v>153</v>
      </c>
      <c r="F8" s="65">
        <v>10198</v>
      </c>
      <c r="G8" s="65">
        <v>1072</v>
      </c>
      <c r="H8" s="62"/>
      <c r="I8" s="11">
        <f t="shared" si="0"/>
        <v>5028.5996055226824</v>
      </c>
      <c r="J8" s="11">
        <f t="shared" si="1"/>
        <v>528.5996055226824</v>
      </c>
      <c r="K8" s="11">
        <f>+H8/30.42*15</f>
        <v>0</v>
      </c>
      <c r="L8" s="11"/>
      <c r="M8" s="11">
        <f>I8-J8+K8-L8</f>
        <v>4500</v>
      </c>
      <c r="N8" s="12"/>
      <c r="P8" s="43"/>
      <c r="Q8" s="8"/>
      <c r="S8" s="146">
        <f>M8/15</f>
        <v>300</v>
      </c>
    </row>
    <row r="9" spans="1:19" ht="21.95" customHeight="1" x14ac:dyDescent="0.2">
      <c r="B9" s="41" t="s">
        <v>382</v>
      </c>
      <c r="C9" s="41" t="s">
        <v>383</v>
      </c>
      <c r="D9" s="53"/>
      <c r="E9" s="70" t="s">
        <v>143</v>
      </c>
      <c r="F9" s="66">
        <v>9077</v>
      </c>
      <c r="G9" s="66">
        <v>872</v>
      </c>
      <c r="H9" s="62"/>
      <c r="I9" s="11">
        <f t="shared" si="0"/>
        <v>4475.8382642998022</v>
      </c>
      <c r="J9" s="11">
        <f t="shared" si="1"/>
        <v>429.98027613412228</v>
      </c>
      <c r="K9" s="11">
        <f>+H9/30.42*15</f>
        <v>0</v>
      </c>
      <c r="L9" s="11">
        <v>0</v>
      </c>
      <c r="M9" s="11">
        <f>I9-J9+K9-L9</f>
        <v>4045.8579881656797</v>
      </c>
      <c r="N9" s="12"/>
      <c r="O9" s="144" t="s">
        <v>512</v>
      </c>
      <c r="P9" s="140"/>
    </row>
    <row r="10" spans="1:19" x14ac:dyDescent="0.2">
      <c r="F10" s="64"/>
      <c r="G10" s="64"/>
      <c r="H10" s="64"/>
      <c r="N10" s="23"/>
    </row>
    <row r="11" spans="1:19" x14ac:dyDescent="0.2">
      <c r="E11" s="15" t="s">
        <v>89</v>
      </c>
      <c r="F11" s="68">
        <f t="shared" ref="F11:M11" si="2">SUM(F5:F10)</f>
        <v>46676.600000000006</v>
      </c>
      <c r="G11" s="68">
        <f t="shared" si="2"/>
        <v>4597.6886880000002</v>
      </c>
      <c r="H11" s="68">
        <f t="shared" si="2"/>
        <v>0</v>
      </c>
      <c r="I11" s="22">
        <f t="shared" si="2"/>
        <v>23016.07495069033</v>
      </c>
      <c r="J11" s="22">
        <f t="shared" si="2"/>
        <v>2267.1048757396447</v>
      </c>
      <c r="K11" s="22">
        <f t="shared" si="2"/>
        <v>0</v>
      </c>
      <c r="L11" s="22">
        <f t="shared" si="2"/>
        <v>0</v>
      </c>
      <c r="M11" s="22">
        <f t="shared" si="2"/>
        <v>20748.970074950692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paperSize="256"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494</v>
      </c>
      <c r="G2" s="45"/>
      <c r="H2" s="45"/>
      <c r="I2" s="45"/>
      <c r="J2" s="47"/>
      <c r="K2" s="45"/>
      <c r="L2" s="45"/>
      <c r="M2" s="48" t="str">
        <f>+O.PUB!M2</f>
        <v>15 DE NOVIEMBRE DE 2017</v>
      </c>
    </row>
    <row r="3" spans="2:16" x14ac:dyDescent="0.2">
      <c r="F3" s="48" t="str">
        <f>+O.PUB!F3</f>
        <v>PRIMER QUINCENA DE NOVIEMBRE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498</v>
      </c>
      <c r="C7" s="41" t="s">
        <v>496</v>
      </c>
      <c r="E7" s="38" t="s">
        <v>497</v>
      </c>
      <c r="F7" s="65">
        <v>14062</v>
      </c>
      <c r="G7" s="65">
        <v>1894</v>
      </c>
      <c r="H7" s="18">
        <f>+F7/30.42*15</f>
        <v>6933.9250493096642</v>
      </c>
      <c r="I7" s="18">
        <f>+G7/30.42*15</f>
        <v>933.9250493096647</v>
      </c>
      <c r="J7" s="18"/>
      <c r="K7" s="18"/>
      <c r="L7" s="18">
        <f>H7-I7+J7-K7</f>
        <v>6000</v>
      </c>
      <c r="M7" s="36"/>
      <c r="N7" s="144" t="s">
        <v>512</v>
      </c>
      <c r="O7" s="144"/>
      <c r="P7" s="60">
        <f>F7-G7</f>
        <v>12168</v>
      </c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89</v>
      </c>
      <c r="F9" s="96">
        <f t="shared" ref="F9:K9" si="0">SUM(F7:F8)</f>
        <v>14062</v>
      </c>
      <c r="G9" s="96">
        <f t="shared" si="0"/>
        <v>1894</v>
      </c>
      <c r="H9" s="60">
        <f>SUM(H7:H8)</f>
        <v>6933.9250493096642</v>
      </c>
      <c r="I9" s="60">
        <f>SUM(I7:I8)</f>
        <v>933.9250493096647</v>
      </c>
      <c r="J9" s="60">
        <f t="shared" si="0"/>
        <v>0</v>
      </c>
      <c r="K9" s="60">
        <f t="shared" si="0"/>
        <v>0</v>
      </c>
      <c r="L9" s="60">
        <f>SUM(L7:L8)</f>
        <v>6000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paperSize="256"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topLeftCell="A7" workbookViewId="0">
      <selection activeCell="F20" sqref="F20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204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275</v>
      </c>
      <c r="G2" s="28"/>
      <c r="H2" s="28"/>
      <c r="I2" s="28"/>
      <c r="J2" s="28"/>
      <c r="K2" s="17" t="str">
        <f>PRESIDENCIA!M2</f>
        <v>15 DE NOVIEMBRE DE 2017</v>
      </c>
    </row>
    <row r="3" spans="1:11" x14ac:dyDescent="0.2">
      <c r="B3" s="9"/>
      <c r="C3" s="8"/>
      <c r="F3" s="17" t="str">
        <f>PRESIDENCIA!F3</f>
        <v>PRIMER QUINCENA DE NOVIEMBRE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205</v>
      </c>
      <c r="H4" s="39" t="s">
        <v>254</v>
      </c>
      <c r="I4" s="24" t="s">
        <v>193</v>
      </c>
      <c r="J4" s="24" t="s">
        <v>5</v>
      </c>
      <c r="K4" s="30" t="s">
        <v>6</v>
      </c>
    </row>
    <row r="5" spans="1:11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227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227</v>
      </c>
    </row>
    <row r="7" spans="1:11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227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227</v>
      </c>
    </row>
    <row r="9" spans="1:11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227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227</v>
      </c>
    </row>
    <row r="11" spans="1:11" ht="24.75" customHeight="1" x14ac:dyDescent="0.2">
      <c r="B11" s="38" t="s">
        <v>69</v>
      </c>
      <c r="C11" s="41" t="s">
        <v>70</v>
      </c>
      <c r="D11" s="53"/>
      <c r="E11" s="38" t="s">
        <v>141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227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227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227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227</v>
      </c>
    </row>
    <row r="15" spans="1:11" ht="24.75" customHeight="1" x14ac:dyDescent="0.2"/>
    <row r="16" spans="1:11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12" zoomScale="90" zoomScaleNormal="90" workbookViewId="0">
      <selection activeCell="I27" sqref="I27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194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94</v>
      </c>
      <c r="G2" s="131"/>
      <c r="H2" s="131"/>
      <c r="I2" s="131"/>
      <c r="J2" s="131"/>
      <c r="K2" s="131"/>
      <c r="L2" s="131"/>
      <c r="M2" s="133" t="str">
        <f>PRESIDENCIA!M2</f>
        <v>15 DE NOVIEMBRE DE 2017</v>
      </c>
    </row>
    <row r="3" spans="1:17" x14ac:dyDescent="0.2">
      <c r="B3" s="90"/>
      <c r="C3" s="90"/>
      <c r="D3" s="90"/>
      <c r="E3" s="90"/>
      <c r="F3" s="133" t="str">
        <f>PRESIDENCIA!F3</f>
        <v>PRIMER QUINCENA DE NOVIEMBRE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2" t="s">
        <v>193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491</v>
      </c>
      <c r="C7" s="35" t="s">
        <v>492</v>
      </c>
      <c r="D7" s="34"/>
      <c r="E7" s="119" t="s">
        <v>493</v>
      </c>
      <c r="F7" s="91">
        <v>31108</v>
      </c>
      <c r="G7" s="92">
        <v>5758</v>
      </c>
      <c r="H7" s="54">
        <f>+F7/30.42*15</f>
        <v>15339.250493096646</v>
      </c>
      <c r="I7" s="54">
        <f>+G7/30.42*15</f>
        <v>2839.2504930966466</v>
      </c>
      <c r="J7" s="54"/>
      <c r="K7" s="54"/>
      <c r="L7" s="54">
        <f>H7-I7+J7-K7</f>
        <v>12500</v>
      </c>
      <c r="M7" s="36"/>
    </row>
    <row r="8" spans="1:17" ht="24.75" customHeight="1" x14ac:dyDescent="0.2">
      <c r="B8" s="21" t="s">
        <v>387</v>
      </c>
      <c r="C8" s="41" t="s">
        <v>384</v>
      </c>
      <c r="D8" s="38"/>
      <c r="E8" s="70" t="s">
        <v>135</v>
      </c>
      <c r="F8" s="91">
        <v>18606.16</v>
      </c>
      <c r="G8" s="92">
        <v>2865.16</v>
      </c>
      <c r="H8" s="54">
        <f t="shared" ref="H8:H27" si="0">+F8/30.42*15</f>
        <v>9174.6351084812632</v>
      </c>
      <c r="I8" s="54">
        <f t="shared" ref="I8:I27" si="1">+G8/30.42*15</f>
        <v>1412.800788954635</v>
      </c>
      <c r="J8" s="54"/>
      <c r="K8" s="54"/>
      <c r="L8" s="54">
        <f>H8-I8+J8-K8</f>
        <v>7761.834319526628</v>
      </c>
      <c r="M8" s="36"/>
      <c r="N8" s="95"/>
      <c r="O8" s="60"/>
      <c r="P8" s="60"/>
    </row>
    <row r="9" spans="1:17" s="110" customFormat="1" ht="24.75" customHeight="1" x14ac:dyDescent="0.2">
      <c r="B9" s="21" t="s">
        <v>490</v>
      </c>
      <c r="C9" s="41" t="s">
        <v>488</v>
      </c>
      <c r="D9" s="38"/>
      <c r="E9" s="70" t="s">
        <v>444</v>
      </c>
      <c r="F9" s="18">
        <v>24480</v>
      </c>
      <c r="G9" s="18">
        <v>4199.99</v>
      </c>
      <c r="H9" s="54">
        <f t="shared" si="0"/>
        <v>12071.005917159762</v>
      </c>
      <c r="I9" s="54">
        <f t="shared" si="1"/>
        <v>2071.0009861932936</v>
      </c>
      <c r="J9" s="54"/>
      <c r="K9" s="54"/>
      <c r="L9" s="54">
        <f>H9-I9+J9-K9</f>
        <v>10000.004930966468</v>
      </c>
      <c r="M9" s="36"/>
      <c r="N9" s="95"/>
      <c r="O9" s="45"/>
      <c r="P9" s="45"/>
    </row>
    <row r="10" spans="1:17" ht="24.95" customHeight="1" x14ac:dyDescent="0.2">
      <c r="B10" s="72" t="s">
        <v>241</v>
      </c>
      <c r="C10" s="25" t="s">
        <v>434</v>
      </c>
      <c r="D10" s="72"/>
      <c r="E10" s="135" t="s">
        <v>240</v>
      </c>
      <c r="F10" s="65">
        <v>14062</v>
      </c>
      <c r="G10" s="65">
        <v>1894</v>
      </c>
      <c r="H10" s="54">
        <f t="shared" si="0"/>
        <v>6933.9250493096642</v>
      </c>
      <c r="I10" s="54">
        <f t="shared" si="1"/>
        <v>933.9250493096647</v>
      </c>
      <c r="J10" s="18"/>
      <c r="K10" s="18"/>
      <c r="L10" s="54">
        <f t="shared" ref="L10:L27" si="2">H10-I10+J10-K10</f>
        <v>6000</v>
      </c>
      <c r="M10" s="36"/>
      <c r="N10" s="95"/>
      <c r="O10" s="45"/>
      <c r="P10" s="45"/>
    </row>
    <row r="11" spans="1:17" ht="24.95" customHeight="1" x14ac:dyDescent="0.2">
      <c r="B11" s="72" t="s">
        <v>388</v>
      </c>
      <c r="C11" s="25" t="s">
        <v>389</v>
      </c>
      <c r="D11" s="72"/>
      <c r="E11" s="135" t="s">
        <v>240</v>
      </c>
      <c r="F11" s="65">
        <v>14062</v>
      </c>
      <c r="G11" s="65">
        <v>1894</v>
      </c>
      <c r="H11" s="54">
        <f t="shared" si="0"/>
        <v>6933.9250493096642</v>
      </c>
      <c r="I11" s="54">
        <f t="shared" si="1"/>
        <v>933.9250493096647</v>
      </c>
      <c r="J11" s="18"/>
      <c r="K11" s="18"/>
      <c r="L11" s="54">
        <f>H11-I11+J11-K11</f>
        <v>6000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108</v>
      </c>
      <c r="C12" s="21" t="s">
        <v>107</v>
      </c>
      <c r="D12" s="72"/>
      <c r="E12" s="135" t="s">
        <v>152</v>
      </c>
      <c r="F12" s="91">
        <v>11749.5</v>
      </c>
      <c r="G12" s="92">
        <v>1400.5735039999997</v>
      </c>
      <c r="H12" s="54">
        <f t="shared" si="0"/>
        <v>5793.6390532544374</v>
      </c>
      <c r="I12" s="54">
        <f t="shared" si="1"/>
        <v>690.6180986193292</v>
      </c>
      <c r="J12" s="54"/>
      <c r="K12" s="54">
        <v>4</v>
      </c>
      <c r="L12" s="54">
        <f t="shared" si="2"/>
        <v>5099.020954635108</v>
      </c>
      <c r="M12" s="36"/>
      <c r="N12" s="95"/>
      <c r="O12" s="45"/>
      <c r="P12" s="45"/>
    </row>
    <row r="13" spans="1:17" ht="24.95" customHeight="1" x14ac:dyDescent="0.2">
      <c r="B13" s="21" t="s">
        <v>272</v>
      </c>
      <c r="C13" s="21" t="s">
        <v>270</v>
      </c>
      <c r="D13" s="72"/>
      <c r="E13" s="34" t="s">
        <v>393</v>
      </c>
      <c r="F13" s="91">
        <v>13087.2</v>
      </c>
      <c r="G13" s="92">
        <v>1686.3062239999999</v>
      </c>
      <c r="H13" s="54">
        <f t="shared" si="0"/>
        <v>6453.2544378698221</v>
      </c>
      <c r="I13" s="54">
        <f t="shared" si="1"/>
        <v>831.5119447731754</v>
      </c>
      <c r="J13" s="54"/>
      <c r="K13" s="54"/>
      <c r="L13" s="54">
        <f t="shared" si="2"/>
        <v>5621.7424930966463</v>
      </c>
      <c r="M13" s="36"/>
      <c r="N13" s="95"/>
      <c r="O13" s="45"/>
      <c r="P13" s="45"/>
    </row>
    <row r="14" spans="1:17" ht="24.95" customHeight="1" x14ac:dyDescent="0.2">
      <c r="B14" s="72" t="s">
        <v>390</v>
      </c>
      <c r="C14" s="25" t="s">
        <v>385</v>
      </c>
      <c r="D14" s="72"/>
      <c r="E14" s="135" t="s">
        <v>237</v>
      </c>
      <c r="F14" s="91">
        <v>11749.5</v>
      </c>
      <c r="G14" s="92">
        <v>1400.5735039999997</v>
      </c>
      <c r="H14" s="54">
        <f t="shared" si="0"/>
        <v>5793.6390532544374</v>
      </c>
      <c r="I14" s="54">
        <f t="shared" si="1"/>
        <v>690.6180986193292</v>
      </c>
      <c r="J14" s="54"/>
      <c r="K14" s="54"/>
      <c r="L14" s="54">
        <f t="shared" si="2"/>
        <v>5103.020954635108</v>
      </c>
      <c r="M14" s="36"/>
      <c r="N14" s="95"/>
      <c r="O14" s="60"/>
      <c r="P14" s="60"/>
    </row>
    <row r="15" spans="1:17" ht="24.95" customHeight="1" x14ac:dyDescent="0.2">
      <c r="B15" s="72" t="s">
        <v>87</v>
      </c>
      <c r="C15" s="25" t="s">
        <v>88</v>
      </c>
      <c r="D15" s="72"/>
      <c r="E15" s="135" t="s">
        <v>152</v>
      </c>
      <c r="F15" s="91">
        <v>11749.5</v>
      </c>
      <c r="G15" s="92">
        <v>1400.5735039999997</v>
      </c>
      <c r="H15" s="54">
        <f t="shared" si="0"/>
        <v>5793.6390532544374</v>
      </c>
      <c r="I15" s="54">
        <f t="shared" si="1"/>
        <v>690.6180986193292</v>
      </c>
      <c r="J15" s="54"/>
      <c r="K15" s="54">
        <v>4</v>
      </c>
      <c r="L15" s="54">
        <f t="shared" si="2"/>
        <v>5099.020954635108</v>
      </c>
      <c r="M15" s="36"/>
      <c r="N15" s="95">
        <f>F15/30.42*50/12*4.5</f>
        <v>7242.0488165680472</v>
      </c>
      <c r="O15" s="45"/>
      <c r="P15" s="45"/>
    </row>
    <row r="16" spans="1:17" ht="24.95" customHeight="1" x14ac:dyDescent="0.2">
      <c r="B16" s="72" t="s">
        <v>85</v>
      </c>
      <c r="C16" s="25" t="s">
        <v>86</v>
      </c>
      <c r="D16" s="72"/>
      <c r="E16" s="135" t="s">
        <v>152</v>
      </c>
      <c r="F16" s="91">
        <v>11749.5</v>
      </c>
      <c r="G16" s="92">
        <v>1400.5735039999997</v>
      </c>
      <c r="H16" s="54">
        <f t="shared" si="0"/>
        <v>5793.6390532544374</v>
      </c>
      <c r="I16" s="54">
        <f t="shared" si="1"/>
        <v>690.6180986193292</v>
      </c>
      <c r="J16" s="54"/>
      <c r="K16" s="54"/>
      <c r="L16" s="54">
        <f t="shared" si="2"/>
        <v>5103.020954635108</v>
      </c>
      <c r="M16" s="36"/>
      <c r="N16" s="95"/>
      <c r="O16" s="45"/>
    </row>
    <row r="17" spans="2:16" ht="24.95" customHeight="1" x14ac:dyDescent="0.2">
      <c r="B17" s="21" t="s">
        <v>285</v>
      </c>
      <c r="C17" s="21" t="s">
        <v>282</v>
      </c>
      <c r="D17" s="72"/>
      <c r="E17" s="135" t="s">
        <v>152</v>
      </c>
      <c r="F17" s="91">
        <v>11749.5</v>
      </c>
      <c r="G17" s="92">
        <v>1400.5735039999997</v>
      </c>
      <c r="H17" s="54">
        <f t="shared" si="0"/>
        <v>5793.6390532544374</v>
      </c>
      <c r="I17" s="54">
        <f t="shared" si="1"/>
        <v>690.6180986193292</v>
      </c>
      <c r="J17" s="54"/>
      <c r="K17" s="54"/>
      <c r="L17" s="54">
        <f t="shared" si="2"/>
        <v>5103.020954635108</v>
      </c>
      <c r="M17" s="36"/>
      <c r="N17" s="95"/>
      <c r="O17" s="45"/>
    </row>
    <row r="18" spans="2:16" ht="24.95" customHeight="1" x14ac:dyDescent="0.2">
      <c r="B18" s="21" t="s">
        <v>286</v>
      </c>
      <c r="C18" s="21" t="s">
        <v>283</v>
      </c>
      <c r="D18" s="72"/>
      <c r="E18" s="135" t="s">
        <v>152</v>
      </c>
      <c r="F18" s="91">
        <v>11749.5</v>
      </c>
      <c r="G18" s="92">
        <v>1400.5735039999997</v>
      </c>
      <c r="H18" s="54">
        <f t="shared" si="0"/>
        <v>5793.6390532544374</v>
      </c>
      <c r="I18" s="54">
        <f t="shared" si="1"/>
        <v>690.6180986193292</v>
      </c>
      <c r="J18" s="54"/>
      <c r="K18" s="54"/>
      <c r="L18" s="54">
        <f t="shared" si="2"/>
        <v>5103.020954635108</v>
      </c>
      <c r="M18" s="36"/>
      <c r="N18" s="95"/>
      <c r="O18" s="45"/>
    </row>
    <row r="19" spans="2:16" ht="24.95" customHeight="1" x14ac:dyDescent="0.2">
      <c r="B19" s="21" t="s">
        <v>316</v>
      </c>
      <c r="C19" s="21" t="s">
        <v>113</v>
      </c>
      <c r="D19" s="72"/>
      <c r="E19" s="135" t="s">
        <v>152</v>
      </c>
      <c r="F19" s="91">
        <v>11749.5</v>
      </c>
      <c r="G19" s="92">
        <v>1400.5735039999997</v>
      </c>
      <c r="H19" s="54">
        <f t="shared" si="0"/>
        <v>5793.6390532544374</v>
      </c>
      <c r="I19" s="54">
        <f t="shared" si="1"/>
        <v>690.6180986193292</v>
      </c>
      <c r="J19" s="54"/>
      <c r="K19" s="54">
        <v>4</v>
      </c>
      <c r="L19" s="54">
        <f t="shared" si="2"/>
        <v>5099.020954635108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152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/>
      <c r="C21" s="21"/>
      <c r="D21" s="72"/>
      <c r="E21" s="72" t="s">
        <v>152</v>
      </c>
      <c r="F21" s="91"/>
      <c r="G21" s="92"/>
      <c r="H21" s="54">
        <f t="shared" si="0"/>
        <v>0</v>
      </c>
      <c r="I21" s="54">
        <f t="shared" si="1"/>
        <v>0</v>
      </c>
      <c r="J21" s="54"/>
      <c r="K21" s="54"/>
      <c r="L21" s="54">
        <f t="shared" si="2"/>
        <v>0</v>
      </c>
      <c r="M21" s="36"/>
      <c r="N21" s="95"/>
      <c r="O21" s="45"/>
    </row>
    <row r="22" spans="2:16" ht="21.95" customHeight="1" x14ac:dyDescent="0.2">
      <c r="B22" s="21" t="s">
        <v>287</v>
      </c>
      <c r="C22" s="21" t="s">
        <v>284</v>
      </c>
      <c r="D22" s="72"/>
      <c r="E22" s="72" t="s">
        <v>152</v>
      </c>
      <c r="F22" s="91">
        <v>11749.5</v>
      </c>
      <c r="G22" s="92">
        <v>1400.5735039999997</v>
      </c>
      <c r="H22" s="54">
        <f t="shared" si="0"/>
        <v>5793.6390532544374</v>
      </c>
      <c r="I22" s="54">
        <f t="shared" si="1"/>
        <v>690.6180986193292</v>
      </c>
      <c r="J22" s="54"/>
      <c r="K22" s="54"/>
      <c r="L22" s="54">
        <f t="shared" si="2"/>
        <v>5103.020954635108</v>
      </c>
      <c r="M22" s="36"/>
      <c r="N22" s="95">
        <f>F21/30.42*50/12*3.5</f>
        <v>0</v>
      </c>
      <c r="O22" s="45"/>
    </row>
    <row r="23" spans="2:16" ht="21.95" customHeight="1" x14ac:dyDescent="0.2">
      <c r="B23" s="21" t="s">
        <v>288</v>
      </c>
      <c r="C23" s="21" t="s">
        <v>289</v>
      </c>
      <c r="D23" s="72"/>
      <c r="E23" s="72" t="s">
        <v>152</v>
      </c>
      <c r="F23" s="91">
        <v>11749.5</v>
      </c>
      <c r="G23" s="92">
        <v>1400.5735039999997</v>
      </c>
      <c r="H23" s="54">
        <f t="shared" si="0"/>
        <v>5793.6390532544374</v>
      </c>
      <c r="I23" s="54">
        <f t="shared" si="1"/>
        <v>690.6180986193292</v>
      </c>
      <c r="J23" s="54"/>
      <c r="K23" s="54"/>
      <c r="L23" s="54">
        <f t="shared" si="2"/>
        <v>5103.020954635108</v>
      </c>
      <c r="M23" s="36"/>
      <c r="N23" s="95"/>
      <c r="O23" s="45"/>
    </row>
    <row r="24" spans="2:16" ht="25.5" customHeight="1" x14ac:dyDescent="0.2">
      <c r="B24" s="21" t="s">
        <v>507</v>
      </c>
      <c r="C24" s="21" t="s">
        <v>508</v>
      </c>
      <c r="D24" s="72"/>
      <c r="E24" s="72" t="s">
        <v>152</v>
      </c>
      <c r="F24" s="91">
        <v>11749.5</v>
      </c>
      <c r="G24" s="92">
        <v>1400.5735039999997</v>
      </c>
      <c r="H24" s="54">
        <f t="shared" si="0"/>
        <v>5793.6390532544374</v>
      </c>
      <c r="I24" s="54">
        <f t="shared" si="1"/>
        <v>690.6180986193292</v>
      </c>
      <c r="J24" s="54"/>
      <c r="K24" s="54"/>
      <c r="L24" s="54">
        <f t="shared" si="2"/>
        <v>5103.020954635108</v>
      </c>
      <c r="M24" s="36"/>
      <c r="N24" s="95"/>
      <c r="O24" s="95"/>
      <c r="P24" s="120"/>
    </row>
    <row r="25" spans="2:16" ht="24.75" customHeight="1" x14ac:dyDescent="0.2">
      <c r="B25" s="136" t="s">
        <v>499</v>
      </c>
      <c r="C25" s="21" t="s">
        <v>484</v>
      </c>
      <c r="D25" s="72"/>
      <c r="E25" s="72" t="s">
        <v>119</v>
      </c>
      <c r="F25" s="91">
        <v>11749.5</v>
      </c>
      <c r="G25" s="92">
        <v>1400.5735039999997</v>
      </c>
      <c r="H25" s="54">
        <f t="shared" si="0"/>
        <v>5793.6390532544374</v>
      </c>
      <c r="I25" s="54">
        <f t="shared" si="1"/>
        <v>690.6180986193292</v>
      </c>
      <c r="J25" s="54"/>
      <c r="K25" s="54"/>
      <c r="L25" s="54">
        <f t="shared" si="2"/>
        <v>5103.020954635108</v>
      </c>
      <c r="M25" s="36"/>
      <c r="N25" s="95"/>
      <c r="O25" s="45"/>
    </row>
    <row r="26" spans="2:16" ht="24.75" customHeight="1" x14ac:dyDescent="0.2">
      <c r="B26" s="25" t="s">
        <v>273</v>
      </c>
      <c r="C26" s="21" t="s">
        <v>271</v>
      </c>
      <c r="D26" s="72"/>
      <c r="E26" s="72" t="s">
        <v>152</v>
      </c>
      <c r="F26" s="91">
        <v>11749.5</v>
      </c>
      <c r="G26" s="92">
        <v>1400.5735039999997</v>
      </c>
      <c r="H26" s="54">
        <f t="shared" si="0"/>
        <v>5793.6390532544374</v>
      </c>
      <c r="I26" s="54">
        <f t="shared" si="1"/>
        <v>690.6180986193292</v>
      </c>
      <c r="J26" s="54"/>
      <c r="K26" s="54">
        <v>4</v>
      </c>
      <c r="L26" s="54">
        <f t="shared" si="2"/>
        <v>5099.020954635108</v>
      </c>
      <c r="M26" s="36"/>
      <c r="N26" s="95"/>
      <c r="O26" s="45"/>
    </row>
    <row r="27" spans="2:16" ht="18.75" customHeight="1" x14ac:dyDescent="0.2">
      <c r="B27" s="90" t="s">
        <v>391</v>
      </c>
      <c r="C27" s="21" t="s">
        <v>386</v>
      </c>
      <c r="D27" s="90"/>
      <c r="E27" s="72" t="s">
        <v>237</v>
      </c>
      <c r="F27" s="91">
        <v>11749.5</v>
      </c>
      <c r="G27" s="92">
        <v>1400.5735039999997</v>
      </c>
      <c r="H27" s="54">
        <f t="shared" si="0"/>
        <v>5793.6390532544374</v>
      </c>
      <c r="I27" s="54">
        <f t="shared" si="1"/>
        <v>690.6180986193292</v>
      </c>
      <c r="J27" s="90"/>
      <c r="K27" s="90"/>
      <c r="L27" s="54">
        <f t="shared" si="2"/>
        <v>5103.020954635108</v>
      </c>
      <c r="M27" s="36"/>
      <c r="N27" s="95"/>
    </row>
    <row r="28" spans="2:16" x14ac:dyDescent="0.2">
      <c r="B28" s="90"/>
      <c r="C28" s="90"/>
      <c r="D28" s="90"/>
      <c r="E28" s="137" t="s">
        <v>89</v>
      </c>
      <c r="F28" s="138">
        <f t="shared" ref="F28:L28" si="3">SUM(F7:F27)</f>
        <v>268148.86</v>
      </c>
      <c r="G28" s="138">
        <f t="shared" si="3"/>
        <v>36504.911776000001</v>
      </c>
      <c r="H28" s="139">
        <f>SUM(H7:H27)</f>
        <v>132223.30374753446</v>
      </c>
      <c r="I28" s="139">
        <f t="shared" si="3"/>
        <v>18000.44959368835</v>
      </c>
      <c r="J28" s="139">
        <f t="shared" si="3"/>
        <v>0</v>
      </c>
      <c r="K28" s="139">
        <f t="shared" si="3"/>
        <v>16</v>
      </c>
      <c r="L28" s="139">
        <f t="shared" si="3"/>
        <v>114206.85415384617</v>
      </c>
      <c r="M28" s="90"/>
    </row>
    <row r="29" spans="2:16" x14ac:dyDescent="0.2">
      <c r="E29" s="59"/>
      <c r="F29" s="96"/>
      <c r="G29" s="96"/>
      <c r="H29" s="60">
        <v>2</v>
      </c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paperSize="256"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Q33"/>
  <sheetViews>
    <sheetView topLeftCell="A17" workbookViewId="0">
      <selection activeCell="I29" sqref="I29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3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3" ht="15" x14ac:dyDescent="0.25">
      <c r="F2" s="47" t="s">
        <v>94</v>
      </c>
      <c r="G2" s="82"/>
      <c r="H2" s="82"/>
      <c r="I2" s="82"/>
      <c r="J2" s="82"/>
      <c r="K2" s="82"/>
      <c r="L2" s="82"/>
      <c r="M2" s="48" t="str">
        <f>PRESIDENCIA!M2</f>
        <v>15 DE NOVIEMBRE DE 2017</v>
      </c>
    </row>
    <row r="3" spans="1:13" x14ac:dyDescent="0.2">
      <c r="F3" s="48" t="str">
        <f>PRESIDENCIA!F3</f>
        <v>PRIMER QUINCENA DE NOVIEMBRE DE 2017</v>
      </c>
      <c r="G3" s="82"/>
      <c r="H3" s="82"/>
      <c r="I3" s="82"/>
      <c r="J3" s="82"/>
      <c r="K3" s="82"/>
      <c r="L3" s="82"/>
    </row>
    <row r="4" spans="1:13" x14ac:dyDescent="0.2">
      <c r="F4" s="83"/>
      <c r="G4" s="82"/>
      <c r="H4" s="82"/>
      <c r="I4" s="82"/>
      <c r="J4" s="82"/>
      <c r="K4" s="82"/>
      <c r="L4" s="82"/>
    </row>
    <row r="5" spans="1:13" x14ac:dyDescent="0.2">
      <c r="B5" s="49" t="s">
        <v>2</v>
      </c>
      <c r="C5" s="49" t="s">
        <v>3</v>
      </c>
      <c r="D5" s="49"/>
      <c r="E5" s="49" t="s">
        <v>114</v>
      </c>
      <c r="F5" s="84" t="s">
        <v>4</v>
      </c>
      <c r="G5" s="85" t="s">
        <v>205</v>
      </c>
      <c r="H5" s="86" t="s">
        <v>4</v>
      </c>
      <c r="I5" s="87" t="s">
        <v>205</v>
      </c>
      <c r="J5" s="88" t="s">
        <v>254</v>
      </c>
      <c r="K5" s="52" t="s">
        <v>193</v>
      </c>
      <c r="L5" s="88" t="s">
        <v>5</v>
      </c>
      <c r="M5" s="49" t="s">
        <v>6</v>
      </c>
    </row>
    <row r="6" spans="1:13" ht="3.75" customHeight="1" x14ac:dyDescent="0.2">
      <c r="F6" s="89"/>
      <c r="G6" s="89"/>
      <c r="J6" s="90"/>
      <c r="K6" s="90"/>
    </row>
    <row r="7" spans="1:13" ht="24.95" customHeight="1" x14ac:dyDescent="0.2">
      <c r="B7" s="35"/>
      <c r="C7" s="42"/>
      <c r="D7" s="34"/>
      <c r="E7" s="34" t="s">
        <v>152</v>
      </c>
      <c r="F7" s="91"/>
      <c r="G7" s="92"/>
      <c r="H7" s="93">
        <f>+F7/30.42*15</f>
        <v>0</v>
      </c>
      <c r="I7" s="93">
        <f>+G7/30.42*15</f>
        <v>0</v>
      </c>
      <c r="J7" s="94">
        <v>0</v>
      </c>
      <c r="K7" s="94"/>
      <c r="L7" s="93">
        <f>H7-I7+J7-K7</f>
        <v>0</v>
      </c>
      <c r="M7" s="36"/>
    </row>
    <row r="8" spans="1:13" ht="24.95" customHeight="1" x14ac:dyDescent="0.2">
      <c r="B8" s="34" t="s">
        <v>174</v>
      </c>
      <c r="C8" s="35" t="s">
        <v>175</v>
      </c>
      <c r="D8" s="34"/>
      <c r="E8" s="34" t="s">
        <v>274</v>
      </c>
      <c r="F8" s="91">
        <v>11749.5</v>
      </c>
      <c r="G8" s="92">
        <v>1400.5735039999997</v>
      </c>
      <c r="H8" s="93">
        <f t="shared" ref="H8:H28" si="0">+F8/30.42*15</f>
        <v>5793.6390532544374</v>
      </c>
      <c r="I8" s="93">
        <f t="shared" ref="I8:I28" si="1">+G8/30.42*15</f>
        <v>690.6180986193292</v>
      </c>
      <c r="J8" s="94"/>
      <c r="K8" s="94">
        <v>4</v>
      </c>
      <c r="L8" s="93">
        <f t="shared" ref="L8:L17" si="2">H8-I8+J8-K8</f>
        <v>5099.020954635108</v>
      </c>
      <c r="M8" s="36"/>
    </row>
    <row r="9" spans="1:13" ht="24.95" customHeight="1" x14ac:dyDescent="0.2">
      <c r="A9" s="37" t="s">
        <v>487</v>
      </c>
      <c r="B9" s="34"/>
      <c r="C9" s="35"/>
      <c r="D9" s="34"/>
      <c r="E9" s="34" t="s">
        <v>152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3" ht="24.95" customHeight="1" x14ac:dyDescent="0.2">
      <c r="B10" s="42" t="s">
        <v>176</v>
      </c>
      <c r="C10" s="42" t="s">
        <v>436</v>
      </c>
      <c r="D10" s="34"/>
      <c r="E10" s="34" t="s">
        <v>152</v>
      </c>
      <c r="F10" s="91">
        <v>11749.5</v>
      </c>
      <c r="G10" s="92">
        <v>1400.5735039999997</v>
      </c>
      <c r="H10" s="93">
        <f t="shared" si="0"/>
        <v>5793.6390532544374</v>
      </c>
      <c r="I10" s="93">
        <f t="shared" si="1"/>
        <v>690.6180986193292</v>
      </c>
      <c r="J10" s="94"/>
      <c r="K10" s="94"/>
      <c r="L10" s="93">
        <f t="shared" si="2"/>
        <v>5103.020954635108</v>
      </c>
      <c r="M10" s="36"/>
    </row>
    <row r="11" spans="1:13" ht="24.95" customHeight="1" x14ac:dyDescent="0.2">
      <c r="B11" s="42" t="s">
        <v>309</v>
      </c>
      <c r="C11" s="42" t="s">
        <v>441</v>
      </c>
      <c r="D11" s="34"/>
      <c r="E11" s="34" t="s">
        <v>152</v>
      </c>
      <c r="F11" s="91">
        <v>11749.5</v>
      </c>
      <c r="G11" s="92">
        <v>1400.5735039999997</v>
      </c>
      <c r="H11" s="93">
        <f t="shared" si="0"/>
        <v>5793.6390532544374</v>
      </c>
      <c r="I11" s="93">
        <f t="shared" si="1"/>
        <v>690.6180986193292</v>
      </c>
      <c r="J11" s="94"/>
      <c r="K11" s="94"/>
      <c r="L11" s="93">
        <f t="shared" si="2"/>
        <v>5103.020954635108</v>
      </c>
      <c r="M11" s="36"/>
    </row>
    <row r="12" spans="1:13" ht="24.95" customHeight="1" x14ac:dyDescent="0.2">
      <c r="B12" s="42" t="s">
        <v>310</v>
      </c>
      <c r="C12" s="42" t="s">
        <v>308</v>
      </c>
      <c r="D12" s="34"/>
      <c r="E12" s="34" t="s">
        <v>392</v>
      </c>
      <c r="F12" s="91">
        <v>11749.5</v>
      </c>
      <c r="G12" s="92">
        <v>1400.5735039999997</v>
      </c>
      <c r="H12" s="93">
        <f t="shared" si="0"/>
        <v>5793.6390532544374</v>
      </c>
      <c r="I12" s="93">
        <f t="shared" si="1"/>
        <v>690.6180986193292</v>
      </c>
      <c r="J12" s="94"/>
      <c r="K12" s="94"/>
      <c r="L12" s="93">
        <f t="shared" si="2"/>
        <v>5103.020954635108</v>
      </c>
      <c r="M12" s="36"/>
    </row>
    <row r="13" spans="1:13" ht="24.95" customHeight="1" x14ac:dyDescent="0.2">
      <c r="B13" s="42" t="s">
        <v>179</v>
      </c>
      <c r="C13" s="35" t="s">
        <v>178</v>
      </c>
      <c r="D13" s="34"/>
      <c r="E13" s="34" t="s">
        <v>393</v>
      </c>
      <c r="F13" s="91">
        <v>13087.2</v>
      </c>
      <c r="G13" s="92">
        <v>1686.3062239999999</v>
      </c>
      <c r="H13" s="93">
        <f t="shared" si="0"/>
        <v>6453.2544378698221</v>
      </c>
      <c r="I13" s="93">
        <f t="shared" si="1"/>
        <v>831.5119447731754</v>
      </c>
      <c r="J13" s="94"/>
      <c r="K13" s="94">
        <v>4</v>
      </c>
      <c r="L13" s="93">
        <f t="shared" si="2"/>
        <v>5617.7424930966463</v>
      </c>
      <c r="M13" s="36"/>
    </row>
    <row r="14" spans="1:13" ht="24.95" customHeight="1" x14ac:dyDescent="0.2">
      <c r="B14" s="42" t="s">
        <v>83</v>
      </c>
      <c r="C14" s="35" t="s">
        <v>84</v>
      </c>
      <c r="D14" s="34"/>
      <c r="E14" s="34" t="s">
        <v>152</v>
      </c>
      <c r="F14" s="91">
        <v>11749.5</v>
      </c>
      <c r="G14" s="92">
        <v>1400.5735039999997</v>
      </c>
      <c r="H14" s="93">
        <f t="shared" si="0"/>
        <v>5793.6390532544374</v>
      </c>
      <c r="I14" s="93">
        <f t="shared" si="1"/>
        <v>690.6180986193292</v>
      </c>
      <c r="J14" s="94"/>
      <c r="K14" s="94"/>
      <c r="L14" s="93">
        <f t="shared" si="2"/>
        <v>5103.020954635108</v>
      </c>
      <c r="M14" s="36"/>
    </row>
    <row r="15" spans="1:13" ht="24.95" customHeight="1" x14ac:dyDescent="0.2">
      <c r="B15" s="42" t="s">
        <v>317</v>
      </c>
      <c r="C15" s="35" t="s">
        <v>318</v>
      </c>
      <c r="D15" s="34"/>
      <c r="E15" s="34" t="s">
        <v>394</v>
      </c>
      <c r="F15" s="91">
        <v>11749.5</v>
      </c>
      <c r="G15" s="92">
        <v>1400.5735039999997</v>
      </c>
      <c r="H15" s="93">
        <f t="shared" si="0"/>
        <v>5793.6390532544374</v>
      </c>
      <c r="I15" s="93">
        <f t="shared" si="1"/>
        <v>690.6180986193292</v>
      </c>
      <c r="J15" s="94"/>
      <c r="K15" s="94"/>
      <c r="L15" s="93">
        <f t="shared" si="2"/>
        <v>5103.020954635108</v>
      </c>
      <c r="M15" s="36"/>
    </row>
    <row r="16" spans="1:13" ht="24.95" customHeight="1" x14ac:dyDescent="0.2">
      <c r="B16" s="42" t="s">
        <v>314</v>
      </c>
      <c r="C16" s="35" t="s">
        <v>315</v>
      </c>
      <c r="D16" s="34"/>
      <c r="E16" s="34" t="s">
        <v>152</v>
      </c>
      <c r="F16" s="91">
        <v>11749.5</v>
      </c>
      <c r="G16" s="92">
        <v>1400.5735039999997</v>
      </c>
      <c r="H16" s="93">
        <f t="shared" si="0"/>
        <v>5793.6390532544374</v>
      </c>
      <c r="I16" s="93">
        <f t="shared" si="1"/>
        <v>690.6180986193292</v>
      </c>
      <c r="J16" s="94"/>
      <c r="K16" s="94"/>
      <c r="L16" s="93">
        <f>H16-I16+J16-K16</f>
        <v>5103.020954635108</v>
      </c>
      <c r="M16" s="36"/>
    </row>
    <row r="17" spans="2:17" ht="21.95" customHeight="1" x14ac:dyDescent="0.2">
      <c r="B17" s="42"/>
      <c r="C17" s="35"/>
      <c r="D17" s="34"/>
      <c r="E17" s="34" t="s">
        <v>152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7" ht="21.95" customHeight="1" x14ac:dyDescent="0.2">
      <c r="B18" s="42" t="s">
        <v>255</v>
      </c>
      <c r="C18" s="35" t="s">
        <v>256</v>
      </c>
      <c r="D18" s="34"/>
      <c r="E18" s="34" t="s">
        <v>392</v>
      </c>
      <c r="F18" s="91">
        <v>11749.5</v>
      </c>
      <c r="G18" s="92">
        <v>1400.5735039999997</v>
      </c>
      <c r="H18" s="93">
        <f t="shared" si="0"/>
        <v>5793.6390532544374</v>
      </c>
      <c r="I18" s="93">
        <f t="shared" si="1"/>
        <v>690.6180986193292</v>
      </c>
      <c r="J18" s="94"/>
      <c r="K18" s="94"/>
      <c r="L18" s="93">
        <f t="shared" ref="L18:L29" si="3">H18-I18+J18-K18</f>
        <v>5103.020954635108</v>
      </c>
      <c r="M18" s="36"/>
      <c r="O18" s="45"/>
    </row>
    <row r="19" spans="2:17" ht="21.95" customHeight="1" x14ac:dyDescent="0.2">
      <c r="B19" s="42" t="s">
        <v>520</v>
      </c>
      <c r="C19" s="35" t="s">
        <v>519</v>
      </c>
      <c r="D19" s="34"/>
      <c r="E19" s="34" t="s">
        <v>274</v>
      </c>
      <c r="F19" s="91">
        <v>11749.5</v>
      </c>
      <c r="G19" s="92">
        <v>1400.5735039999997</v>
      </c>
      <c r="H19" s="93">
        <f t="shared" si="0"/>
        <v>5793.6390532544374</v>
      </c>
      <c r="I19" s="93">
        <f t="shared" si="1"/>
        <v>690.6180986193292</v>
      </c>
      <c r="J19" s="94"/>
      <c r="K19" s="94"/>
      <c r="L19" s="93">
        <f t="shared" si="3"/>
        <v>5103.020954635108</v>
      </c>
      <c r="M19" s="36"/>
      <c r="N19" s="95">
        <f>F19/30.42*50/12*5</f>
        <v>8046.7209072978303</v>
      </c>
      <c r="O19" s="45">
        <f>F19/30.42*10*0.25/6*5</f>
        <v>804.67209072978289</v>
      </c>
      <c r="P19" s="95">
        <f>N19+O19</f>
        <v>8851.3929980276134</v>
      </c>
    </row>
    <row r="20" spans="2:17" ht="21.95" customHeight="1" x14ac:dyDescent="0.2">
      <c r="B20" s="42" t="s">
        <v>400</v>
      </c>
      <c r="C20" s="35" t="s">
        <v>395</v>
      </c>
      <c r="D20" s="34"/>
      <c r="E20" s="34" t="s">
        <v>442</v>
      </c>
      <c r="F20" s="91">
        <v>15369.89</v>
      </c>
      <c r="G20" s="92">
        <v>2173.89</v>
      </c>
      <c r="H20" s="93">
        <f t="shared" si="0"/>
        <v>7578.8412228796842</v>
      </c>
      <c r="I20" s="93">
        <f t="shared" si="1"/>
        <v>1071.937869822485</v>
      </c>
      <c r="J20" s="94"/>
      <c r="K20" s="94"/>
      <c r="L20" s="93">
        <f t="shared" si="3"/>
        <v>6506.9033530571996</v>
      </c>
      <c r="M20" s="36"/>
      <c r="N20" s="95"/>
      <c r="O20" s="45"/>
    </row>
    <row r="21" spans="2:17" ht="21.95" customHeight="1" x14ac:dyDescent="0.2">
      <c r="B21" s="42" t="s">
        <v>401</v>
      </c>
      <c r="C21" s="35" t="s">
        <v>396</v>
      </c>
      <c r="D21" s="34"/>
      <c r="E21" s="34" t="s">
        <v>398</v>
      </c>
      <c r="F21" s="91">
        <v>11749.5</v>
      </c>
      <c r="G21" s="92">
        <v>1400.5735039999997</v>
      </c>
      <c r="H21" s="93"/>
      <c r="I21" s="93"/>
      <c r="J21" s="94"/>
      <c r="K21" s="94"/>
      <c r="L21" s="93">
        <f t="shared" si="3"/>
        <v>0</v>
      </c>
      <c r="M21" s="36"/>
      <c r="O21" s="45"/>
    </row>
    <row r="22" spans="2:17" ht="21.95" customHeight="1" x14ac:dyDescent="0.2">
      <c r="B22" s="42" t="s">
        <v>402</v>
      </c>
      <c r="C22" s="35" t="s">
        <v>397</v>
      </c>
      <c r="D22" s="34"/>
      <c r="E22" s="34" t="s">
        <v>399</v>
      </c>
      <c r="F22" s="91">
        <v>11749.5</v>
      </c>
      <c r="G22" s="92">
        <v>1400.5735039999997</v>
      </c>
      <c r="H22" s="93">
        <f t="shared" si="0"/>
        <v>5793.6390532544374</v>
      </c>
      <c r="I22" s="93">
        <f t="shared" si="1"/>
        <v>690.6180986193292</v>
      </c>
      <c r="J22" s="94"/>
      <c r="K22" s="94"/>
      <c r="L22" s="93">
        <f t="shared" si="3"/>
        <v>5103.020954635108</v>
      </c>
      <c r="M22" s="36"/>
      <c r="O22" s="60"/>
    </row>
    <row r="23" spans="2:17" ht="21.95" customHeight="1" x14ac:dyDescent="0.2">
      <c r="B23" s="42"/>
      <c r="C23" s="35" t="s">
        <v>433</v>
      </c>
      <c r="D23" s="34"/>
      <c r="E23" s="34" t="s">
        <v>152</v>
      </c>
      <c r="F23" s="91">
        <v>11749.5</v>
      </c>
      <c r="G23" s="92">
        <v>1400.5735039999997</v>
      </c>
      <c r="H23" s="93">
        <f t="shared" si="0"/>
        <v>5793.6390532544374</v>
      </c>
      <c r="I23" s="93">
        <f t="shared" si="1"/>
        <v>690.6180986193292</v>
      </c>
      <c r="J23" s="94"/>
      <c r="K23" s="94"/>
      <c r="L23" s="93">
        <f t="shared" si="3"/>
        <v>5103.020954635108</v>
      </c>
      <c r="M23" s="36"/>
      <c r="O23" s="45"/>
    </row>
    <row r="24" spans="2:17" ht="21.95" customHeight="1" x14ac:dyDescent="0.2">
      <c r="B24" s="42" t="s">
        <v>452</v>
      </c>
      <c r="C24" s="35" t="s">
        <v>446</v>
      </c>
      <c r="D24" s="34"/>
      <c r="E24" s="34" t="s">
        <v>152</v>
      </c>
      <c r="F24" s="91">
        <v>11749.5</v>
      </c>
      <c r="G24" s="92">
        <v>1400.5735039999997</v>
      </c>
      <c r="H24" s="93">
        <f t="shared" si="0"/>
        <v>5793.6390532544374</v>
      </c>
      <c r="I24" s="93">
        <f t="shared" si="1"/>
        <v>690.6180986193292</v>
      </c>
      <c r="J24" s="94"/>
      <c r="K24" s="94"/>
      <c r="L24" s="93">
        <f t="shared" si="3"/>
        <v>5103.020954635108</v>
      </c>
      <c r="M24" s="36"/>
    </row>
    <row r="25" spans="2:17" ht="21.95" customHeight="1" x14ac:dyDescent="0.2">
      <c r="B25" s="42" t="s">
        <v>485</v>
      </c>
      <c r="C25" s="35" t="s">
        <v>486</v>
      </c>
      <c r="D25" s="34"/>
      <c r="E25" s="34" t="s">
        <v>152</v>
      </c>
      <c r="F25" s="91">
        <v>11749.5</v>
      </c>
      <c r="G25" s="92">
        <v>1400.5735039999997</v>
      </c>
      <c r="H25" s="93">
        <f t="shared" si="0"/>
        <v>5793.6390532544374</v>
      </c>
      <c r="I25" s="93">
        <f t="shared" si="1"/>
        <v>690.6180986193292</v>
      </c>
      <c r="J25" s="94"/>
      <c r="K25" s="94"/>
      <c r="L25" s="93">
        <f t="shared" si="3"/>
        <v>5103.020954635108</v>
      </c>
      <c r="M25" s="36"/>
    </row>
    <row r="26" spans="2:17" ht="21.95" customHeight="1" x14ac:dyDescent="0.2">
      <c r="B26" s="42" t="s">
        <v>500</v>
      </c>
      <c r="C26" s="35" t="s">
        <v>501</v>
      </c>
      <c r="D26" s="34"/>
      <c r="E26" s="34" t="s">
        <v>152</v>
      </c>
      <c r="F26" s="91">
        <v>11749.5</v>
      </c>
      <c r="G26" s="92">
        <v>1400.5735039999997</v>
      </c>
      <c r="H26" s="93">
        <f t="shared" si="0"/>
        <v>5793.6390532544374</v>
      </c>
      <c r="I26" s="93">
        <f t="shared" si="1"/>
        <v>690.6180986193292</v>
      </c>
      <c r="J26" s="94"/>
      <c r="K26" s="94"/>
      <c r="L26" s="93">
        <f t="shared" si="3"/>
        <v>5103.020954635108</v>
      </c>
      <c r="M26" s="36"/>
    </row>
    <row r="27" spans="2:17" ht="21.95" customHeight="1" x14ac:dyDescent="0.2">
      <c r="B27" s="42" t="s">
        <v>510</v>
      </c>
      <c r="C27" s="35" t="s">
        <v>509</v>
      </c>
      <c r="D27" s="34"/>
      <c r="E27" s="34" t="s">
        <v>152</v>
      </c>
      <c r="F27" s="91">
        <v>11749.5</v>
      </c>
      <c r="G27" s="92">
        <v>1400.5735039999997</v>
      </c>
      <c r="H27" s="93">
        <f>+F27/30.42*13</f>
        <v>5021.1538461538457</v>
      </c>
      <c r="I27" s="93">
        <f>+G27/30.42*13</f>
        <v>598.53568547008524</v>
      </c>
      <c r="J27" s="94"/>
      <c r="K27" s="94"/>
      <c r="L27" s="93">
        <f t="shared" si="3"/>
        <v>4422.6181606837608</v>
      </c>
      <c r="M27" s="36"/>
      <c r="N27" s="95">
        <f>F27/30.42*6</f>
        <v>2317.455621301775</v>
      </c>
      <c r="O27" s="95">
        <f>+G27/30.42*6</f>
        <v>276.24723944773166</v>
      </c>
      <c r="P27" s="95">
        <f>+N27-O27</f>
        <v>2041.2083818540432</v>
      </c>
      <c r="Q27" s="95">
        <f>F27/30.42*10*0.25/6*4</f>
        <v>643.73767258382634</v>
      </c>
    </row>
    <row r="28" spans="2:17" ht="21.95" customHeight="1" x14ac:dyDescent="0.2">
      <c r="B28" s="42" t="s">
        <v>518</v>
      </c>
      <c r="C28" s="35" t="s">
        <v>517</v>
      </c>
      <c r="D28" s="34"/>
      <c r="E28" s="34" t="s">
        <v>237</v>
      </c>
      <c r="F28" s="91">
        <v>11749.5</v>
      </c>
      <c r="G28" s="92">
        <v>1400.5735039999997</v>
      </c>
      <c r="H28" s="93">
        <f t="shared" si="0"/>
        <v>5793.6390532544374</v>
      </c>
      <c r="I28" s="93">
        <f t="shared" si="1"/>
        <v>690.6180986193292</v>
      </c>
      <c r="J28" s="94"/>
      <c r="K28" s="94"/>
      <c r="L28" s="93">
        <f t="shared" si="3"/>
        <v>5103.020954635108</v>
      </c>
      <c r="M28" s="36"/>
      <c r="N28" s="95">
        <f>F27/30.42*2</f>
        <v>772.48520710059165</v>
      </c>
      <c r="O28" s="58">
        <f>G27/30.42*2</f>
        <v>92.082413149243891</v>
      </c>
      <c r="P28" s="95">
        <f>N28-O28</f>
        <v>680.4027939513478</v>
      </c>
    </row>
    <row r="29" spans="2:17" ht="21.95" customHeight="1" x14ac:dyDescent="0.2">
      <c r="B29" s="42" t="s">
        <v>527</v>
      </c>
      <c r="C29" s="35" t="s">
        <v>526</v>
      </c>
      <c r="D29" s="34"/>
      <c r="E29" s="34" t="s">
        <v>152</v>
      </c>
      <c r="F29" s="91">
        <v>11749.5</v>
      </c>
      <c r="G29" s="92">
        <v>1400.5735039999997</v>
      </c>
      <c r="H29" s="93"/>
      <c r="I29" s="93"/>
      <c r="J29" s="94"/>
      <c r="K29" s="94"/>
      <c r="L29" s="93">
        <f t="shared" si="3"/>
        <v>0</v>
      </c>
      <c r="M29" s="36"/>
    </row>
    <row r="30" spans="2:17" ht="21.95" customHeight="1" x14ac:dyDescent="0.2">
      <c r="B30" s="42"/>
      <c r="C30" s="35"/>
      <c r="D30" s="34"/>
      <c r="E30" s="34"/>
      <c r="F30" s="91"/>
      <c r="G30" s="92"/>
      <c r="H30" s="93"/>
      <c r="I30" s="93"/>
      <c r="J30" s="94"/>
      <c r="K30" s="94"/>
      <c r="L30" s="93"/>
      <c r="M30" s="104"/>
    </row>
    <row r="31" spans="2:17" x14ac:dyDescent="0.2">
      <c r="E31" s="59" t="s">
        <v>89</v>
      </c>
      <c r="F31" s="96">
        <f>SUM(F7:F19)</f>
        <v>118832.7</v>
      </c>
      <c r="G31" s="96">
        <f>SUM(G7:G19)</f>
        <v>14291.467759999998</v>
      </c>
      <c r="H31" s="60">
        <f>SUM(H7:H30)</f>
        <v>105957.83530571988</v>
      </c>
      <c r="I31" s="60">
        <f>SUM(I7:I30)</f>
        <v>12861.256979355681</v>
      </c>
      <c r="J31" s="60">
        <f>SUM(J7:J30)</f>
        <v>0</v>
      </c>
      <c r="K31" s="60">
        <f>SUM(K7:K30)</f>
        <v>8</v>
      </c>
      <c r="L31" s="60">
        <f>SUM(L7:L30)</f>
        <v>93088.578326364252</v>
      </c>
    </row>
    <row r="32" spans="2:17" x14ac:dyDescent="0.2">
      <c r="F32" s="89"/>
      <c r="G32" s="89"/>
      <c r="J32" s="90"/>
      <c r="K32" s="97" t="s">
        <v>194</v>
      </c>
    </row>
    <row r="33" spans="6:7" x14ac:dyDescent="0.2">
      <c r="F33" s="89"/>
      <c r="G33" s="89"/>
    </row>
  </sheetData>
  <phoneticPr fontId="0" type="noConversion"/>
  <pageMargins left="7.874015748031496E-2" right="0.11811023622047245" top="0.19685039370078741" bottom="0.19685039370078741" header="0" footer="0"/>
  <pageSetup paperSize="256" scale="92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I26" sqref="I26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8" t="str">
        <f>+PRESIDENCIA!F1</f>
        <v>MUNICIPIO IXTLAHUACAN DEL RIO, JALISCO.</v>
      </c>
      <c r="B2" s="148"/>
      <c r="C2" s="148"/>
      <c r="D2" s="148"/>
      <c r="E2" s="148"/>
      <c r="F2" s="148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8" t="str">
        <f>+PRESIDENCIA!F3</f>
        <v>PRIMER QUINCENA DE NOVIEMBRE DE 2017</v>
      </c>
      <c r="B4" s="148"/>
      <c r="C4" s="148"/>
      <c r="D4" s="148"/>
      <c r="E4" s="148"/>
      <c r="F4" s="148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474</v>
      </c>
      <c r="B8" s="75" t="s">
        <v>4</v>
      </c>
      <c r="C8" s="75" t="s">
        <v>205</v>
      </c>
      <c r="D8" s="75" t="s">
        <v>254</v>
      </c>
      <c r="E8" s="75" t="s">
        <v>193</v>
      </c>
      <c r="F8" s="75" t="s">
        <v>5</v>
      </c>
    </row>
    <row r="9" spans="1:6" x14ac:dyDescent="0.2">
      <c r="A9" s="76" t="s">
        <v>453</v>
      </c>
      <c r="B9" s="77">
        <f>+DIETAS!H17</f>
        <v>127351.88856015779</v>
      </c>
      <c r="C9" s="77">
        <f>+DIETAS!I17</f>
        <v>22457.239999999998</v>
      </c>
      <c r="D9" s="77">
        <f>+DIETAS!J17</f>
        <v>0</v>
      </c>
      <c r="E9" s="77">
        <f>+DIETAS!K17</f>
        <v>0</v>
      </c>
      <c r="F9" s="77">
        <f>B9-C9+D9-E9</f>
        <v>104894.6485601578</v>
      </c>
    </row>
    <row r="10" spans="1:6" x14ac:dyDescent="0.2">
      <c r="A10" s="76" t="s">
        <v>454</v>
      </c>
      <c r="B10" s="77">
        <f>+PRESIDENCIA!H15</f>
        <v>82557.968441814592</v>
      </c>
      <c r="C10" s="77">
        <f>+PRESIDENCIA!I15</f>
        <v>15537.258382643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67020.710059171586</v>
      </c>
    </row>
    <row r="11" spans="1:6" x14ac:dyDescent="0.2">
      <c r="A11" s="76" t="s">
        <v>455</v>
      </c>
      <c r="B11" s="77">
        <f>+'SECRETARIA GENERAL'!H9</f>
        <v>22552.618343195267</v>
      </c>
      <c r="C11" s="77">
        <f>+'SECRETARIA GENERAL'!I9</f>
        <v>4045.7149901380667</v>
      </c>
      <c r="D11" s="77">
        <f>+'SECRETARIA GENERAL'!J9</f>
        <v>0</v>
      </c>
      <c r="E11" s="77">
        <f>+'SECRETARIA GENERAL'!K9</f>
        <v>0</v>
      </c>
      <c r="F11" s="77">
        <f t="shared" si="0"/>
        <v>18506.903353057201</v>
      </c>
    </row>
    <row r="12" spans="1:6" x14ac:dyDescent="0.2">
      <c r="A12" s="76" t="s">
        <v>456</v>
      </c>
      <c r="B12" s="77">
        <f>+'OFICIALIA MAYOR'!H9</f>
        <v>15335.364891518737</v>
      </c>
      <c r="C12" s="77">
        <f>+'OFICIALIA MAYOR'!I9</f>
        <v>2260.0591715976329</v>
      </c>
      <c r="D12" s="77">
        <f>+'OFICIALIA MAYOR'!J9</f>
        <v>0</v>
      </c>
      <c r="E12" s="77">
        <f>+'OFICIALIA MAYOR'!K9</f>
        <v>0</v>
      </c>
      <c r="F12" s="77">
        <f t="shared" si="0"/>
        <v>13075.305719921103</v>
      </c>
    </row>
    <row r="13" spans="1:6" x14ac:dyDescent="0.2">
      <c r="A13" s="76" t="s">
        <v>457</v>
      </c>
      <c r="B13" s="77">
        <f>+'REGISTRO CIVIL'!I13</f>
        <v>19922.682445759368</v>
      </c>
      <c r="C13" s="77">
        <f>+'REGISTRO CIVIL'!J13</f>
        <v>1520.4191321499013</v>
      </c>
      <c r="D13" s="77">
        <f>+'REGISTRO CIVIL'!K13</f>
        <v>0</v>
      </c>
      <c r="E13" s="77">
        <f>+'REGISTRO CIVIL'!L13</f>
        <v>0</v>
      </c>
      <c r="F13" s="77">
        <f t="shared" si="0"/>
        <v>18402.263313609466</v>
      </c>
    </row>
    <row r="14" spans="1:6" x14ac:dyDescent="0.2">
      <c r="A14" s="76" t="s">
        <v>458</v>
      </c>
      <c r="B14" s="77">
        <f>+DEL!I20</f>
        <v>24132.396449704142</v>
      </c>
      <c r="C14" s="77">
        <f>+DEL!J20</f>
        <v>366.66680078895462</v>
      </c>
      <c r="D14" s="77">
        <f>+DEL!K20</f>
        <v>569.47770414201182</v>
      </c>
      <c r="E14" s="77">
        <f>+DEL!L20</f>
        <v>0</v>
      </c>
      <c r="F14" s="77">
        <f t="shared" si="0"/>
        <v>24335.207353057202</v>
      </c>
    </row>
    <row r="15" spans="1:6" x14ac:dyDescent="0.2">
      <c r="A15" s="76" t="s">
        <v>459</v>
      </c>
      <c r="B15" s="77">
        <f>+H.MPAL!H19</f>
        <v>80400.399408284007</v>
      </c>
      <c r="C15" s="77">
        <f>+H.MPAL!I19</f>
        <v>11756.063518737672</v>
      </c>
      <c r="D15" s="77">
        <f>+H.MPAL!J19</f>
        <v>0</v>
      </c>
      <c r="E15" s="77">
        <f>+H.MPAL!K19</f>
        <v>7</v>
      </c>
      <c r="F15" s="77">
        <f t="shared" si="0"/>
        <v>68637.335889546332</v>
      </c>
    </row>
    <row r="16" spans="1:6" x14ac:dyDescent="0.2">
      <c r="A16" s="76" t="s">
        <v>460</v>
      </c>
      <c r="B16" s="77">
        <f>+O.PUB!H25</f>
        <v>101524.27021696251</v>
      </c>
      <c r="C16" s="77">
        <f>+O.PUB!I25</f>
        <v>13061.968520710059</v>
      </c>
      <c r="D16" s="77">
        <f>+O.PUB!J25</f>
        <v>0</v>
      </c>
      <c r="E16" s="77">
        <f>+O.PUB!K25</f>
        <v>13</v>
      </c>
      <c r="F16" s="77">
        <f t="shared" si="0"/>
        <v>88449.301696252456</v>
      </c>
    </row>
    <row r="17" spans="1:6" x14ac:dyDescent="0.2">
      <c r="A17" s="76" t="s">
        <v>461</v>
      </c>
      <c r="B17" s="77">
        <f>+O.PUB2!H22</f>
        <v>74175.345167652849</v>
      </c>
      <c r="C17" s="77">
        <f>+O.PUB2!I22</f>
        <v>8315.7226429980255</v>
      </c>
      <c r="D17" s="77">
        <f>+O.PUB2!J22</f>
        <v>0</v>
      </c>
      <c r="E17" s="77">
        <f>+O.PUB2!K22</f>
        <v>4</v>
      </c>
      <c r="F17" s="77">
        <f t="shared" si="0"/>
        <v>65855.622524654827</v>
      </c>
    </row>
    <row r="18" spans="1:6" x14ac:dyDescent="0.2">
      <c r="A18" s="76" t="s">
        <v>462</v>
      </c>
      <c r="B18" s="77">
        <f>+'DESARROLLO SOCIAL'!H9</f>
        <v>6481.7011834319519</v>
      </c>
      <c r="C18" s="77">
        <f>+'DESARROLLO SOCIAL'!I9</f>
        <v>837.58875739644975</v>
      </c>
      <c r="D18" s="77">
        <f>+'DESARROLLO SOCIAL'!J9</f>
        <v>0</v>
      </c>
      <c r="E18" s="77">
        <f>+'DESARROLLO SOCIAL'!K9</f>
        <v>0</v>
      </c>
      <c r="F18" s="77">
        <f t="shared" si="0"/>
        <v>5644.1124260355018</v>
      </c>
    </row>
    <row r="19" spans="1:6" x14ac:dyDescent="0.2">
      <c r="A19" s="76" t="s">
        <v>463</v>
      </c>
      <c r="B19" s="77">
        <f>+'SERVICIOS PUBLICOS'!I22</f>
        <v>79567.233727810642</v>
      </c>
      <c r="C19" s="77">
        <f>+'SERVICIOS PUBLICOS'!J22</f>
        <v>7732.9631084812609</v>
      </c>
      <c r="D19" s="77">
        <f>+'SERVICIOS PUBLICOS'!K22</f>
        <v>40.021230769230769</v>
      </c>
      <c r="E19" s="77">
        <f>+'SERVICIOS PUBLICOS'!L22</f>
        <v>1</v>
      </c>
      <c r="F19" s="77">
        <f t="shared" si="0"/>
        <v>71873.291850098612</v>
      </c>
    </row>
    <row r="20" spans="1:6" x14ac:dyDescent="0.2">
      <c r="A20" s="76" t="s">
        <v>506</v>
      </c>
      <c r="B20" s="77">
        <f>+'S.P. ASEO PUBLICO'!I14</f>
        <v>28859.664694280076</v>
      </c>
      <c r="C20" s="77">
        <f>+'S.P. ASEO PUBLICO'!J14</f>
        <v>1317.0609230769232</v>
      </c>
      <c r="D20" s="77">
        <f>+'S.P. ASEO PUBLICO'!K14</f>
        <v>0</v>
      </c>
      <c r="E20" s="77">
        <f>+'S.P. ASEO PUBLICO'!L14</f>
        <v>0</v>
      </c>
      <c r="F20" s="77">
        <f t="shared" si="0"/>
        <v>27542.603771203154</v>
      </c>
    </row>
    <row r="21" spans="1:6" x14ac:dyDescent="0.2">
      <c r="A21" s="76" t="s">
        <v>464</v>
      </c>
      <c r="B21" s="77">
        <f>+'s.p. rastro'!H8</f>
        <v>10490.655818540432</v>
      </c>
      <c r="C21" s="77">
        <f>+'s.p. rastro'!I8</f>
        <v>1178.8911242603549</v>
      </c>
      <c r="D21" s="77">
        <f>+'s.p. rastro'!J8</f>
        <v>0</v>
      </c>
      <c r="E21" s="77">
        <f>+'s.p. rastro'!K8</f>
        <v>0</v>
      </c>
      <c r="F21" s="77">
        <f t="shared" si="0"/>
        <v>9311.7646942800766</v>
      </c>
    </row>
    <row r="22" spans="1:6" x14ac:dyDescent="0.2">
      <c r="A22" s="76" t="s">
        <v>465</v>
      </c>
      <c r="B22" s="77">
        <f>+'AGUA POTABLE'!I18</f>
        <v>56891.582840236697</v>
      </c>
      <c r="C22" s="77">
        <f>+'AGUA POTABLE'!J18</f>
        <v>6271.4936252465486</v>
      </c>
      <c r="D22" s="77">
        <f>+'AGUA POTABLE'!K18</f>
        <v>0</v>
      </c>
      <c r="E22" s="77">
        <f>+'AGUA POTABLE'!L18</f>
        <v>1</v>
      </c>
      <c r="F22" s="77">
        <f t="shared" si="0"/>
        <v>50619.089214990148</v>
      </c>
    </row>
    <row r="23" spans="1:6" x14ac:dyDescent="0.2">
      <c r="A23" s="76" t="s">
        <v>466</v>
      </c>
      <c r="B23" s="77">
        <f>+'PROTECCION CIVIL'!I10</f>
        <v>17645.16765285996</v>
      </c>
      <c r="C23" s="77">
        <f>+'PROTECCION CIVIL'!J10</f>
        <v>1688.2461538461539</v>
      </c>
      <c r="D23" s="77">
        <f>+'PROTECCION CIVIL'!K10</f>
        <v>0</v>
      </c>
      <c r="E23" s="77">
        <f>+'PROTECCION CIVIL'!L10</f>
        <v>0</v>
      </c>
      <c r="F23" s="77">
        <f t="shared" si="0"/>
        <v>15956.921499013806</v>
      </c>
    </row>
    <row r="24" spans="1:6" x14ac:dyDescent="0.2">
      <c r="A24" s="76" t="s">
        <v>467</v>
      </c>
      <c r="B24" s="77">
        <f>+'DEPARTAMENTO AGROPECUARIO'!I13</f>
        <v>33539.324457593684</v>
      </c>
      <c r="C24" s="77">
        <f>+'DEPARTAMENTO AGROPECUARIO'!J13</f>
        <v>3383.9212228796841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30155.403234714002</v>
      </c>
    </row>
    <row r="25" spans="1:6" x14ac:dyDescent="0.2">
      <c r="A25" s="76" t="s">
        <v>468</v>
      </c>
      <c r="B25" s="77">
        <f>+CULTURA!I11</f>
        <v>24172.396449704138</v>
      </c>
      <c r="C25" s="77">
        <f>+CULTURA!J11</f>
        <v>3021.3806706114401</v>
      </c>
      <c r="D25" s="77">
        <f>+CULTURA!K11</f>
        <v>0</v>
      </c>
      <c r="E25" s="77">
        <f>+CULTURA!L11</f>
        <v>0</v>
      </c>
      <c r="F25" s="77">
        <f t="shared" si="0"/>
        <v>21151.015779092697</v>
      </c>
    </row>
    <row r="26" spans="1:6" x14ac:dyDescent="0.2">
      <c r="A26" s="76" t="s">
        <v>469</v>
      </c>
      <c r="B26" s="77">
        <f>+DEPORTE!I11</f>
        <v>23016.07495069033</v>
      </c>
      <c r="C26" s="77">
        <f>+DEPORTE!J11</f>
        <v>2267.1048757396447</v>
      </c>
      <c r="D26" s="77">
        <f>+DEPORTE!K11</f>
        <v>0</v>
      </c>
      <c r="E26" s="77">
        <f>+DEPORTE!L11</f>
        <v>0</v>
      </c>
      <c r="F26" s="77">
        <f t="shared" si="0"/>
        <v>20748.970074950685</v>
      </c>
    </row>
    <row r="27" spans="1:6" x14ac:dyDescent="0.2">
      <c r="A27" s="76" t="s">
        <v>495</v>
      </c>
      <c r="B27" s="77">
        <f>+'PROMOCION ECONOMICA'!H9</f>
        <v>6933.9250493096642</v>
      </c>
      <c r="C27" s="77">
        <f>+'PROMOCION ECONOMICA'!I9</f>
        <v>933.9250493096647</v>
      </c>
      <c r="D27" s="77"/>
      <c r="E27" s="77"/>
      <c r="F27" s="77">
        <f t="shared" si="0"/>
        <v>6000</v>
      </c>
    </row>
    <row r="28" spans="1:6" x14ac:dyDescent="0.2">
      <c r="A28" s="78" t="s">
        <v>476</v>
      </c>
      <c r="B28" s="79">
        <f>SUM(B9:B27)</f>
        <v>835550.66074950702</v>
      </c>
      <c r="C28" s="79">
        <f>SUM(C9:C27)</f>
        <v>107953.68867061142</v>
      </c>
      <c r="D28" s="79">
        <f>SUM(D9:D27)</f>
        <v>609.4989349112426</v>
      </c>
      <c r="E28" s="79">
        <f>SUM(E9:E27)</f>
        <v>26</v>
      </c>
      <c r="F28" s="79">
        <f>SUM(F9:F27)</f>
        <v>728180.47101380676</v>
      </c>
    </row>
    <row r="29" spans="1:6" x14ac:dyDescent="0.2">
      <c r="A29" s="76" t="s">
        <v>477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472</v>
      </c>
      <c r="B30" s="79">
        <f>+B28+B29</f>
        <v>851384.45074950706</v>
      </c>
      <c r="C30" s="79">
        <f>+C28+C29</f>
        <v>107953.68867061142</v>
      </c>
      <c r="D30" s="79">
        <f>+D28+D29</f>
        <v>609.4989349112426</v>
      </c>
      <c r="E30" s="79">
        <f>+E28+E29</f>
        <v>26</v>
      </c>
      <c r="F30" s="79">
        <f>+F28+F29</f>
        <v>744014.2610138068</v>
      </c>
    </row>
    <row r="31" spans="1:6" x14ac:dyDescent="0.2">
      <c r="A31" s="76" t="s">
        <v>470</v>
      </c>
      <c r="B31" s="77">
        <f>+SEG.P.!H28</f>
        <v>132223.30374753446</v>
      </c>
      <c r="C31" s="77">
        <f>+SEG.P.!I28</f>
        <v>18000.44959368835</v>
      </c>
      <c r="D31" s="77">
        <f>+SEG.P.!J28</f>
        <v>0</v>
      </c>
      <c r="E31" s="77">
        <f>+SEG.P.!K28</f>
        <v>16</v>
      </c>
      <c r="F31" s="77">
        <f t="shared" si="0"/>
        <v>114206.85415384611</v>
      </c>
    </row>
    <row r="32" spans="1:6" x14ac:dyDescent="0.2">
      <c r="A32" s="76" t="s">
        <v>471</v>
      </c>
      <c r="B32" s="77">
        <f>+SEG.P.2!H31</f>
        <v>105957.83530571988</v>
      </c>
      <c r="C32" s="77">
        <f>+SEG.P.2!I31</f>
        <v>12861.256979355681</v>
      </c>
      <c r="D32" s="77">
        <f>+SEG.P.2!J31</f>
        <v>0</v>
      </c>
      <c r="E32" s="77">
        <f>+SEG.P.2!K31</f>
        <v>8</v>
      </c>
      <c r="F32" s="77">
        <f t="shared" si="0"/>
        <v>93088.578326364208</v>
      </c>
    </row>
    <row r="33" spans="1:6" x14ac:dyDescent="0.2">
      <c r="A33" s="78" t="s">
        <v>473</v>
      </c>
      <c r="B33" s="79">
        <f>SUM(B31:B32)</f>
        <v>238181.13905325433</v>
      </c>
      <c r="C33" s="79">
        <f>SUM(C31:C32)</f>
        <v>30861.70657304403</v>
      </c>
      <c r="D33" s="79">
        <f>SUM(D31:D32)</f>
        <v>0</v>
      </c>
      <c r="E33" s="79">
        <f>SUM(E31:E32)</f>
        <v>24</v>
      </c>
      <c r="F33" s="79">
        <f>SUM(F31:F32)</f>
        <v>207295.43248021032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475</v>
      </c>
      <c r="B35" s="79">
        <f>+B30+B33</f>
        <v>1089565.5898027613</v>
      </c>
      <c r="C35" s="79">
        <f>+C30+C33</f>
        <v>138815.39524365545</v>
      </c>
      <c r="D35" s="79">
        <f>+D30+D33</f>
        <v>609.4989349112426</v>
      </c>
      <c r="E35" s="79">
        <f>+E30+E33</f>
        <v>50</v>
      </c>
      <c r="F35" s="79">
        <f>+F30+F33</f>
        <v>951309.69349401712</v>
      </c>
    </row>
  </sheetData>
  <mergeCells count="2">
    <mergeCell ref="A2:F2"/>
    <mergeCell ref="A4:F4"/>
  </mergeCells>
  <pageMargins left="0.7" right="0.7" top="1.3149999999999999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2017-11-14T17:29:55Z</cp:lastPrinted>
  <dcterms:created xsi:type="dcterms:W3CDTF">2004-03-09T14:35:28Z</dcterms:created>
  <dcterms:modified xsi:type="dcterms:W3CDTF">2017-11-22T14:33:30Z</dcterms:modified>
</cp:coreProperties>
</file>