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6" activeTab="19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M6" i="20" l="1"/>
  <c r="M7" i="20"/>
  <c r="M8" i="20"/>
  <c r="M9" i="20"/>
  <c r="M10" i="20"/>
  <c r="M11" i="20"/>
  <c r="M5" i="20"/>
  <c r="I29" i="15" l="1"/>
  <c r="H29" i="15"/>
  <c r="L29" i="15" l="1"/>
  <c r="I28" i="15"/>
  <c r="H28" i="15"/>
  <c r="I21" i="15"/>
  <c r="H21" i="15"/>
  <c r="I20" i="6"/>
  <c r="H20" i="6"/>
  <c r="L28" i="15" l="1"/>
  <c r="R12" i="28"/>
  <c r="Q12" i="28"/>
  <c r="P12" i="28"/>
  <c r="I7" i="34" l="1"/>
  <c r="H7" i="34"/>
  <c r="P7" i="34"/>
  <c r="P7" i="29"/>
  <c r="P8" i="29"/>
  <c r="P9" i="29"/>
  <c r="P10" i="29"/>
  <c r="P11" i="29"/>
  <c r="P12" i="29"/>
  <c r="P13" i="29"/>
  <c r="P14" i="29"/>
  <c r="P15" i="29"/>
  <c r="P16" i="29"/>
  <c r="P6" i="29"/>
  <c r="I27" i="15"/>
  <c r="H27" i="15"/>
  <c r="I26" i="15"/>
  <c r="H26" i="15"/>
  <c r="I25" i="15"/>
  <c r="H25" i="15"/>
  <c r="I24" i="15"/>
  <c r="H24" i="15"/>
  <c r="I23" i="15"/>
  <c r="H23" i="15"/>
  <c r="I22" i="15"/>
  <c r="H22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L7" i="26" l="1"/>
  <c r="N15" i="10" l="1"/>
  <c r="O11" i="1" l="1"/>
  <c r="Q20" i="28" l="1"/>
  <c r="P20" i="28"/>
  <c r="S16" i="29" l="1"/>
  <c r="H31" i="15" l="1"/>
  <c r="O19" i="15" l="1"/>
  <c r="N19" i="15"/>
  <c r="P19" i="15" s="1"/>
  <c r="R7" i="26" l="1"/>
  <c r="Q7" i="26"/>
  <c r="P7" i="26"/>
  <c r="Q8" i="8" l="1"/>
  <c r="P8" i="8"/>
  <c r="O8" i="8"/>
  <c r="N22" i="10" l="1"/>
  <c r="I31" i="15" l="1"/>
  <c r="J31" i="15"/>
  <c r="K31" i="15"/>
  <c r="H28" i="10"/>
  <c r="L27" i="15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11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S8" i="4" s="1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<sst xmlns="http://schemas.openxmlformats.org/spreadsheetml/2006/main" count="995" uniqueCount="534">
  <si>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</si>
  <si>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</si>
  <si>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</si>
  <si>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</si>
  <si>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</si>
  <si>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</si>
  <si>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</si>
  <si>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</si>
  <si>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</si>
  <si>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</si>
  <si>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</si>
  <si>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</si>
  <si>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</si>
  <si>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</si>
  <si>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</si>
  <si>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</si>
  <si>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</si>
  <si>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</si>
  <si>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</si>
  <si>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</si>
  <si>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</si>
  <si>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</si>
  <si>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</si>
  <si>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</si>
  <si>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</si>
  <si>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</si>
  <si>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</si>
  <si>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</si>
  <si>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</si>
  <si>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</si>
  <si>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</si>
  <si>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</si>
  <si>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</si>
  <si>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</si>
  <si>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</si>
  <si>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</si>
  <si>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</si>
  <si>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</si>
  <si>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</si>
  <si>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</si>
  <si>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</si>
  <si>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</si>
  <si>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</si>
  <si>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</si>
  <si>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</si>
  <si>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</si>
  <si>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</si>
  <si>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</si>
  <si>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</si>
  <si>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</si>
  <si>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</si>
  <si>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</si>
  <si>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</si>
  <si>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</si>
  <si>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</si>
  <si>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</si>
  <si>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</si>
  <si>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</si>
  <si>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</si>
  <si>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</si>
  <si>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</si>
  <si>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</si>
  <si>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</si>
  <si>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</si>
  <si>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</si>
  <si>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</si>
  <si>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</si>
  <si>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</si>
  <si>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</si>
  <si>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</si>
  <si>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</si>
  <si>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</si>
  <si>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</si>
  <si>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</si>
  <si>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</si>
  <si>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</si>
  <si>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</si>
  <si>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</si>
  <si>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</si>
  <si>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</si>
  <si>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</si>
  <si>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</si>
  <si>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</si>
  <si>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</si>
  <si>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</si>
  <si>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</si>
  <si>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</si>
  <si>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</si>
  <si>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</si>
  <si>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</si>
  <si>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</si>
  <si>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</si>
  <si>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</si>
  <si>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</si>
  <si>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</si>
  <si>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</si>
  <si>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</si>
  <si>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</si>
  <si>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</si>
  <si>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</si>
  <si>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</si>
  <si>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</si>
  <si>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</si>
  <si>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</si>
  <si>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</si>
  <si>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</si>
  <si>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</si>
  <si>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</si>
  <si>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</si>
  <si>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</si>
  <si>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</si>
  <si>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</si>
  <si>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</si>
  <si>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</si>
  <si>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</si>
  <si>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</si>
  <si>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</si>
  <si>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</si>
  <si>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</si>
  <si>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</si>
  <si>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</si>
  <si>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</si>
  <si>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</si>
  <si>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</si>
  <si>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</si>
  <si>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</si>
  <si>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</si>
  <si>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</si>
  <si>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</si>
  <si>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</si>
  <si>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</si>
  <si>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</si>
  <si>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</si>
  <si>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</si>
  <si>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</si>
  <si>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</si>
  <si>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</si>
  <si>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</si>
  <si>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</si>
  <si>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</si>
  <si>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</si>
  <si>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</si>
  <si>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</si>
  <si>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</si>
  <si>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</si>
  <si>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</si>
  <si>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</si>
  <si>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</si>
  <si>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</si>
  <si>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</si>
  <si>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</si>
  <si>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</si>
  <si>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</si>
  <si>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</si>
  <si>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</si>
  <si>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</si>
  <si>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</si>
  <si>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</si>
  <si>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</si>
  <si>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</si>
  <si>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</si>
  <si>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</si>
  <si>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</si>
  <si>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</si>
  <si>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</si>
  <si>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</si>
  <si>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</si>
  <si>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</si>
  <si>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</si>
  <si>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</si>
  <si>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</si>
  <si>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</si>
  <si>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</si>
  <si>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</si>
  <si>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</si>
  <si>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</si>
  <si>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</si>
  <si>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</si>
  <si>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</si>
  <si>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</si>
  <si>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</si>
  <si>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</si>
  <si>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</si>
  <si>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</si>
  <si>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</si>
  <si>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</si>
  <si>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</si>
  <si>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</si>
  <si>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</si>
  <si>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</si>
  <si>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</si>
  <si>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</si>
  <si>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</si>
  <si>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</si>
  <si>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</si>
  <si>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</si>
  <si>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</si>
  <si>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</si>
  <si>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</si>
  <si>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</si>
  <si>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</si>
  <si>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</si>
  <si>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</si>
  <si>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</si>
  <si>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</si>
  <si>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</si>
  <si>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</si>
  <si>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</si>
  <si>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</si>
  <si>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</si>
  <si>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</si>
  <si>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</si>
  <si>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</si>
  <si>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</si>
  <si>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</si>
  <si>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</si>
  <si>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</si>
  <si>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</si>
  <si>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</si>
  <si>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</si>
  <si>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</si>
  <si>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</si>
  <si>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</si>
  <si>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</si>
  <si>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</si>
  <si>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</si>
  <si>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</si>
  <si>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</si>
  <si>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</si>
  <si>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</si>
  <si>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</si>
  <si>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</si>
  <si>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</si>
  <si>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</si>
  <si>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</si>
  <si>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</si>
  <si>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</si>
  <si>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</si>
  <si>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</si>
  <si>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</si>
  <si>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</si>
  <si>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</si>
  <si>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</si>
  <si>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</si>
  <si>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</si>
  <si>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</si>
  <si>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</si>
  <si>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</si>
  <si>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</si>
  <si>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</si>
  <si>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</si>
  <si>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</si>
  <si>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</si>
  <si>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</si>
  <si>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</si>
  <si>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</si>
  <si>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</si>
  <si>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</si>
  <si>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</si>
  <si>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</si>
  <si>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</si>
  <si>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</si>
  <si>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</si>
  <si>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</si>
  <si>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</si>
  <si>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</si>
  <si>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</si>
  <si>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</si>
  <si>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</si>
  <si>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</si>
  <si>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</si>
  <si>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</si>
  <si>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</si>
  <si>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</si>
  <si>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</si>
  <si>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</si>
  <si>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</si>
  <si>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</si>
  <si>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</si>
  <si>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</si>
  <si>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</si>
  <si>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</si>
  <si>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</si>
  <si>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</si>
  <si>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</si>
  <si>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</si>
  <si>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</si>
  <si>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</si>
  <si>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</si>
  <si>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</si>
  <si>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</si>
  <si>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</si>
  <si>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</si>
  <si>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</si>
  <si>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</si>
  <si>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</si>
  <si>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</si>
  <si>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</si>
  <si>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</si>
  <si>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</si>
  <si>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</si>
  <si>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</si>
  <si>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</si>
  <si>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</si>
  <si>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</si>
  <si>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</si>
  <si>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</si>
  <si>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</si>
  <si>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</si>
  <si>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</si>
  <si>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</si>
  <si>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</si>
  <si>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</si>
  <si>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</si>
  <si>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</si>
  <si>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</si>
  <si>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</si>
  <si>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</si>
  <si>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</si>
  <si>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</si>
  <si>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</si>
  <si>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</si>
  <si>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</si>
  <si>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</si>
  <si>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</si>
  <si>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</si>
  <si>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</si>
  <si>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</si>
  <si>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</si>
  <si>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</si>
  <si>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</si>
  <si>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</si>
  <si>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</si>
  <si>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</si>
  <si>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</si>
  <si>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</si>
  <si>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</si>
  <si>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</si>
  <si>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</si>
  <si>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</si>
  <si>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</si>
  <si>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</si>
  <si>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</si>
  <si>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</si>
  <si>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</si>
  <si>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</si>
  <si>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</si>
  <si>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</si>
  <si>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</si>
  <si>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</si>
  <si>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</si>
  <si>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</si>
  <si>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</si>
  <si>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</si>
  <si>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</si>
  <si>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</si>
  <si>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</si>
  <si>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</si>
  <si>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</si>
  <si>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</si>
  <si>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</si>
  <si>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</si>
  <si>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</si>
  <si>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</si>
  <si>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</si>
  <si>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</si>
  <si>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</si>
  <si>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</si>
  <si>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</si>
  <si>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</si>
  <si>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</si>
  <si>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</si>
  <si>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</si>
  <si>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</si>
  <si>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</si>
  <si>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</si>
  <si>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</si>
  <si>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</si>
  <si>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</si>
  <si>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</si>
  <si>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</si>
  <si>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</si>
  <si>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</si>
  <si>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</si>
  <si>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</si>
  <si>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</si>
  <si>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</si>
  <si>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</si>
  <si>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</si>
  <si>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</si>
  <si>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</si>
  <si>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</si>
  <si>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</si>
  <si>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</si>
  <si>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</si>
  <si>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</si>
  <si>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</si>
  <si>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</si>
  <si>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</si>
  <si>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</si>
  <si>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</si>
  <si>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</si>
  <si>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</si>
  <si>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</si>
  <si>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</si>
  <si>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</si>
  <si>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</si>
  <si>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</si>
  <si>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</si>
  <si>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</si>
  <si>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</si>
  <si>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</si>
  <si>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</si>
  <si>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</si>
  <si>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</si>
  <si>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</si>
  <si>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</si>
  <si>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</si>
  <si>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</si>
  <si>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</si>
  <si>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</si>
  <si>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</si>
  <si>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</si>
  <si>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</si>
  <si>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</si>
  <si>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</si>
  <si>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</si>
  <si>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</si>
  <si>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</si>
  <si>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</si>
  <si>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</si>
  <si>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</si>
  <si>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</si>
  <si>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</si>
  <si>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</si>
  <si>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</si>
  <si>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</si>
  <si>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</si>
  <si>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</si>
  <si>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</si>
  <si>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</si>
  <si>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</si>
  <si>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</si>
  <si>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</si>
  <si>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</si>
  <si>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</si>
  <si>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</si>
  <si>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</si>
  <si>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</si>
  <si>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</si>
  <si>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</si>
  <si>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</si>
  <si>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</si>
  <si>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</si>
  <si>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</si>
  <si>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</si>
  <si>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</si>
  <si>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</si>
  <si>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</si>
  <si>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</si>
  <si>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</si>
  <si>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</si>
  <si>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</si>
  <si>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</si>
  <si>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</si>
  <si>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</si>
  <si>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</si>
  <si>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</si>
  <si>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</si>
  <si>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</si>
  <si>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</si>
  <si>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</si>
  <si>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</si>
  <si>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</si>
  <si>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</si>
  <si>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</si>
  <si>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</si>
  <si>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</si>
  <si>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</si>
  <si>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</si>
  <si>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</si>
  <si>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</si>
  <si>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</si>
  <si>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</si>
  <si>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</si>
  <si>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</si>
  <si>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</si>
  <si>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</si>
  <si>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</si>
  <si>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</si>
  <si>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</si>
  <si>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</si>
  <si>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</si>
  <si>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</si>
  <si>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</si>
  <si>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</si>
  <si>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</si>
  <si>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</si>
  <si>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</si>
  <si>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</si>
  <si>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</si>
  <si>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</si>
  <si>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</si>
  <si>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</si>
  <si>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</si>
  <si>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</si>
  <si>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</si>
  <si>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</si>
  <si>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</si>
  <si>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</si>
  <si>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</si>
  <si>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PENDIENTE</t>
  </si>
  <si>
    <t>SERGIO VAZQUEZ HUERTA</t>
  </si>
  <si>
    <t>VAHS</t>
  </si>
  <si>
    <t>dec 15 dias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</si>
  <si>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</si>
  <si>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</si>
  <si>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</si>
  <si>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</si>
  <si>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</si>
  <si>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</si>
  <si>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</si>
  <si>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</si>
  <si>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</si>
  <si>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</si>
  <si>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</si>
  <si>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</si>
  <si>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</si>
  <si>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</si>
  <si>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</si>
  <si>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PRIMER QUINCENA DE DICIEMBRE DE 2017</t>
  </si>
  <si>
    <t>15 DE DICIEMBRE DE 2017</t>
  </si>
  <si>
    <t>GURM790530IY7</t>
  </si>
  <si>
    <t>MIGUEL ANGEL GUERRERO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</si>
</sst>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1" fillId="0" borderId="0" xfId="0" applyFont="1"/>
    <xf numFmtId="43" fontId="0" fillId="0" borderId="0" xfId="0" applyNumberFormat="1"/>
    <xf numFmtId="0" fontId="1" fillId="3" borderId="0" xfId="0" applyFon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H16" sqref="H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6" ht="18" x14ac:dyDescent="0.25">
      <c r="F1" s="44" t="s">
        <v>0</v>
      </c>
      <c r="J1" s="44"/>
      <c r="M1" s="46" t="s">
        <v>1</v>
      </c>
    </row>
    <row r="2" spans="2:16" ht="15" x14ac:dyDescent="0.25">
      <c r="F2" s="47" t="s">
        <v>290</v>
      </c>
      <c r="J2" s="47"/>
      <c r="M2" s="48" t="str">
        <f>+PRESIDENCIA!M2</f>
        <v>15 DE DICIEMBRE DE 2017</v>
      </c>
    </row>
    <row r="3" spans="2:16" x14ac:dyDescent="0.2">
      <c r="F3" s="98" t="str">
        <f>+PRESIDENCIA!F3</f>
        <v>PRIMER QUINCENA DE DICIEMBRE DE 2017</v>
      </c>
      <c r="J3" s="99"/>
    </row>
    <row r="4" spans="2:16" x14ac:dyDescent="0.2">
      <c r="F4" s="99" t="s">
        <v>194</v>
      </c>
      <c r="J4" s="99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6" ht="24.95" customHeight="1" x14ac:dyDescent="0.2">
      <c r="B7" s="38" t="s">
        <v>482</v>
      </c>
      <c r="C7" s="41" t="s">
        <v>319</v>
      </c>
      <c r="D7" s="53"/>
      <c r="E7" s="38" t="s">
        <v>116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  <c r="O7" s="58"/>
      <c r="P7" s="58"/>
    </row>
    <row r="8" spans="2:16" ht="24.95" customHeight="1" x14ac:dyDescent="0.2">
      <c r="B8" s="38" t="s">
        <v>327</v>
      </c>
      <c r="C8" s="41" t="s">
        <v>320</v>
      </c>
      <c r="D8" s="53"/>
      <c r="E8" s="38" t="s">
        <v>116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6" ht="24.95" customHeight="1" x14ac:dyDescent="0.2">
      <c r="B9" s="38" t="s">
        <v>328</v>
      </c>
      <c r="C9" s="41" t="s">
        <v>311</v>
      </c>
      <c r="D9" s="53"/>
      <c r="E9" s="38" t="s">
        <v>116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6" ht="24.95" customHeight="1" x14ac:dyDescent="0.2">
      <c r="B10" s="38" t="s">
        <v>329</v>
      </c>
      <c r="C10" s="41" t="s">
        <v>321</v>
      </c>
      <c r="D10" s="53"/>
      <c r="E10" s="38" t="s">
        <v>116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  <c r="O10" s="37" t="s">
        <v>519</v>
      </c>
    </row>
    <row r="11" spans="2:16" ht="24.95" customHeight="1" x14ac:dyDescent="0.2">
      <c r="B11" s="38" t="s">
        <v>330</v>
      </c>
      <c r="C11" s="41" t="s">
        <v>322</v>
      </c>
      <c r="D11" s="53"/>
      <c r="E11" s="38" t="s">
        <v>116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6" ht="24.95" customHeight="1" x14ac:dyDescent="0.2">
      <c r="B12" s="38" t="s">
        <v>447</v>
      </c>
      <c r="C12" s="41" t="s">
        <v>323</v>
      </c>
      <c r="D12" s="53"/>
      <c r="E12" s="38" t="s">
        <v>117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6" ht="24.95" customHeight="1" x14ac:dyDescent="0.2">
      <c r="B13" s="38" t="s">
        <v>502</v>
      </c>
      <c r="C13" s="41" t="s">
        <v>503</v>
      </c>
      <c r="D13" s="53"/>
      <c r="E13" s="38" t="s">
        <v>116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6" ht="24.95" customHeight="1" x14ac:dyDescent="0.2">
      <c r="B14" s="38" t="s">
        <v>331</v>
      </c>
      <c r="C14" s="41" t="s">
        <v>325</v>
      </c>
      <c r="D14" s="53"/>
      <c r="E14" s="38" t="s">
        <v>116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6" ht="24.95" customHeight="1" x14ac:dyDescent="0.2">
      <c r="B15" s="38" t="s">
        <v>332</v>
      </c>
      <c r="C15" s="41" t="s">
        <v>326</v>
      </c>
      <c r="D15" s="53"/>
      <c r="E15" s="38" t="s">
        <v>116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6" ht="21.95" customHeight="1" x14ac:dyDescent="0.2">
      <c r="B16" s="38" t="s">
        <v>337</v>
      </c>
      <c r="C16" s="41" t="s">
        <v>324</v>
      </c>
      <c r="D16" s="53"/>
      <c r="E16" s="38" t="s">
        <v>116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3"/>
      <c r="K16" s="93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4"/>
      <c r="N17" s="60"/>
    </row>
    <row r="19" spans="2:14" x14ac:dyDescent="0.2">
      <c r="C19" s="37" t="s">
        <v>194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298</v>
      </c>
      <c r="G2" s="45"/>
      <c r="H2" s="45"/>
      <c r="I2" s="45"/>
      <c r="J2" s="47"/>
      <c r="K2" s="45"/>
      <c r="L2" s="45"/>
      <c r="M2" s="48" t="str">
        <f>+O.PUB!M2</f>
        <v>15 DE DICIEMBRE DE 2017</v>
      </c>
    </row>
    <row r="3" spans="2:18" x14ac:dyDescent="0.2">
      <c r="F3" s="48" t="str">
        <f>+O.PUB!F3</f>
        <v>PRIMER QUINCENA DE DICIEMBRE DE 2017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351</v>
      </c>
      <c r="C7" s="110" t="s">
        <v>350</v>
      </c>
      <c r="D7" s="53"/>
      <c r="E7" s="119" t="s">
        <v>192</v>
      </c>
      <c r="F7" s="65">
        <v>13144.89</v>
      </c>
      <c r="G7" s="65">
        <v>1698.63</v>
      </c>
      <c r="H7" s="18">
        <f>+F7/30.42*15</f>
        <v>6481.7011834319519</v>
      </c>
      <c r="I7" s="18">
        <f>+G7/30.42*15</f>
        <v>837.58875739644975</v>
      </c>
      <c r="J7" s="18"/>
      <c r="K7" s="18"/>
      <c r="L7" s="18">
        <f>H7-I7+J7-K7</f>
        <v>5644.1124260355018</v>
      </c>
      <c r="M7" s="36"/>
      <c r="N7" s="144" t="s">
        <v>510</v>
      </c>
      <c r="O7" s="144" t="s">
        <v>511</v>
      </c>
      <c r="P7" s="60">
        <f>F7/30.42*16</f>
        <v>6913.8145956607486</v>
      </c>
      <c r="Q7" s="60">
        <f>G7/30.42*16</f>
        <v>893.42800788954639</v>
      </c>
      <c r="R7" s="58">
        <f>P7-Q7</f>
        <v>6020.3865877712024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6481.7011834319519</v>
      </c>
      <c r="I9" s="60">
        <f>SUM(I7:I8)</f>
        <v>837.58875739644975</v>
      </c>
      <c r="J9" s="60">
        <f t="shared" si="0"/>
        <v>0</v>
      </c>
      <c r="K9" s="60">
        <f t="shared" si="0"/>
        <v>0</v>
      </c>
      <c r="L9" s="60">
        <f>SUM(L7:L8)</f>
        <v>5644.1124260355018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27"/>
  <sheetViews>
    <sheetView topLeftCell="A6" zoomScale="80" zoomScaleNormal="80" workbookViewId="0">
      <selection activeCell="J21" sqref="J2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8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15 DE DICIEMBRE DE 2017</v>
      </c>
    </row>
    <row r="3" spans="2:18" x14ac:dyDescent="0.2">
      <c r="F3" s="48" t="str">
        <f>PRESIDENCIA!F3</f>
        <v>PRIMER QUINCENA DE DICIEMBRE DE 2017</v>
      </c>
      <c r="G3" s="45"/>
      <c r="H3" s="45"/>
      <c r="I3" s="45"/>
      <c r="J3" s="45"/>
      <c r="K3" s="45"/>
      <c r="L3" s="45"/>
      <c r="M3" s="45"/>
    </row>
    <row r="4" spans="2:18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8" ht="24.75" customHeight="1" x14ac:dyDescent="0.2">
      <c r="B5" s="38" t="s">
        <v>418</v>
      </c>
      <c r="C5" s="41" t="s">
        <v>419</v>
      </c>
      <c r="D5" s="53"/>
      <c r="E5" s="70" t="s">
        <v>135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54"/>
      <c r="M5" s="18">
        <f>I5-J5+K5-L5</f>
        <v>5644.1124260355018</v>
      </c>
      <c r="N5" s="36"/>
      <c r="O5" s="144" t="s">
        <v>510</v>
      </c>
      <c r="P5" s="140"/>
    </row>
    <row r="6" spans="2:18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1582.2403039999999</v>
      </c>
      <c r="H6" s="65"/>
      <c r="I6" s="18">
        <f t="shared" ref="I6:I21" si="0">+F6/30.42*15</f>
        <v>6213.0177514792895</v>
      </c>
      <c r="J6" s="18">
        <f t="shared" ref="J6:J21" si="1">+G6/30.42*15</f>
        <v>780.19738856015772</v>
      </c>
      <c r="K6" s="18">
        <f t="shared" ref="K6:K21" si="2">+H6/30.42*15</f>
        <v>0</v>
      </c>
      <c r="L6" s="54">
        <v>1</v>
      </c>
      <c r="M6" s="18">
        <f t="shared" ref="M6:M18" si="3">I6-J6+K6-L6</f>
        <v>5431.8203629191321</v>
      </c>
      <c r="N6" s="36"/>
      <c r="P6" s="55"/>
    </row>
    <row r="7" spans="2:18" ht="24.75" customHeight="1" x14ac:dyDescent="0.2">
      <c r="B7" s="38" t="s">
        <v>8</v>
      </c>
      <c r="C7" s="56" t="s">
        <v>97</v>
      </c>
      <c r="D7" s="53"/>
      <c r="E7" s="70" t="s">
        <v>156</v>
      </c>
      <c r="F7" s="65">
        <v>8891.4</v>
      </c>
      <c r="G7" s="65">
        <v>838.4882879999999</v>
      </c>
      <c r="H7" s="65"/>
      <c r="I7" s="18">
        <f t="shared" si="0"/>
        <v>4384.3195266272178</v>
      </c>
      <c r="J7" s="18">
        <f t="shared" si="1"/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8" ht="24.75" customHeight="1" x14ac:dyDescent="0.2">
      <c r="B8" s="57" t="s">
        <v>154</v>
      </c>
      <c r="C8" s="35" t="s">
        <v>155</v>
      </c>
      <c r="D8" s="53"/>
      <c r="E8" s="70" t="s">
        <v>119</v>
      </c>
      <c r="F8" s="65">
        <v>9734</v>
      </c>
      <c r="G8" s="65">
        <v>989.48</v>
      </c>
      <c r="H8" s="65"/>
      <c r="I8" s="18">
        <f t="shared" si="0"/>
        <v>4799.8027613412223</v>
      </c>
      <c r="J8" s="18">
        <f t="shared" si="1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8" ht="24.75" customHeight="1" x14ac:dyDescent="0.2">
      <c r="B9" s="41" t="s">
        <v>266</v>
      </c>
      <c r="C9" s="35" t="s">
        <v>267</v>
      </c>
      <c r="D9" s="41"/>
      <c r="E9" s="121" t="s">
        <v>268</v>
      </c>
      <c r="F9" s="65">
        <v>10716</v>
      </c>
      <c r="G9" s="65">
        <v>1179.82</v>
      </c>
      <c r="H9" s="65"/>
      <c r="I9" s="18">
        <f t="shared" si="0"/>
        <v>5284.0236686390535</v>
      </c>
      <c r="J9" s="18">
        <f t="shared" si="1"/>
        <v>581.76528599605513</v>
      </c>
      <c r="K9" s="18">
        <f t="shared" si="2"/>
        <v>0</v>
      </c>
      <c r="L9" s="18"/>
      <c r="M9" s="18">
        <f t="shared" si="3"/>
        <v>4702.2583826429982</v>
      </c>
      <c r="N9" s="36"/>
      <c r="P9" s="55"/>
    </row>
    <row r="10" spans="2:18" ht="24.75" customHeight="1" x14ac:dyDescent="0.2">
      <c r="B10" s="38" t="s">
        <v>483</v>
      </c>
      <c r="C10" s="41" t="s">
        <v>195</v>
      </c>
      <c r="D10" s="53"/>
      <c r="E10" s="70" t="s">
        <v>125</v>
      </c>
      <c r="F10" s="65">
        <v>10714.2</v>
      </c>
      <c r="G10" s="65">
        <v>1179.4334239999998</v>
      </c>
      <c r="H10" s="65"/>
      <c r="I10" s="18">
        <f t="shared" si="0"/>
        <v>5283.1360946745563</v>
      </c>
      <c r="J10" s="18">
        <f t="shared" si="1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8" ht="24.75" customHeight="1" x14ac:dyDescent="0.2">
      <c r="B11" s="38" t="s">
        <v>96</v>
      </c>
      <c r="C11" s="41" t="s">
        <v>168</v>
      </c>
      <c r="D11" s="53"/>
      <c r="E11" s="70" t="s">
        <v>140</v>
      </c>
      <c r="F11" s="65">
        <v>11483</v>
      </c>
      <c r="G11" s="65">
        <v>1343</v>
      </c>
      <c r="H11" s="65"/>
      <c r="I11" s="18">
        <f t="shared" si="0"/>
        <v>5662.2287968441806</v>
      </c>
      <c r="J11" s="18">
        <f t="shared" si="1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8" ht="24.75" customHeight="1" x14ac:dyDescent="0.2">
      <c r="B12" s="38" t="s">
        <v>527</v>
      </c>
      <c r="C12" s="41" t="s">
        <v>526</v>
      </c>
      <c r="D12" s="53"/>
      <c r="E12" s="70" t="s">
        <v>407</v>
      </c>
      <c r="F12" s="65">
        <v>13849.04</v>
      </c>
      <c r="G12" s="65">
        <v>1849.04</v>
      </c>
      <c r="H12" s="65"/>
      <c r="I12" s="18">
        <f t="shared" si="0"/>
        <v>6828.915187376726</v>
      </c>
      <c r="J12" s="18">
        <f t="shared" si="1"/>
        <v>911.75542406311627</v>
      </c>
      <c r="K12" s="18">
        <f t="shared" si="2"/>
        <v>0</v>
      </c>
      <c r="L12" s="18"/>
      <c r="M12" s="18">
        <f t="shared" si="3"/>
        <v>5917.1597633136098</v>
      </c>
      <c r="N12" s="36"/>
      <c r="O12" s="147" t="s">
        <v>514</v>
      </c>
      <c r="P12" s="55">
        <f>F12/30.42*16</f>
        <v>7284.1761998685079</v>
      </c>
      <c r="Q12" s="55">
        <f>G12/30.42*16</f>
        <v>972.53911900065737</v>
      </c>
      <c r="R12" s="58">
        <f>P12-Q12</f>
        <v>6311.6370808678503</v>
      </c>
    </row>
    <row r="13" spans="2:18" ht="24.75" customHeight="1" x14ac:dyDescent="0.2">
      <c r="B13" s="41" t="s">
        <v>223</v>
      </c>
      <c r="C13" s="41" t="s">
        <v>221</v>
      </c>
      <c r="D13" s="41"/>
      <c r="E13" s="121" t="s">
        <v>222</v>
      </c>
      <c r="F13" s="65">
        <v>6730.12</v>
      </c>
      <c r="G13" s="65">
        <v>267.95</v>
      </c>
      <c r="H13" s="65"/>
      <c r="I13" s="18">
        <f t="shared" si="0"/>
        <v>3318.5996055226824</v>
      </c>
      <c r="J13" s="18">
        <f t="shared" si="1"/>
        <v>132.12524654832347</v>
      </c>
      <c r="K13" s="18">
        <f t="shared" si="2"/>
        <v>0</v>
      </c>
      <c r="L13" s="18"/>
      <c r="M13" s="18">
        <f t="shared" si="3"/>
        <v>3186.4743589743589</v>
      </c>
      <c r="N13" s="36"/>
      <c r="P13" s="55"/>
    </row>
    <row r="14" spans="2:18" ht="24.75" customHeight="1" x14ac:dyDescent="0.2">
      <c r="B14" s="41" t="s">
        <v>421</v>
      </c>
      <c r="C14" s="35" t="s">
        <v>420</v>
      </c>
      <c r="D14" s="41"/>
      <c r="E14" s="121" t="s">
        <v>269</v>
      </c>
      <c r="F14" s="65">
        <v>8807.4</v>
      </c>
      <c r="G14" s="65">
        <v>823.43548799999985</v>
      </c>
      <c r="H14" s="65"/>
      <c r="I14" s="18">
        <f t="shared" si="0"/>
        <v>4342.8994082840236</v>
      </c>
      <c r="J14" s="18">
        <f t="shared" si="1"/>
        <v>406.03327810650876</v>
      </c>
      <c r="K14" s="18">
        <f t="shared" si="2"/>
        <v>0</v>
      </c>
      <c r="L14" s="18"/>
      <c r="M14" s="18">
        <f t="shared" si="3"/>
        <v>3936.8661301775146</v>
      </c>
      <c r="N14" s="36"/>
      <c r="O14" s="144" t="s">
        <v>510</v>
      </c>
      <c r="P14" s="140"/>
    </row>
    <row r="15" spans="2:18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81.163055999999997</v>
      </c>
      <c r="I15" s="18">
        <f t="shared" si="0"/>
        <v>2193.1952662721897</v>
      </c>
      <c r="J15" s="18">
        <f t="shared" si="1"/>
        <v>0</v>
      </c>
      <c r="K15" s="18">
        <f t="shared" si="2"/>
        <v>40.021230769230769</v>
      </c>
      <c r="L15" s="18"/>
      <c r="M15" s="18">
        <f t="shared" si="3"/>
        <v>2233.2164970414206</v>
      </c>
      <c r="N15" s="36"/>
      <c r="P15" s="60"/>
    </row>
    <row r="16" spans="2:18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962.67388799999981</v>
      </c>
      <c r="H16" s="65">
        <v>0</v>
      </c>
      <c r="I16" s="18">
        <f t="shared" si="0"/>
        <v>4726.0355029585799</v>
      </c>
      <c r="J16" s="18">
        <f t="shared" si="1"/>
        <v>474.69126627218924</v>
      </c>
      <c r="K16" s="18">
        <f t="shared" si="2"/>
        <v>0</v>
      </c>
      <c r="L16" s="18"/>
      <c r="M16" s="18">
        <f t="shared" si="3"/>
        <v>4251.344236686391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363.21950400000003</v>
      </c>
      <c r="H17" s="65"/>
      <c r="I17" s="18">
        <f t="shared" si="0"/>
        <v>3588.0177514792895</v>
      </c>
      <c r="J17" s="18">
        <f t="shared" si="1"/>
        <v>179.10231952662721</v>
      </c>
      <c r="K17" s="18">
        <f t="shared" si="2"/>
        <v>0</v>
      </c>
      <c r="L17" s="18">
        <v>0</v>
      </c>
      <c r="M17" s="18">
        <f t="shared" si="3"/>
        <v>3408.9154319526624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2"/>
      <c r="E18" s="119" t="s">
        <v>149</v>
      </c>
      <c r="F18" s="65">
        <v>6291.6</v>
      </c>
      <c r="G18" s="65">
        <v>220.13238400000003</v>
      </c>
      <c r="H18" s="65"/>
      <c r="I18" s="18">
        <f t="shared" si="0"/>
        <v>3102.3668639053253</v>
      </c>
      <c r="J18" s="18">
        <f t="shared" si="1"/>
        <v>108.54654043392506</v>
      </c>
      <c r="K18" s="18">
        <f t="shared" si="2"/>
        <v>0</v>
      </c>
      <c r="L18" s="18"/>
      <c r="M18" s="18">
        <f t="shared" si="3"/>
        <v>2993.8203234714001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5"/>
      <c r="E19" s="123" t="s">
        <v>119</v>
      </c>
      <c r="F19" s="65">
        <v>8595.2999999999993</v>
      </c>
      <c r="G19" s="65">
        <v>785.54919999999993</v>
      </c>
      <c r="H19" s="65"/>
      <c r="I19" s="18">
        <f t="shared" si="0"/>
        <v>4238.3136094674555</v>
      </c>
      <c r="J19" s="18">
        <f t="shared" si="1"/>
        <v>387.35167652859951</v>
      </c>
      <c r="K19" s="18">
        <f t="shared" si="2"/>
        <v>0</v>
      </c>
      <c r="L19" s="18"/>
      <c r="M19" s="18">
        <f>I19-J19+K19-L19</f>
        <v>3850.9619329388561</v>
      </c>
      <c r="N19" s="36"/>
      <c r="P19" s="45"/>
      <c r="Q19" s="58"/>
    </row>
    <row r="20" spans="2:17" ht="24.75" customHeight="1" x14ac:dyDescent="0.2">
      <c r="B20" s="34" t="s">
        <v>422</v>
      </c>
      <c r="C20" s="35" t="s">
        <v>417</v>
      </c>
      <c r="D20" s="122"/>
      <c r="E20" s="119" t="s">
        <v>423</v>
      </c>
      <c r="F20" s="65">
        <v>11451.2</v>
      </c>
      <c r="G20" s="65">
        <v>1297.2</v>
      </c>
      <c r="H20" s="65"/>
      <c r="I20" s="18">
        <f t="shared" si="0"/>
        <v>5646.5483234714002</v>
      </c>
      <c r="J20" s="18">
        <f t="shared" si="1"/>
        <v>639.64497041420111</v>
      </c>
      <c r="K20" s="18">
        <f t="shared" si="2"/>
        <v>0</v>
      </c>
      <c r="L20" s="18"/>
      <c r="M20" s="18">
        <f>I20-J20+K20-L20</f>
        <v>5006.9033530571987</v>
      </c>
      <c r="N20" s="36"/>
      <c r="O20" s="144" t="s">
        <v>510</v>
      </c>
      <c r="P20" s="141">
        <f>+F20-G20</f>
        <v>10154</v>
      </c>
      <c r="Q20" s="58">
        <f>P20*0.35</f>
        <v>3553.8999999999996</v>
      </c>
    </row>
    <row r="21" spans="2:17" ht="24.75" customHeight="1" x14ac:dyDescent="0.2">
      <c r="B21" s="34" t="s">
        <v>424</v>
      </c>
      <c r="C21" s="35" t="s">
        <v>439</v>
      </c>
      <c r="D21" s="122"/>
      <c r="E21" s="119" t="s">
        <v>122</v>
      </c>
      <c r="F21" s="65">
        <v>7045.5</v>
      </c>
      <c r="G21" s="65">
        <v>302.15670399999999</v>
      </c>
      <c r="H21" s="65"/>
      <c r="I21" s="18">
        <f t="shared" si="0"/>
        <v>3474.1124260355027</v>
      </c>
      <c r="J21" s="18">
        <f t="shared" si="1"/>
        <v>148.99245759368836</v>
      </c>
      <c r="K21" s="18">
        <f t="shared" si="2"/>
        <v>0</v>
      </c>
      <c r="L21" s="18"/>
      <c r="M21" s="18">
        <f>I21-J21+K21-L21</f>
        <v>3325.1199684418143</v>
      </c>
      <c r="N21" s="36"/>
      <c r="O21" s="144" t="s">
        <v>510</v>
      </c>
      <c r="P21" s="142"/>
    </row>
    <row r="22" spans="2:17" ht="18.75" customHeight="1" x14ac:dyDescent="0.2">
      <c r="E22" s="59" t="s">
        <v>89</v>
      </c>
      <c r="F22" s="96">
        <f>SUM(F5:F17)</f>
        <v>127978.74999999999</v>
      </c>
      <c r="G22" s="96">
        <f>SUM(G5:G17)</f>
        <v>13077.410895999999</v>
      </c>
      <c r="H22" s="96">
        <f>SUM(H5:H17)</f>
        <v>81.163055999999997</v>
      </c>
      <c r="I22" s="60">
        <f>SUM(I5:I21)</f>
        <v>79567.233727810642</v>
      </c>
      <c r="J22" s="60">
        <f>SUM(J5:J21)</f>
        <v>7732.9631084812609</v>
      </c>
      <c r="K22" s="60">
        <f>SUM(K5:K21)</f>
        <v>40.021230769230769</v>
      </c>
      <c r="L22" s="60">
        <f>SUM(L5:L21)</f>
        <v>1</v>
      </c>
      <c r="M22" s="60">
        <f>SUM(M5:M21)</f>
        <v>71873.291850098627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J13" sqref="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504</v>
      </c>
      <c r="G2" s="45"/>
      <c r="H2" s="45"/>
      <c r="I2" s="45"/>
      <c r="J2" s="45"/>
      <c r="K2" s="45"/>
      <c r="L2" s="45"/>
      <c r="M2" s="45"/>
      <c r="N2" s="48" t="str">
        <f>+O.PUB2!M2</f>
        <v>15 DE DICIEMBRE DE 2017</v>
      </c>
    </row>
    <row r="3" spans="2:16" x14ac:dyDescent="0.2">
      <c r="F3" s="48" t="str">
        <f>PRESIDENCIA!F3</f>
        <v>PRIMER QUINCENA DE DICIEMBRE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6" ht="24.75" customHeight="1" x14ac:dyDescent="0.2">
      <c r="B5" s="41" t="s">
        <v>185</v>
      </c>
      <c r="C5" s="41" t="s">
        <v>186</v>
      </c>
      <c r="D5" s="41"/>
      <c r="E5" s="121" t="s">
        <v>220</v>
      </c>
      <c r="F5" s="65">
        <v>5546.1</v>
      </c>
      <c r="G5" s="65">
        <v>97.931984000000057</v>
      </c>
      <c r="H5" s="65"/>
      <c r="I5" s="18">
        <f>+F5/30.42*15</f>
        <v>2734.7633136094673</v>
      </c>
      <c r="J5" s="18">
        <f>+G5/30.42*15</f>
        <v>48.28993293885604</v>
      </c>
      <c r="K5" s="18">
        <f t="shared" ref="K5:K13" si="0">+H5/30.42*16</f>
        <v>0</v>
      </c>
      <c r="L5" s="18"/>
      <c r="M5" s="18">
        <f t="shared" ref="M5:M13" si="1">I5-J5+K5-L5</f>
        <v>2686.4733806706113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831.3382079999999</v>
      </c>
      <c r="H6" s="65"/>
      <c r="I6" s="18">
        <f t="shared" ref="I6:I13" si="2">+F6/30.42*15</f>
        <v>4364.6449704142015</v>
      </c>
      <c r="J6" s="18">
        <f t="shared" ref="J6:J13" si="3">+G6/30.42*15</f>
        <v>409.93008284023659</v>
      </c>
      <c r="K6" s="18">
        <f t="shared" si="0"/>
        <v>0</v>
      </c>
      <c r="L6" s="18"/>
      <c r="M6" s="18">
        <f t="shared" si="1"/>
        <v>3954.7148875739649</v>
      </c>
      <c r="N6" s="36"/>
      <c r="P6" s="55"/>
    </row>
    <row r="7" spans="2:16" ht="24.75" customHeight="1" x14ac:dyDescent="0.2">
      <c r="B7" s="38" t="s">
        <v>306</v>
      </c>
      <c r="C7" s="41" t="s">
        <v>304</v>
      </c>
      <c r="D7" s="53"/>
      <c r="E7" s="70" t="s">
        <v>305</v>
      </c>
      <c r="F7" s="65">
        <v>5040</v>
      </c>
      <c r="G7" s="65">
        <v>12.63</v>
      </c>
      <c r="H7" s="65"/>
      <c r="I7" s="18">
        <f t="shared" si="2"/>
        <v>2485.207100591716</v>
      </c>
      <c r="J7" s="18">
        <f t="shared" si="3"/>
        <v>6.2278106508875739</v>
      </c>
      <c r="K7" s="18">
        <f t="shared" si="0"/>
        <v>0</v>
      </c>
      <c r="L7" s="18"/>
      <c r="M7" s="18">
        <f t="shared" si="1"/>
        <v>2478.9792899408285</v>
      </c>
      <c r="N7" s="36"/>
      <c r="P7" s="55"/>
    </row>
    <row r="8" spans="2:16" ht="24.75" customHeight="1" x14ac:dyDescent="0.2">
      <c r="B8" s="38" t="s">
        <v>277</v>
      </c>
      <c r="C8" s="41" t="s">
        <v>276</v>
      </c>
      <c r="D8" s="53"/>
      <c r="E8" s="70" t="s">
        <v>141</v>
      </c>
      <c r="F8" s="65">
        <v>5495.7</v>
      </c>
      <c r="G8" s="65">
        <v>92.448463999999944</v>
      </c>
      <c r="H8" s="65"/>
      <c r="I8" s="18">
        <f t="shared" si="2"/>
        <v>2709.9112426035499</v>
      </c>
      <c r="J8" s="18">
        <f t="shared" si="3"/>
        <v>45.586027613412199</v>
      </c>
      <c r="K8" s="18">
        <f t="shared" si="0"/>
        <v>0</v>
      </c>
      <c r="L8" s="18"/>
      <c r="M8" s="18">
        <f t="shared" si="1"/>
        <v>2664.3252149901377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2"/>
      <c r="E9" s="119" t="s">
        <v>122</v>
      </c>
      <c r="F9" s="65">
        <v>10198</v>
      </c>
      <c r="G9" s="65">
        <v>1072</v>
      </c>
      <c r="H9" s="65"/>
      <c r="I9" s="18">
        <f t="shared" si="2"/>
        <v>5028.5996055226824</v>
      </c>
      <c r="J9" s="18">
        <f t="shared" si="3"/>
        <v>528.5996055226824</v>
      </c>
      <c r="K9" s="18">
        <f t="shared" si="0"/>
        <v>0</v>
      </c>
      <c r="L9" s="18"/>
      <c r="M9" s="18">
        <f t="shared" si="1"/>
        <v>4500</v>
      </c>
      <c r="N9" s="36"/>
      <c r="O9" s="58"/>
      <c r="P9" s="55"/>
    </row>
    <row r="10" spans="2:16" ht="24.75" customHeight="1" x14ac:dyDescent="0.2">
      <c r="B10" s="41" t="s">
        <v>212</v>
      </c>
      <c r="C10" s="41" t="s">
        <v>211</v>
      </c>
      <c r="D10" s="41"/>
      <c r="E10" s="121" t="s">
        <v>213</v>
      </c>
      <c r="F10" s="65">
        <v>6757.8</v>
      </c>
      <c r="G10" s="65">
        <v>270.85494400000005</v>
      </c>
      <c r="H10" s="65"/>
      <c r="I10" s="18">
        <f t="shared" si="2"/>
        <v>3332.248520710059</v>
      </c>
      <c r="J10" s="18">
        <f t="shared" si="3"/>
        <v>133.55766469428011</v>
      </c>
      <c r="K10" s="18">
        <f t="shared" si="0"/>
        <v>0</v>
      </c>
      <c r="L10" s="18"/>
      <c r="M10" s="18">
        <f t="shared" si="1"/>
        <v>3198.690856015779</v>
      </c>
      <c r="N10" s="36"/>
      <c r="O10" s="58"/>
      <c r="P10" s="55"/>
    </row>
    <row r="11" spans="2:16" ht="24.75" customHeight="1" x14ac:dyDescent="0.2">
      <c r="B11" s="41" t="s">
        <v>214</v>
      </c>
      <c r="C11" s="41" t="s">
        <v>429</v>
      </c>
      <c r="D11" s="41"/>
      <c r="E11" s="121" t="s">
        <v>215</v>
      </c>
      <c r="F11" s="65">
        <v>5546.1</v>
      </c>
      <c r="G11" s="65">
        <v>97.931984000000057</v>
      </c>
      <c r="H11" s="65"/>
      <c r="I11" s="18">
        <f t="shared" si="2"/>
        <v>2734.7633136094673</v>
      </c>
      <c r="J11" s="18">
        <f t="shared" si="3"/>
        <v>48.28993293885604</v>
      </c>
      <c r="K11" s="18">
        <f t="shared" si="0"/>
        <v>0</v>
      </c>
      <c r="L11" s="18"/>
      <c r="M11" s="18">
        <f t="shared" si="1"/>
        <v>2686.4733806706113</v>
      </c>
      <c r="N11" s="36"/>
      <c r="O11" s="58"/>
      <c r="P11" s="55"/>
    </row>
    <row r="12" spans="2:16" ht="24.75" customHeight="1" x14ac:dyDescent="0.2">
      <c r="B12" s="41" t="s">
        <v>217</v>
      </c>
      <c r="C12" s="41" t="s">
        <v>216</v>
      </c>
      <c r="D12" s="41"/>
      <c r="E12" s="121" t="s">
        <v>215</v>
      </c>
      <c r="F12" s="65">
        <v>5546.1</v>
      </c>
      <c r="G12" s="65">
        <v>97.931984000000057</v>
      </c>
      <c r="H12" s="65"/>
      <c r="I12" s="18">
        <f t="shared" si="2"/>
        <v>2734.7633136094673</v>
      </c>
      <c r="J12" s="18">
        <f t="shared" si="3"/>
        <v>48.28993293885604</v>
      </c>
      <c r="K12" s="18">
        <f t="shared" si="0"/>
        <v>0</v>
      </c>
      <c r="L12" s="18"/>
      <c r="M12" s="18">
        <f t="shared" si="1"/>
        <v>2686.4733806706113</v>
      </c>
      <c r="N12" s="36"/>
      <c r="O12" s="58"/>
      <c r="P12" s="55"/>
    </row>
    <row r="13" spans="2:16" ht="24.75" customHeight="1" x14ac:dyDescent="0.2">
      <c r="B13" s="41" t="s">
        <v>219</v>
      </c>
      <c r="C13" s="41" t="s">
        <v>218</v>
      </c>
      <c r="D13" s="41"/>
      <c r="E13" s="121" t="s">
        <v>215</v>
      </c>
      <c r="F13" s="65">
        <v>5546.1</v>
      </c>
      <c r="G13" s="65">
        <v>97.931984000000057</v>
      </c>
      <c r="H13" s="65"/>
      <c r="I13" s="18">
        <f t="shared" si="2"/>
        <v>2734.7633136094673</v>
      </c>
      <c r="J13" s="18">
        <f t="shared" si="3"/>
        <v>48.28993293885604</v>
      </c>
      <c r="K13" s="18">
        <f t="shared" si="0"/>
        <v>0</v>
      </c>
      <c r="L13" s="18"/>
      <c r="M13" s="18">
        <f t="shared" si="1"/>
        <v>2686.4733806706113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28859.664694280076</v>
      </c>
      <c r="J14" s="60">
        <f t="shared" si="4"/>
        <v>1317.0609230769232</v>
      </c>
      <c r="K14" s="60">
        <f t="shared" si="4"/>
        <v>0</v>
      </c>
      <c r="L14" s="60">
        <f t="shared" si="4"/>
        <v>0</v>
      </c>
      <c r="M14" s="60">
        <f t="shared" si="4"/>
        <v>27542.60377120315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505</v>
      </c>
      <c r="G2" s="45"/>
      <c r="H2" s="45"/>
      <c r="I2" s="45"/>
      <c r="J2" s="45"/>
      <c r="K2" s="45"/>
      <c r="L2" s="45"/>
      <c r="M2" s="48" t="str">
        <f>+O.PUB2!M2</f>
        <v>15 DE DICIEMBRE DE 2017</v>
      </c>
    </row>
    <row r="3" spans="2:15" x14ac:dyDescent="0.2">
      <c r="F3" s="48" t="str">
        <f>PRESIDENCIA!F3</f>
        <v>PRIMER QUINCENA DE DICIEMBRE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50" t="s">
        <v>4</v>
      </c>
      <c r="I4" s="50" t="s">
        <v>205</v>
      </c>
      <c r="J4" s="51" t="s">
        <v>254</v>
      </c>
      <c r="K4" s="52" t="s">
        <v>193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480</v>
      </c>
      <c r="C6" s="41" t="s">
        <v>481</v>
      </c>
      <c r="D6" s="53"/>
      <c r="E6" s="70" t="s">
        <v>443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  <c r="N6" s="144" t="s">
        <v>510</v>
      </c>
      <c r="O6" s="143"/>
    </row>
    <row r="7" spans="2:15" ht="24.95" customHeight="1" x14ac:dyDescent="0.2">
      <c r="B7" s="38" t="s">
        <v>181</v>
      </c>
      <c r="C7" s="41" t="s">
        <v>180</v>
      </c>
      <c r="D7" s="53"/>
      <c r="E7" s="70" t="s">
        <v>119</v>
      </c>
      <c r="F7" s="65">
        <v>8484</v>
      </c>
      <c r="G7" s="65">
        <v>767.74119999999994</v>
      </c>
      <c r="H7" s="18">
        <f t="shared" ref="H7:I7" si="0">+F7/30.42*15</f>
        <v>4183.4319526627214</v>
      </c>
      <c r="I7" s="18">
        <f t="shared" si="0"/>
        <v>378.57061143984214</v>
      </c>
      <c r="J7" s="18"/>
      <c r="K7" s="18">
        <v>0</v>
      </c>
      <c r="L7" s="18">
        <f>H7-I7+J7-K7</f>
        <v>3804.8613412228792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10490.655818540432</v>
      </c>
      <c r="I8" s="60">
        <f t="shared" si="1"/>
        <v>1178.8911242603549</v>
      </c>
      <c r="J8" s="60">
        <f t="shared" si="1"/>
        <v>0</v>
      </c>
      <c r="K8" s="60">
        <f t="shared" si="1"/>
        <v>0</v>
      </c>
      <c r="L8" s="60">
        <f t="shared" si="1"/>
        <v>9311.7646942800784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zoomScale="80" zoomScaleNormal="80" workbookViewId="0">
      <selection activeCell="I16" sqref="I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299</v>
      </c>
      <c r="G2" s="45"/>
      <c r="H2" s="45"/>
      <c r="I2" s="45"/>
      <c r="J2" s="45"/>
      <c r="K2" s="45"/>
      <c r="L2" s="45"/>
      <c r="M2" s="45"/>
      <c r="N2" s="48" t="str">
        <f>PRESIDENCIA!M2</f>
        <v>15 DE DICIEMBRE DE 2017</v>
      </c>
    </row>
    <row r="3" spans="1:19" x14ac:dyDescent="0.2">
      <c r="B3" s="38"/>
      <c r="C3" s="41"/>
      <c r="F3" s="48" t="str">
        <f>PRESIDENCIA!F3</f>
        <v>PRIMER QUINCENA DE DICIEMBRE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367</v>
      </c>
      <c r="C5" s="35" t="s">
        <v>366</v>
      </c>
      <c r="D5" s="122"/>
      <c r="E5" s="119" t="s">
        <v>172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55"/>
    </row>
    <row r="6" spans="1:19" ht="21.95" customHeight="1" x14ac:dyDescent="0.2">
      <c r="B6" s="34" t="s">
        <v>102</v>
      </c>
      <c r="C6" s="35" t="s">
        <v>165</v>
      </c>
      <c r="D6" s="122"/>
      <c r="E6" s="119" t="s">
        <v>147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>
        <f>+F6-G6</f>
        <v>12284.414176</v>
      </c>
    </row>
    <row r="7" spans="1:19" ht="21.95" customHeight="1" x14ac:dyDescent="0.2">
      <c r="B7" s="34" t="s">
        <v>106</v>
      </c>
      <c r="C7" s="35" t="s">
        <v>105</v>
      </c>
      <c r="D7" s="122"/>
      <c r="E7" s="119" t="s">
        <v>147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>
        <f t="shared" ref="P7:P16" si="4">+F7-G7</f>
        <v>12284.414176</v>
      </c>
      <c r="Q7" s="18"/>
      <c r="R7" s="18"/>
    </row>
    <row r="8" spans="1:19" ht="21.95" customHeight="1" x14ac:dyDescent="0.2">
      <c r="B8" s="34" t="s">
        <v>263</v>
      </c>
      <c r="C8" s="35" t="s">
        <v>264</v>
      </c>
      <c r="D8" s="122"/>
      <c r="E8" s="119" t="s">
        <v>265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>
        <f t="shared" si="4"/>
        <v>11927.703136</v>
      </c>
      <c r="Q8" s="41"/>
    </row>
    <row r="9" spans="1:19" ht="21.95" customHeight="1" x14ac:dyDescent="0.2">
      <c r="B9" s="34" t="s">
        <v>73</v>
      </c>
      <c r="C9" s="35" t="s">
        <v>74</v>
      </c>
      <c r="D9" s="122"/>
      <c r="E9" s="119" t="s">
        <v>129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>
        <f t="shared" si="4"/>
        <v>8118.4115520000005</v>
      </c>
    </row>
    <row r="10" spans="1:19" ht="21.95" customHeight="1" x14ac:dyDescent="0.2">
      <c r="B10" s="34" t="s">
        <v>75</v>
      </c>
      <c r="C10" s="35" t="s">
        <v>76</v>
      </c>
      <c r="D10" s="122"/>
      <c r="E10" s="119" t="s">
        <v>148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>
        <f t="shared" si="4"/>
        <v>8118.4115520000005</v>
      </c>
    </row>
    <row r="11" spans="1:19" ht="21.95" customHeight="1" x14ac:dyDescent="0.2">
      <c r="B11" s="34" t="s">
        <v>79</v>
      </c>
      <c r="C11" s="35" t="s">
        <v>80</v>
      </c>
      <c r="D11" s="122"/>
      <c r="E11" s="119" t="s">
        <v>148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>
        <f t="shared" si="4"/>
        <v>8118.4115520000005</v>
      </c>
    </row>
    <row r="12" spans="1:19" ht="21.95" customHeight="1" x14ac:dyDescent="0.2">
      <c r="B12" s="34" t="s">
        <v>23</v>
      </c>
      <c r="C12" s="35" t="s">
        <v>24</v>
      </c>
      <c r="D12" s="122"/>
      <c r="E12" s="119" t="s">
        <v>129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>
        <f t="shared" si="4"/>
        <v>6885.4147999999996</v>
      </c>
    </row>
    <row r="13" spans="1:19" ht="21.95" customHeight="1" x14ac:dyDescent="0.2">
      <c r="B13" s="34" t="s">
        <v>77</v>
      </c>
      <c r="C13" s="35" t="s">
        <v>78</v>
      </c>
      <c r="D13" s="122"/>
      <c r="E13" s="119" t="s">
        <v>148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>
        <f t="shared" si="4"/>
        <v>5091.0033759999997</v>
      </c>
    </row>
    <row r="14" spans="1:19" ht="24" x14ac:dyDescent="0.2">
      <c r="B14" s="41" t="s">
        <v>187</v>
      </c>
      <c r="C14" s="35" t="s">
        <v>188</v>
      </c>
      <c r="D14" s="41"/>
      <c r="E14" s="121" t="s">
        <v>226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>
        <f t="shared" si="4"/>
        <v>6486.9450560000005</v>
      </c>
    </row>
    <row r="15" spans="1:19" ht="21.95" customHeight="1" x14ac:dyDescent="0.2">
      <c r="B15" s="35" t="s">
        <v>182</v>
      </c>
      <c r="C15" s="35" t="s">
        <v>158</v>
      </c>
      <c r="D15" s="122"/>
      <c r="E15" s="119" t="s">
        <v>160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>
        <f t="shared" si="4"/>
        <v>8118.4115520000005</v>
      </c>
    </row>
    <row r="16" spans="1:19" ht="21.95" customHeight="1" x14ac:dyDescent="0.2">
      <c r="B16" s="34" t="s">
        <v>183</v>
      </c>
      <c r="C16" s="35" t="s">
        <v>159</v>
      </c>
      <c r="D16" s="122"/>
      <c r="E16" s="119" t="s">
        <v>160</v>
      </c>
      <c r="F16" s="65"/>
      <c r="G16" s="65"/>
      <c r="H16" s="65"/>
      <c r="I16" s="18">
        <f t="shared" si="0"/>
        <v>0</v>
      </c>
      <c r="J16" s="18">
        <f t="shared" si="1"/>
        <v>0</v>
      </c>
      <c r="K16" s="18">
        <f t="shared" si="2"/>
        <v>0</v>
      </c>
      <c r="L16" s="18">
        <v>0</v>
      </c>
      <c r="M16" s="18">
        <f>I16-J16+K16-L16</f>
        <v>0</v>
      </c>
      <c r="N16" s="36"/>
      <c r="P16" s="55">
        <f t="shared" si="4"/>
        <v>0</v>
      </c>
      <c r="S16" s="37">
        <f>+F16/30.42*10*0.25/6</f>
        <v>0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6">
        <f t="shared" ref="F18:L18" si="5">SUM(F5:F17)</f>
        <v>115376.12999999999</v>
      </c>
      <c r="G18" s="126">
        <f t="shared" si="5"/>
        <v>12718.589071999997</v>
      </c>
      <c r="H18" s="126">
        <f t="shared" si="5"/>
        <v>0</v>
      </c>
      <c r="I18" s="127">
        <f t="shared" si="5"/>
        <v>56891.582840236697</v>
      </c>
      <c r="J18" s="127">
        <f t="shared" si="5"/>
        <v>6271.4936252465486</v>
      </c>
      <c r="K18" s="127">
        <f t="shared" si="5"/>
        <v>0</v>
      </c>
      <c r="L18" s="127">
        <f t="shared" si="5"/>
        <v>1</v>
      </c>
      <c r="M18" s="127">
        <f>SUM(M5:M17)</f>
        <v>50619.089214990134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I8" sqref="I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300</v>
      </c>
      <c r="G2" s="45"/>
      <c r="H2" s="45"/>
      <c r="I2" s="45"/>
      <c r="J2" s="45"/>
      <c r="K2" s="45"/>
      <c r="L2" s="45"/>
      <c r="M2" s="45"/>
      <c r="N2" s="48" t="str">
        <f>PRESIDENCIA!M2</f>
        <v>15 DE DICIEMBRE DE 2017</v>
      </c>
    </row>
    <row r="3" spans="1:19" x14ac:dyDescent="0.2">
      <c r="B3" s="38"/>
      <c r="C3" s="41"/>
      <c r="F3" s="48" t="str">
        <f>PRESIDENCIA!F3</f>
        <v>PRIMER QUINCENA DE DICIEMBRE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513</v>
      </c>
      <c r="C5" s="35" t="s">
        <v>512</v>
      </c>
      <c r="D5" s="122"/>
      <c r="E5" s="119" t="s">
        <v>202</v>
      </c>
      <c r="F5" s="65">
        <v>8716.5</v>
      </c>
      <c r="G5" s="65">
        <v>807.29</v>
      </c>
      <c r="H5" s="65"/>
      <c r="I5" s="18">
        <f>+F5/30.42*15</f>
        <v>4298.0769230769229</v>
      </c>
      <c r="J5" s="18">
        <f>+G5/30.42*15</f>
        <v>398.07199211045361</v>
      </c>
      <c r="K5" s="18">
        <f>+H5/30.42*15</f>
        <v>0</v>
      </c>
      <c r="L5" s="18"/>
      <c r="M5" s="18">
        <f>I5-J5+K5-L5</f>
        <v>3900.0049309664691</v>
      </c>
      <c r="N5" s="36"/>
      <c r="O5" s="144" t="s">
        <v>510</v>
      </c>
      <c r="P5" s="140"/>
      <c r="S5" s="60"/>
    </row>
    <row r="6" spans="1:19" ht="21.95" customHeight="1" x14ac:dyDescent="0.2">
      <c r="B6" s="34" t="s">
        <v>425</v>
      </c>
      <c r="C6" s="35" t="s">
        <v>430</v>
      </c>
      <c r="D6" s="122"/>
      <c r="E6" s="119" t="s">
        <v>135</v>
      </c>
      <c r="F6" s="65">
        <v>11451.2</v>
      </c>
      <c r="G6" s="65">
        <v>1297.2</v>
      </c>
      <c r="H6" s="65"/>
      <c r="I6" s="18">
        <f t="shared" ref="I6:I8" si="0">+F6/30.42*15</f>
        <v>5646.5483234714002</v>
      </c>
      <c r="J6" s="18">
        <f t="shared" ref="J6:J8" si="1">+G6/30.42*15</f>
        <v>639.64497041420111</v>
      </c>
      <c r="K6" s="18">
        <f>+H6/30.42*15</f>
        <v>0</v>
      </c>
      <c r="L6" s="18"/>
      <c r="M6" s="18">
        <f>I6-J6+K6-L6</f>
        <v>5006.9033530571987</v>
      </c>
      <c r="N6" s="36"/>
      <c r="O6" s="144" t="s">
        <v>510</v>
      </c>
      <c r="P6" s="140"/>
      <c r="S6" s="45"/>
    </row>
    <row r="7" spans="1:19" ht="21.95" customHeight="1" x14ac:dyDescent="0.2">
      <c r="B7" s="41" t="s">
        <v>279</v>
      </c>
      <c r="C7" s="35" t="s">
        <v>278</v>
      </c>
      <c r="D7" s="128"/>
      <c r="E7" s="129" t="s">
        <v>280</v>
      </c>
      <c r="F7" s="89">
        <v>7952.7</v>
      </c>
      <c r="G7" s="89">
        <v>682.73320000000001</v>
      </c>
      <c r="H7" s="65"/>
      <c r="I7" s="18">
        <f t="shared" si="0"/>
        <v>3921.4497041420109</v>
      </c>
      <c r="J7" s="18">
        <f t="shared" si="1"/>
        <v>336.65345167652856</v>
      </c>
      <c r="K7" s="18"/>
      <c r="L7" s="18"/>
      <c r="M7" s="18">
        <f>I7-J7+K7-L7</f>
        <v>3584.7962524654822</v>
      </c>
      <c r="N7" s="36"/>
      <c r="P7" s="55"/>
      <c r="S7" s="45"/>
    </row>
    <row r="8" spans="1:19" ht="21.95" customHeight="1" x14ac:dyDescent="0.2">
      <c r="B8" s="41" t="s">
        <v>451</v>
      </c>
      <c r="C8" s="35" t="s">
        <v>437</v>
      </c>
      <c r="D8" s="128"/>
      <c r="E8" s="129" t="s">
        <v>280</v>
      </c>
      <c r="F8" s="89">
        <v>7664</v>
      </c>
      <c r="G8" s="89">
        <v>636.54</v>
      </c>
      <c r="H8" s="65"/>
      <c r="I8" s="18">
        <f t="shared" si="0"/>
        <v>3779.0927021696248</v>
      </c>
      <c r="J8" s="18">
        <f t="shared" si="1"/>
        <v>313.87573964497039</v>
      </c>
      <c r="K8" s="18"/>
      <c r="L8" s="18"/>
      <c r="M8" s="18">
        <f>I8-J8+K8-L8</f>
        <v>3465.2169625246543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6">
        <f t="shared" ref="F10:M10" si="2">SUM(F5:F9)</f>
        <v>35784.400000000001</v>
      </c>
      <c r="G10" s="126">
        <f t="shared" si="2"/>
        <v>3423.7631999999999</v>
      </c>
      <c r="H10" s="126">
        <f t="shared" si="2"/>
        <v>0</v>
      </c>
      <c r="I10" s="127">
        <f t="shared" si="2"/>
        <v>17645.16765285996</v>
      </c>
      <c r="J10" s="127">
        <f t="shared" si="2"/>
        <v>1688.2461538461539</v>
      </c>
      <c r="K10" s="127">
        <f t="shared" si="2"/>
        <v>0</v>
      </c>
      <c r="L10" s="127">
        <f t="shared" si="2"/>
        <v>0</v>
      </c>
      <c r="M10" s="127">
        <f t="shared" si="2"/>
        <v>15956.921499013803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I11" sqref="I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15 DE DICIEMBRE DE 2017</v>
      </c>
    </row>
    <row r="3" spans="1:16" x14ac:dyDescent="0.2">
      <c r="B3" s="38"/>
      <c r="C3" s="41"/>
      <c r="F3" s="48" t="str">
        <f>PRESIDENCIA!F3</f>
        <v>PRIMER QUINCENA DE DICIEMBRE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6" ht="33.75" x14ac:dyDescent="0.2">
      <c r="B5" s="34" t="s">
        <v>245</v>
      </c>
      <c r="C5" s="35" t="s">
        <v>236</v>
      </c>
      <c r="D5" s="122"/>
      <c r="E5" s="119" t="s">
        <v>233</v>
      </c>
      <c r="F5" s="65">
        <v>14416.5</v>
      </c>
      <c r="G5" s="65">
        <v>1970.2447039999997</v>
      </c>
      <c r="H5" s="65"/>
      <c r="I5" s="18">
        <f>+F5/30.42*15</f>
        <v>7108.7278106508875</v>
      </c>
      <c r="J5" s="18">
        <f>+G5/30.42*15</f>
        <v>971.52105719921099</v>
      </c>
      <c r="K5" s="18"/>
      <c r="L5" s="18"/>
      <c r="M5" s="18">
        <f t="shared" ref="M5:M10" si="0">I5-J5+K5-L5</f>
        <v>6137.2067534516764</v>
      </c>
      <c r="N5" s="36"/>
      <c r="O5" s="144" t="s">
        <v>510</v>
      </c>
      <c r="P5" s="140"/>
    </row>
    <row r="6" spans="1:16" ht="21.95" customHeight="1" x14ac:dyDescent="0.2">
      <c r="B6" s="34" t="s">
        <v>356</v>
      </c>
      <c r="C6" s="35" t="s">
        <v>352</v>
      </c>
      <c r="D6" s="122"/>
      <c r="E6" s="119" t="s">
        <v>150</v>
      </c>
      <c r="F6" s="65">
        <v>12791.05</v>
      </c>
      <c r="G6" s="65">
        <v>1623.05</v>
      </c>
      <c r="H6" s="65"/>
      <c r="I6" s="18">
        <f t="shared" ref="I6:I11" si="1">+F6/30.42*15</f>
        <v>6307.2238658777114</v>
      </c>
      <c r="J6" s="18">
        <f t="shared" ref="J6:J11" si="2">+G6/30.42*15</f>
        <v>800.32051282051282</v>
      </c>
      <c r="K6" s="18"/>
      <c r="L6" s="18"/>
      <c r="M6" s="18">
        <f t="shared" si="0"/>
        <v>5506.9033530571987</v>
      </c>
      <c r="N6" s="36"/>
      <c r="O6" s="144" t="s">
        <v>510</v>
      </c>
      <c r="P6" s="140"/>
    </row>
    <row r="7" spans="1:16" ht="24" x14ac:dyDescent="0.2">
      <c r="B7" s="41" t="s">
        <v>189</v>
      </c>
      <c r="C7" s="35" t="s">
        <v>224</v>
      </c>
      <c r="D7" s="41"/>
      <c r="E7" s="121" t="s">
        <v>225</v>
      </c>
      <c r="F7" s="65">
        <v>5546.1</v>
      </c>
      <c r="G7" s="65">
        <v>97.931984000000057</v>
      </c>
      <c r="H7" s="65"/>
      <c r="I7" s="18">
        <f t="shared" si="1"/>
        <v>2734.7633136094673</v>
      </c>
      <c r="J7" s="18">
        <f t="shared" si="2"/>
        <v>48.28993293885604</v>
      </c>
      <c r="K7" s="18">
        <f>+H7/30.42*15</f>
        <v>0</v>
      </c>
      <c r="L7" s="18"/>
      <c r="M7" s="18">
        <f t="shared" si="0"/>
        <v>2686.4733806706113</v>
      </c>
      <c r="N7" s="36"/>
      <c r="P7" s="55"/>
    </row>
    <row r="8" spans="1:16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1240.4375839999996</v>
      </c>
      <c r="H8" s="65"/>
      <c r="I8" s="18">
        <f t="shared" si="1"/>
        <v>5423.9644970414201</v>
      </c>
      <c r="J8" s="18">
        <f t="shared" si="2"/>
        <v>611.6556134122286</v>
      </c>
      <c r="K8" s="18"/>
      <c r="L8" s="18"/>
      <c r="M8" s="18">
        <f t="shared" si="0"/>
        <v>4812.3088836291918</v>
      </c>
      <c r="N8" s="36"/>
      <c r="P8" s="55"/>
    </row>
    <row r="9" spans="1:16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856.92796799999974</v>
      </c>
      <c r="H9" s="65"/>
      <c r="I9" s="18">
        <f t="shared" si="1"/>
        <v>4435.0591715976325</v>
      </c>
      <c r="J9" s="18">
        <f t="shared" si="2"/>
        <v>422.54830769230756</v>
      </c>
      <c r="K9" s="18">
        <f>+H9/30.42*15</f>
        <v>0</v>
      </c>
      <c r="L9" s="18"/>
      <c r="M9" s="18">
        <f t="shared" si="0"/>
        <v>4012.5108639053251</v>
      </c>
      <c r="N9" s="36"/>
      <c r="P9" s="55"/>
    </row>
    <row r="10" spans="1:16" ht="21.95" customHeight="1" x14ac:dyDescent="0.2">
      <c r="B10" s="38" t="s">
        <v>313</v>
      </c>
      <c r="C10" s="35" t="s">
        <v>312</v>
      </c>
      <c r="D10" s="53"/>
      <c r="E10" s="70" t="s">
        <v>142</v>
      </c>
      <c r="F10" s="65">
        <v>6306</v>
      </c>
      <c r="G10" s="65">
        <v>222</v>
      </c>
      <c r="H10" s="65"/>
      <c r="I10" s="18">
        <f t="shared" si="1"/>
        <v>3109.4674556213013</v>
      </c>
      <c r="J10" s="18">
        <f t="shared" si="2"/>
        <v>109.46745562130178</v>
      </c>
      <c r="K10" s="18"/>
      <c r="L10" s="18"/>
      <c r="M10" s="18">
        <f t="shared" si="0"/>
        <v>2999.9999999999995</v>
      </c>
      <c r="N10" s="36"/>
      <c r="P10" s="55"/>
    </row>
    <row r="11" spans="1:16" ht="24" x14ac:dyDescent="0.2">
      <c r="B11" s="38" t="s">
        <v>354</v>
      </c>
      <c r="C11" s="35" t="s">
        <v>353</v>
      </c>
      <c r="D11" s="53"/>
      <c r="E11" s="70" t="s">
        <v>355</v>
      </c>
      <c r="F11" s="65">
        <v>8964</v>
      </c>
      <c r="G11" s="65">
        <v>852</v>
      </c>
      <c r="H11" s="65"/>
      <c r="I11" s="18">
        <f t="shared" si="1"/>
        <v>4420.1183431952659</v>
      </c>
      <c r="J11" s="18">
        <f t="shared" si="2"/>
        <v>420.11834319526628</v>
      </c>
      <c r="K11" s="18"/>
      <c r="L11" s="18"/>
      <c r="M11" s="18">
        <f>I11-J11+K11-L11</f>
        <v>3999.9999999999995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89</v>
      </c>
      <c r="F13" s="126">
        <f t="shared" ref="F13:L13" si="3">SUM(F5:F12)</f>
        <v>68017.75</v>
      </c>
      <c r="G13" s="126">
        <f t="shared" si="3"/>
        <v>6862.592239999999</v>
      </c>
      <c r="H13" s="126">
        <f t="shared" si="3"/>
        <v>0</v>
      </c>
      <c r="I13" s="127">
        <f>SUM(I5:I12)</f>
        <v>33539.324457593684</v>
      </c>
      <c r="J13" s="127">
        <f>SUM(J5:J12)</f>
        <v>3383.9212228796841</v>
      </c>
      <c r="K13" s="127">
        <f t="shared" si="3"/>
        <v>0</v>
      </c>
      <c r="L13" s="127">
        <f t="shared" si="3"/>
        <v>0</v>
      </c>
      <c r="M13" s="127">
        <f>SUM(M5:M12)</f>
        <v>30155.403234714006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5" sqref="I5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302</v>
      </c>
      <c r="G2" s="45"/>
      <c r="H2" s="45"/>
      <c r="I2" s="45"/>
      <c r="J2" s="45"/>
      <c r="K2" s="45"/>
      <c r="L2" s="45"/>
      <c r="M2" s="45"/>
      <c r="N2" s="48" t="str">
        <f>PRESIDENCIA!M2</f>
        <v>15 DE DICIEMBRE DE 2017</v>
      </c>
    </row>
    <row r="3" spans="1:20" x14ac:dyDescent="0.2">
      <c r="B3" s="38"/>
      <c r="C3" s="41"/>
      <c r="F3" s="48" t="str">
        <f>PRESIDENCIA!F3</f>
        <v>PRIMER QUINCENA DE DICIEMBRE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20" ht="21.95" customHeight="1" x14ac:dyDescent="0.2">
      <c r="B5" s="34" t="s">
        <v>363</v>
      </c>
      <c r="C5" s="35" t="s">
        <v>357</v>
      </c>
      <c r="D5" s="122"/>
      <c r="E5" s="119" t="s">
        <v>360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/>
      <c r="L5" s="18"/>
      <c r="M5" s="18">
        <f>I5-J5+K5-L5</f>
        <v>5644.1124260355018</v>
      </c>
      <c r="N5" s="36"/>
      <c r="O5" s="144" t="s">
        <v>510</v>
      </c>
      <c r="P5" s="140"/>
      <c r="S5" s="60"/>
    </row>
    <row r="6" spans="1:20" ht="21.95" customHeight="1" x14ac:dyDescent="0.2">
      <c r="B6" s="34" t="s">
        <v>239</v>
      </c>
      <c r="C6" s="35" t="s">
        <v>238</v>
      </c>
      <c r="D6" s="122"/>
      <c r="E6" s="119" t="s">
        <v>118</v>
      </c>
      <c r="F6" s="65">
        <v>8964</v>
      </c>
      <c r="G6" s="65">
        <v>852</v>
      </c>
      <c r="H6" s="65"/>
      <c r="I6" s="18">
        <f t="shared" ref="I6:I9" si="0">+F6/30.42*15</f>
        <v>4420.1183431952659</v>
      </c>
      <c r="J6" s="18">
        <f t="shared" ref="J6:J9" si="1">+G6/30.42*15</f>
        <v>420.11834319526628</v>
      </c>
      <c r="K6" s="18"/>
      <c r="L6" s="18"/>
      <c r="M6" s="18">
        <f>I6-J6+K6-L6</f>
        <v>3999.9999999999995</v>
      </c>
      <c r="N6" s="36"/>
      <c r="O6" s="144" t="s">
        <v>510</v>
      </c>
      <c r="P6" s="140"/>
      <c r="S6" s="45"/>
    </row>
    <row r="7" spans="1:20" ht="21.95" customHeight="1" x14ac:dyDescent="0.2">
      <c r="B7" s="38" t="s">
        <v>167</v>
      </c>
      <c r="C7" s="35" t="s">
        <v>166</v>
      </c>
      <c r="D7" s="122"/>
      <c r="E7" s="119" t="s">
        <v>118</v>
      </c>
      <c r="F7" s="65">
        <v>8964</v>
      </c>
      <c r="G7" s="65">
        <v>852</v>
      </c>
      <c r="H7" s="65"/>
      <c r="I7" s="18">
        <f t="shared" si="0"/>
        <v>4420.1183431952659</v>
      </c>
      <c r="J7" s="18">
        <f t="shared" si="1"/>
        <v>420.11834319526628</v>
      </c>
      <c r="K7" s="18"/>
      <c r="L7" s="18"/>
      <c r="M7" s="18">
        <f>I7-J7+K7-L7</f>
        <v>3999.9999999999995</v>
      </c>
      <c r="N7" s="36"/>
      <c r="O7" s="144" t="s">
        <v>510</v>
      </c>
      <c r="P7" s="140"/>
      <c r="S7" s="45"/>
    </row>
    <row r="8" spans="1:20" ht="21.95" customHeight="1" x14ac:dyDescent="0.2">
      <c r="B8" s="34" t="s">
        <v>364</v>
      </c>
      <c r="C8" s="35" t="s">
        <v>358</v>
      </c>
      <c r="D8" s="122"/>
      <c r="E8" s="119" t="s">
        <v>361</v>
      </c>
      <c r="F8" s="65"/>
      <c r="G8" s="65"/>
      <c r="H8" s="65"/>
      <c r="I8" s="18">
        <f t="shared" si="0"/>
        <v>0</v>
      </c>
      <c r="J8" s="18">
        <f t="shared" si="1"/>
        <v>0</v>
      </c>
      <c r="K8" s="18"/>
      <c r="L8" s="18"/>
      <c r="M8" s="18">
        <f>I8-J8+K8-L8</f>
        <v>0</v>
      </c>
      <c r="N8" s="36"/>
      <c r="O8" s="144" t="s">
        <v>510</v>
      </c>
      <c r="P8" s="140"/>
      <c r="S8" s="45"/>
    </row>
    <row r="9" spans="1:20" ht="21.95" customHeight="1" x14ac:dyDescent="0.2">
      <c r="B9" s="34" t="s">
        <v>365</v>
      </c>
      <c r="C9" s="35" t="s">
        <v>359</v>
      </c>
      <c r="D9" s="122"/>
      <c r="E9" s="119" t="s">
        <v>362</v>
      </c>
      <c r="F9" s="65">
        <v>17948.73</v>
      </c>
      <c r="G9" s="65">
        <v>2724.73</v>
      </c>
      <c r="H9" s="65"/>
      <c r="I9" s="18">
        <f t="shared" si="0"/>
        <v>8850.4585798816552</v>
      </c>
      <c r="J9" s="18">
        <f t="shared" si="1"/>
        <v>1343.5552268244576</v>
      </c>
      <c r="K9" s="18"/>
      <c r="L9" s="18"/>
      <c r="M9" s="18">
        <f>I9-J9+K9-L9</f>
        <v>7506.9033530571978</v>
      </c>
      <c r="N9" s="36"/>
      <c r="O9" s="144" t="s">
        <v>510</v>
      </c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89</v>
      </c>
      <c r="F11" s="126">
        <f t="shared" ref="F11:L11" si="2">SUM(F5:F10)</f>
        <v>49021.619999999995</v>
      </c>
      <c r="G11" s="126">
        <f t="shared" si="2"/>
        <v>6127.3600000000006</v>
      </c>
      <c r="H11" s="126">
        <f t="shared" si="2"/>
        <v>0</v>
      </c>
      <c r="I11" s="127">
        <f t="shared" si="2"/>
        <v>24172.396449704138</v>
      </c>
      <c r="J11" s="127">
        <f t="shared" si="2"/>
        <v>3021.3806706114401</v>
      </c>
      <c r="K11" s="127">
        <f t="shared" si="2"/>
        <v>0</v>
      </c>
      <c r="L11" s="127">
        <f t="shared" si="2"/>
        <v>0</v>
      </c>
      <c r="M11" s="127">
        <f>SUM(M5:M10)</f>
        <v>21151.015779092697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zoomScale="80" zoomScaleNormal="80" workbookViewId="0">
      <selection activeCell="I5" sqref="I5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9" ht="18" x14ac:dyDescent="0.25">
      <c r="A1" t="s">
        <v>204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303</v>
      </c>
      <c r="G2" s="2"/>
      <c r="H2" s="2"/>
      <c r="I2" s="2"/>
      <c r="J2" s="2"/>
      <c r="K2" s="2"/>
      <c r="L2" s="2"/>
      <c r="M2" s="2"/>
      <c r="N2" s="17" t="str">
        <f>PRESIDENCIA!M2</f>
        <v>15 DE DICIEMBRE DE 2017</v>
      </c>
    </row>
    <row r="3" spans="1:19" x14ac:dyDescent="0.2">
      <c r="B3" s="9"/>
      <c r="C3" s="8"/>
      <c r="F3" s="17" t="str">
        <f>PRESIDENCIA!F3</f>
        <v>PRIMER QUINCENA DE DICIEMBRE DE 2017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205</v>
      </c>
      <c r="H4" s="67" t="s">
        <v>254</v>
      </c>
      <c r="I4" s="7" t="s">
        <v>4</v>
      </c>
      <c r="J4" s="7" t="s">
        <v>205</v>
      </c>
      <c r="K4" s="40" t="s">
        <v>254</v>
      </c>
      <c r="L4" s="24" t="s">
        <v>193</v>
      </c>
      <c r="M4" s="7" t="s">
        <v>5</v>
      </c>
      <c r="N4" s="6" t="s">
        <v>6</v>
      </c>
    </row>
    <row r="5" spans="1:19" ht="21.95" customHeight="1" x14ac:dyDescent="0.2">
      <c r="B5" s="20" t="s">
        <v>244</v>
      </c>
      <c r="C5" s="10" t="s">
        <v>235</v>
      </c>
      <c r="D5" s="33"/>
      <c r="E5" s="69" t="s">
        <v>173</v>
      </c>
      <c r="F5" s="62">
        <v>10119.9</v>
      </c>
      <c r="G5" s="62">
        <v>1058.6354879999999</v>
      </c>
      <c r="H5" s="62"/>
      <c r="I5" s="11">
        <f>+F5/30.42*15</f>
        <v>4990.0887573964492</v>
      </c>
      <c r="J5" s="11">
        <f>+G5/30.42*15</f>
        <v>522.00960946745556</v>
      </c>
      <c r="K5" s="11">
        <f>+H5/30.42*15</f>
        <v>0</v>
      </c>
      <c r="L5" s="11"/>
      <c r="M5" s="11">
        <f>I5-J5+K5-L5</f>
        <v>4468.0791479289937</v>
      </c>
      <c r="N5" s="12"/>
      <c r="O5" s="144" t="s">
        <v>510</v>
      </c>
      <c r="P5" s="140"/>
    </row>
    <row r="6" spans="1:19" ht="21.95" customHeight="1" x14ac:dyDescent="0.2">
      <c r="B6" s="20" t="s">
        <v>243</v>
      </c>
      <c r="C6" s="10" t="s">
        <v>242</v>
      </c>
      <c r="D6" s="33"/>
      <c r="E6" s="69" t="s">
        <v>143</v>
      </c>
      <c r="F6" s="66">
        <v>9077</v>
      </c>
      <c r="G6" s="66">
        <v>872</v>
      </c>
      <c r="H6" s="62"/>
      <c r="I6" s="11">
        <f t="shared" ref="I6:I9" si="0">+F6/30.42*15</f>
        <v>4475.8382642998022</v>
      </c>
      <c r="J6" s="11">
        <f t="shared" ref="J6:J9" si="1">+G6/30.42*15</f>
        <v>429.98027613412228</v>
      </c>
      <c r="K6" s="11">
        <f>+H6/30.42*15</f>
        <v>0</v>
      </c>
      <c r="L6" s="11">
        <v>0</v>
      </c>
      <c r="M6" s="11">
        <f>I6-J6+K6-L6</f>
        <v>4045.8579881656797</v>
      </c>
      <c r="N6" s="12"/>
      <c r="P6" s="43"/>
    </row>
    <row r="7" spans="1:19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723.05320000000006</v>
      </c>
      <c r="H7" s="62"/>
      <c r="I7" s="11">
        <f t="shared" si="0"/>
        <v>4045.710059171598</v>
      </c>
      <c r="J7" s="11">
        <f t="shared" si="1"/>
        <v>356.53510848126234</v>
      </c>
      <c r="K7" s="11">
        <f>+H7/30.42*15</f>
        <v>0</v>
      </c>
      <c r="L7" s="11"/>
      <c r="M7" s="11">
        <f>I7-J7+K7-L7</f>
        <v>3689.1749506903357</v>
      </c>
      <c r="N7" s="12"/>
      <c r="P7" s="43"/>
      <c r="Q7" s="11"/>
      <c r="R7" s="11"/>
    </row>
    <row r="8" spans="1:19" ht="27.75" customHeight="1" x14ac:dyDescent="0.2">
      <c r="B8" s="41" t="s">
        <v>521</v>
      </c>
      <c r="C8" s="41" t="s">
        <v>520</v>
      </c>
      <c r="D8" s="53"/>
      <c r="E8" s="70" t="s">
        <v>153</v>
      </c>
      <c r="F8" s="65">
        <v>10198</v>
      </c>
      <c r="G8" s="65">
        <v>1072</v>
      </c>
      <c r="H8" s="62"/>
      <c r="I8" s="11">
        <f t="shared" si="0"/>
        <v>5028.5996055226824</v>
      </c>
      <c r="J8" s="11">
        <f t="shared" si="1"/>
        <v>528.5996055226824</v>
      </c>
      <c r="K8" s="11">
        <f>+H8/30.42*15</f>
        <v>0</v>
      </c>
      <c r="L8" s="11"/>
      <c r="M8" s="11">
        <f>I8-J8+K8-L8</f>
        <v>4500</v>
      </c>
      <c r="N8" s="12"/>
      <c r="P8" s="43"/>
      <c r="Q8" s="8"/>
      <c r="S8" s="146">
        <f>M8/15</f>
        <v>300</v>
      </c>
    </row>
    <row r="9" spans="1:19" ht="21.95" customHeight="1" x14ac:dyDescent="0.2">
      <c r="B9" s="41" t="s">
        <v>382</v>
      </c>
      <c r="C9" s="41" t="s">
        <v>383</v>
      </c>
      <c r="D9" s="53"/>
      <c r="E9" s="70" t="s">
        <v>143</v>
      </c>
      <c r="F9" s="66">
        <v>9077</v>
      </c>
      <c r="G9" s="66">
        <v>872</v>
      </c>
      <c r="H9" s="62"/>
      <c r="I9" s="11">
        <f t="shared" si="0"/>
        <v>4475.8382642998022</v>
      </c>
      <c r="J9" s="11">
        <f t="shared" si="1"/>
        <v>429.98027613412228</v>
      </c>
      <c r="K9" s="11">
        <f>+H9/30.42*15</f>
        <v>0</v>
      </c>
      <c r="L9" s="11">
        <v>0</v>
      </c>
      <c r="M9" s="11">
        <f>I9-J9+K9-L9</f>
        <v>4045.8579881656797</v>
      </c>
      <c r="N9" s="12"/>
      <c r="O9" s="144" t="s">
        <v>510</v>
      </c>
      <c r="P9" s="140"/>
    </row>
    <row r="10" spans="1:19" x14ac:dyDescent="0.2">
      <c r="F10" s="64"/>
      <c r="G10" s="64"/>
      <c r="H10" s="64"/>
      <c r="N10" s="23"/>
    </row>
    <row r="11" spans="1:19" x14ac:dyDescent="0.2">
      <c r="E11" s="15" t="s">
        <v>89</v>
      </c>
      <c r="F11" s="68">
        <f t="shared" ref="F11:M11" si="2">SUM(F5:F10)</f>
        <v>46676.600000000006</v>
      </c>
      <c r="G11" s="68">
        <f t="shared" si="2"/>
        <v>4597.6886880000002</v>
      </c>
      <c r="H11" s="68">
        <f t="shared" si="2"/>
        <v>0</v>
      </c>
      <c r="I11" s="22">
        <f t="shared" si="2"/>
        <v>23016.07495069033</v>
      </c>
      <c r="J11" s="22">
        <f t="shared" si="2"/>
        <v>2267.1048757396447</v>
      </c>
      <c r="K11" s="22">
        <f t="shared" si="2"/>
        <v>0</v>
      </c>
      <c r="L11" s="22">
        <f t="shared" si="2"/>
        <v>0</v>
      </c>
      <c r="M11" s="22">
        <f t="shared" si="2"/>
        <v>20748.970074950692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494</v>
      </c>
      <c r="G2" s="45"/>
      <c r="H2" s="45"/>
      <c r="I2" s="45"/>
      <c r="J2" s="47"/>
      <c r="K2" s="45"/>
      <c r="L2" s="45"/>
      <c r="M2" s="48" t="str">
        <f>+O.PUB!M2</f>
        <v>15 DE DICIEMBRE DE 2017</v>
      </c>
    </row>
    <row r="3" spans="2:16" x14ac:dyDescent="0.2">
      <c r="F3" s="48" t="str">
        <f>+O.PUB!F3</f>
        <v>PRIMER QUINCENA DE DICIEMBRE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498</v>
      </c>
      <c r="C7" s="41" t="s">
        <v>496</v>
      </c>
      <c r="E7" s="38" t="s">
        <v>497</v>
      </c>
      <c r="F7" s="65">
        <v>14062</v>
      </c>
      <c r="G7" s="65">
        <v>1894</v>
      </c>
      <c r="H7" s="18">
        <f>+F7/30.42*15</f>
        <v>6933.9250493096642</v>
      </c>
      <c r="I7" s="18">
        <f>+G7/30.42*15</f>
        <v>933.9250493096647</v>
      </c>
      <c r="J7" s="18"/>
      <c r="K7" s="18"/>
      <c r="L7" s="18">
        <f>H7-I7+J7-K7</f>
        <v>6000</v>
      </c>
      <c r="M7" s="36"/>
      <c r="N7" s="144" t="s">
        <v>510</v>
      </c>
      <c r="O7" s="144"/>
      <c r="P7" s="60">
        <f>F7-G7</f>
        <v>12168</v>
      </c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14062</v>
      </c>
      <c r="G9" s="96">
        <f t="shared" si="0"/>
        <v>1894</v>
      </c>
      <c r="H9" s="60">
        <f>SUM(H7:H8)</f>
        <v>6933.9250493096642</v>
      </c>
      <c r="I9" s="60">
        <f>SUM(I7:I8)</f>
        <v>933.9250493096647</v>
      </c>
      <c r="J9" s="60">
        <f t="shared" si="0"/>
        <v>0</v>
      </c>
      <c r="K9" s="60">
        <f t="shared" si="0"/>
        <v>0</v>
      </c>
      <c r="L9" s="60">
        <f>SUM(L7:L8)</f>
        <v>6000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13" sqref="H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291</v>
      </c>
      <c r="J2" s="47"/>
      <c r="M2" s="48" t="s">
        <v>531</v>
      </c>
    </row>
    <row r="3" spans="2:18" x14ac:dyDescent="0.2">
      <c r="F3" s="98" t="s">
        <v>530</v>
      </c>
      <c r="J3" s="99"/>
    </row>
    <row r="4" spans="2:18" x14ac:dyDescent="0.2">
      <c r="F4" s="99" t="s">
        <v>194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339</v>
      </c>
      <c r="C7" s="41" t="s">
        <v>338</v>
      </c>
      <c r="D7" s="53"/>
      <c r="E7" s="70" t="s">
        <v>115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346</v>
      </c>
      <c r="C8" s="41" t="s">
        <v>342</v>
      </c>
      <c r="D8" s="53"/>
      <c r="E8" s="70" t="s">
        <v>206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1619.25</v>
      </c>
      <c r="H9" s="18">
        <f t="shared" si="0"/>
        <v>6298.4467455621307</v>
      </c>
      <c r="I9" s="18">
        <f t="shared" si="1"/>
        <v>798.4467455621301</v>
      </c>
      <c r="J9" s="18"/>
      <c r="K9" s="18"/>
      <c r="L9" s="18">
        <f t="shared" si="2"/>
        <v>5500.0000000000009</v>
      </c>
      <c r="M9" s="36"/>
      <c r="N9" s="58"/>
      <c r="O9" s="45"/>
      <c r="Q9" s="45"/>
      <c r="R9" s="45"/>
    </row>
    <row r="10" spans="2:18" ht="24.95" customHeight="1" x14ac:dyDescent="0.2">
      <c r="B10" s="34" t="s">
        <v>347</v>
      </c>
      <c r="C10" s="35" t="s">
        <v>340</v>
      </c>
      <c r="D10" s="53"/>
      <c r="E10" s="70" t="s">
        <v>341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144" t="s">
        <v>510</v>
      </c>
      <c r="O10" s="45"/>
      <c r="Q10" s="45"/>
      <c r="R10" s="45"/>
    </row>
    <row r="11" spans="2:18" ht="24.95" customHeight="1" x14ac:dyDescent="0.2">
      <c r="B11" s="38" t="s">
        <v>509</v>
      </c>
      <c r="C11" s="41" t="s">
        <v>231</v>
      </c>
      <c r="D11" s="53"/>
      <c r="E11" s="70" t="s">
        <v>230</v>
      </c>
      <c r="F11" s="65">
        <v>28420.82</v>
      </c>
      <c r="G11" s="65">
        <v>5126.82</v>
      </c>
      <c r="H11" s="18">
        <f t="shared" si="0"/>
        <v>14014.211045364891</v>
      </c>
      <c r="I11" s="18">
        <f t="shared" si="1"/>
        <v>2528.0177514792899</v>
      </c>
      <c r="J11" s="18"/>
      <c r="K11" s="18">
        <v>0</v>
      </c>
      <c r="L11" s="18">
        <f t="shared" si="2"/>
        <v>11486.193293885601</v>
      </c>
      <c r="M11" s="36"/>
      <c r="N11" s="58"/>
      <c r="O11" s="45">
        <f>+F11/30.42</f>
        <v>934.28073635765941</v>
      </c>
      <c r="Q11" s="45"/>
      <c r="R11" s="45"/>
    </row>
    <row r="12" spans="2:18" ht="24.95" customHeight="1" x14ac:dyDescent="0.2">
      <c r="B12" s="38" t="s">
        <v>348</v>
      </c>
      <c r="C12" s="41" t="s">
        <v>343</v>
      </c>
      <c r="D12" s="53"/>
      <c r="E12" s="70" t="s">
        <v>344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349</v>
      </c>
      <c r="C13" s="41" t="s">
        <v>431</v>
      </c>
      <c r="D13" s="53"/>
      <c r="E13" s="70" t="s">
        <v>345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144" t="s">
        <v>510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194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3">SUM(F7:F14)</f>
        <v>167427.55999999997</v>
      </c>
      <c r="G15" s="60">
        <f t="shared" si="3"/>
        <v>31509.56</v>
      </c>
      <c r="H15" s="60">
        <f>SUM(H7:H14)</f>
        <v>82557.968441814592</v>
      </c>
      <c r="I15" s="60">
        <f>SUM(I7:I14)</f>
        <v>15537.258382643</v>
      </c>
      <c r="J15" s="60">
        <f t="shared" si="3"/>
        <v>0</v>
      </c>
      <c r="K15" s="60">
        <f t="shared" si="3"/>
        <v>0</v>
      </c>
      <c r="L15" s="60">
        <f>SUM(L7:L14)</f>
        <v>67020.710059171601</v>
      </c>
      <c r="M15" s="104"/>
      <c r="N15" s="60"/>
    </row>
    <row r="17" spans="3:12" x14ac:dyDescent="0.2">
      <c r="C17" s="37" t="s">
        <v>194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42"/>
  <sheetViews>
    <sheetView tabSelected="1" workbookViewId="0">
      <selection activeCell="M5" sqref="M5:M11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3" ht="18" x14ac:dyDescent="0.25">
      <c r="A1" s="27" t="s">
        <v>204</v>
      </c>
      <c r="F1" s="1" t="s">
        <v>0</v>
      </c>
      <c r="G1" s="28"/>
      <c r="H1" s="28"/>
      <c r="I1" s="28"/>
      <c r="J1" s="28"/>
      <c r="K1" s="29" t="s">
        <v>1</v>
      </c>
    </row>
    <row r="2" spans="1:13" ht="15" x14ac:dyDescent="0.25">
      <c r="F2" s="4" t="s">
        <v>275</v>
      </c>
      <c r="G2" s="28"/>
      <c r="H2" s="28"/>
      <c r="I2" s="28"/>
      <c r="J2" s="28"/>
      <c r="K2" s="17" t="str">
        <f>PRESIDENCIA!M2</f>
        <v>15 DE DICIEMBRE DE 2017</v>
      </c>
    </row>
    <row r="3" spans="1:13" x14ac:dyDescent="0.2">
      <c r="B3" s="9"/>
      <c r="C3" s="8"/>
      <c r="F3" s="17" t="str">
        <f>PRESIDENCIA!F3</f>
        <v>PRIMER QUINCENA DE DICIEMBRE DE 2017</v>
      </c>
      <c r="G3" s="28"/>
      <c r="H3" s="28"/>
      <c r="I3" s="28"/>
      <c r="J3" s="28"/>
    </row>
    <row r="4" spans="1:13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205</v>
      </c>
      <c r="H4" s="39" t="s">
        <v>254</v>
      </c>
      <c r="I4" s="24" t="s">
        <v>193</v>
      </c>
      <c r="J4" s="24" t="s">
        <v>5</v>
      </c>
      <c r="K4" s="30" t="s">
        <v>6</v>
      </c>
    </row>
    <row r="5" spans="1:13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227</v>
      </c>
      <c r="M5" s="28">
        <f>+F5/15*50</f>
        <v>14188.999999999998</v>
      </c>
    </row>
    <row r="6" spans="1:13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227</v>
      </c>
      <c r="M6" s="28">
        <f t="shared" ref="M6:M11" si="1">+F6/15*50</f>
        <v>0</v>
      </c>
    </row>
    <row r="7" spans="1:13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227</v>
      </c>
      <c r="M7" s="28">
        <f t="shared" si="1"/>
        <v>14188.999999999998</v>
      </c>
    </row>
    <row r="8" spans="1:13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227</v>
      </c>
      <c r="M8" s="28">
        <f t="shared" si="1"/>
        <v>0</v>
      </c>
    </row>
    <row r="9" spans="1:13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227</v>
      </c>
      <c r="M9" s="28">
        <f t="shared" si="1"/>
        <v>13779.500000000002</v>
      </c>
    </row>
    <row r="10" spans="1:13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227</v>
      </c>
      <c r="M10" s="28">
        <f t="shared" si="1"/>
        <v>0</v>
      </c>
    </row>
    <row r="11" spans="1:13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227</v>
      </c>
      <c r="M11" s="28">
        <f t="shared" si="1"/>
        <v>10621.800000000001</v>
      </c>
    </row>
    <row r="12" spans="1:13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227</v>
      </c>
    </row>
    <row r="13" spans="1:13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227</v>
      </c>
    </row>
    <row r="14" spans="1:13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227</v>
      </c>
    </row>
    <row r="15" spans="1:13" ht="24.75" customHeight="1" x14ac:dyDescent="0.2"/>
    <row r="16" spans="1:13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14" zoomScale="90" zoomScaleNormal="90" workbookViewId="0">
      <selection activeCell="C22" sqref="C22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194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94</v>
      </c>
      <c r="G2" s="131"/>
      <c r="H2" s="131"/>
      <c r="I2" s="131"/>
      <c r="J2" s="131"/>
      <c r="K2" s="131"/>
      <c r="L2" s="131"/>
      <c r="M2" s="133" t="str">
        <f>PRESIDENCIA!M2</f>
        <v>15 DE DICIEMBRE DE 2017</v>
      </c>
    </row>
    <row r="3" spans="1:17" x14ac:dyDescent="0.2">
      <c r="B3" s="90"/>
      <c r="C3" s="90"/>
      <c r="D3" s="90"/>
      <c r="E3" s="90"/>
      <c r="F3" s="133" t="str">
        <f>PRESIDENCIA!F3</f>
        <v>PRIMER QUINCENA DE DICIEMBRE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2" t="s">
        <v>193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491</v>
      </c>
      <c r="C7" s="35" t="s">
        <v>492</v>
      </c>
      <c r="D7" s="34"/>
      <c r="E7" s="119" t="s">
        <v>493</v>
      </c>
      <c r="F7" s="91">
        <v>31108</v>
      </c>
      <c r="G7" s="92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7" ht="24.75" customHeight="1" x14ac:dyDescent="0.2">
      <c r="B8" s="21" t="s">
        <v>387</v>
      </c>
      <c r="C8" s="41" t="s">
        <v>384</v>
      </c>
      <c r="D8" s="38"/>
      <c r="E8" s="70" t="s">
        <v>135</v>
      </c>
      <c r="F8" s="91">
        <v>18606.16</v>
      </c>
      <c r="G8" s="92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>H8-I8+J8-K8</f>
        <v>7761.834319526628</v>
      </c>
      <c r="M8" s="36"/>
      <c r="N8" s="95"/>
      <c r="O8" s="60"/>
      <c r="P8" s="60"/>
    </row>
    <row r="9" spans="1:17" s="110" customFormat="1" ht="24.75" customHeight="1" x14ac:dyDescent="0.2">
      <c r="B9" s="21" t="s">
        <v>490</v>
      </c>
      <c r="C9" s="41" t="s">
        <v>488</v>
      </c>
      <c r="D9" s="38"/>
      <c r="E9" s="70" t="s">
        <v>444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>H9-I9+J9-K9</f>
        <v>10000.004930966468</v>
      </c>
      <c r="M9" s="36"/>
      <c r="N9" s="95"/>
      <c r="O9" s="45"/>
      <c r="P9" s="45"/>
    </row>
    <row r="10" spans="1:17" ht="24.95" customHeight="1" x14ac:dyDescent="0.2">
      <c r="B10" s="72" t="s">
        <v>241</v>
      </c>
      <c r="C10" s="25" t="s">
        <v>434</v>
      </c>
      <c r="D10" s="72"/>
      <c r="E10" s="135" t="s">
        <v>240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2">H10-I10+J10-K10</f>
        <v>6000</v>
      </c>
      <c r="M10" s="36"/>
      <c r="N10" s="95"/>
      <c r="O10" s="45"/>
      <c r="P10" s="45"/>
    </row>
    <row r="11" spans="1:17" ht="24.95" customHeight="1" x14ac:dyDescent="0.2">
      <c r="B11" s="72" t="s">
        <v>388</v>
      </c>
      <c r="C11" s="25" t="s">
        <v>389</v>
      </c>
      <c r="D11" s="72"/>
      <c r="E11" s="135" t="s">
        <v>240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>H11-I11+J11-K11</f>
        <v>6000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5" t="s">
        <v>152</v>
      </c>
      <c r="F12" s="91">
        <v>11749.5</v>
      </c>
      <c r="G12" s="92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2"/>
        <v>5099.020954635108</v>
      </c>
      <c r="M12" s="36"/>
      <c r="N12" s="95"/>
      <c r="O12" s="45"/>
      <c r="P12" s="45"/>
    </row>
    <row r="13" spans="1:17" ht="24.95" customHeight="1" x14ac:dyDescent="0.2">
      <c r="B13" s="21" t="s">
        <v>272</v>
      </c>
      <c r="C13" s="21" t="s">
        <v>270</v>
      </c>
      <c r="D13" s="72"/>
      <c r="E13" s="34" t="s">
        <v>393</v>
      </c>
      <c r="F13" s="91">
        <v>13087.2</v>
      </c>
      <c r="G13" s="92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2"/>
        <v>5621.7424930966463</v>
      </c>
      <c r="M13" s="36"/>
      <c r="N13" s="95"/>
      <c r="O13" s="45"/>
      <c r="P13" s="45"/>
    </row>
    <row r="14" spans="1:17" ht="24.95" customHeight="1" x14ac:dyDescent="0.2">
      <c r="B14" s="72" t="s">
        <v>390</v>
      </c>
      <c r="C14" s="25" t="s">
        <v>385</v>
      </c>
      <c r="D14" s="72"/>
      <c r="E14" s="135" t="s">
        <v>237</v>
      </c>
      <c r="F14" s="91">
        <v>11749.5</v>
      </c>
      <c r="G14" s="92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2"/>
        <v>5103.020954635108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5" t="s">
        <v>152</v>
      </c>
      <c r="F15" s="91">
        <v>11749.5</v>
      </c>
      <c r="G15" s="92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2"/>
        <v>5099.020954635108</v>
      </c>
      <c r="M15" s="36"/>
      <c r="N15" s="95">
        <f>F15/30.42*50/12*4.5</f>
        <v>7242.0488165680472</v>
      </c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5" t="s">
        <v>152</v>
      </c>
      <c r="F16" s="91">
        <v>11749.5</v>
      </c>
      <c r="G16" s="92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/>
      <c r="L16" s="54">
        <f t="shared" si="2"/>
        <v>5103.020954635108</v>
      </c>
      <c r="M16" s="36"/>
      <c r="N16" s="95"/>
      <c r="O16" s="45"/>
    </row>
    <row r="17" spans="2:16" ht="24.95" customHeight="1" x14ac:dyDescent="0.2">
      <c r="B17" s="21" t="s">
        <v>285</v>
      </c>
      <c r="C17" s="21" t="s">
        <v>282</v>
      </c>
      <c r="D17" s="72"/>
      <c r="E17" s="135" t="s">
        <v>152</v>
      </c>
      <c r="F17" s="91">
        <v>11749.5</v>
      </c>
      <c r="G17" s="92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2"/>
        <v>5103.020954635108</v>
      </c>
      <c r="M17" s="36"/>
      <c r="N17" s="95"/>
      <c r="O17" s="45"/>
    </row>
    <row r="18" spans="2:16" ht="24.95" customHeight="1" x14ac:dyDescent="0.2">
      <c r="B18" s="21" t="s">
        <v>286</v>
      </c>
      <c r="C18" s="21" t="s">
        <v>283</v>
      </c>
      <c r="D18" s="72"/>
      <c r="E18" s="135" t="s">
        <v>152</v>
      </c>
      <c r="F18" s="91">
        <v>11749.5</v>
      </c>
      <c r="G18" s="92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2"/>
        <v>5103.020954635108</v>
      </c>
      <c r="M18" s="36"/>
      <c r="N18" s="95"/>
      <c r="O18" s="45"/>
    </row>
    <row r="19" spans="2:16" ht="24.95" customHeight="1" x14ac:dyDescent="0.2">
      <c r="B19" s="21" t="s">
        <v>316</v>
      </c>
      <c r="C19" s="21" t="s">
        <v>113</v>
      </c>
      <c r="D19" s="72"/>
      <c r="E19" s="135" t="s">
        <v>152</v>
      </c>
      <c r="F19" s="91">
        <v>11749.5</v>
      </c>
      <c r="G19" s="92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2"/>
        <v>5099.020954635108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152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/>
      <c r="C21" s="21"/>
      <c r="D21" s="72"/>
      <c r="E21" s="72" t="s">
        <v>152</v>
      </c>
      <c r="F21" s="91"/>
      <c r="G21" s="92"/>
      <c r="H21" s="54">
        <f t="shared" si="0"/>
        <v>0</v>
      </c>
      <c r="I21" s="54">
        <f t="shared" si="1"/>
        <v>0</v>
      </c>
      <c r="J21" s="54"/>
      <c r="K21" s="54"/>
      <c r="L21" s="54">
        <f t="shared" si="2"/>
        <v>0</v>
      </c>
      <c r="M21" s="36"/>
      <c r="N21" s="95"/>
      <c r="O21" s="45"/>
    </row>
    <row r="22" spans="2:16" ht="21.95" customHeight="1" x14ac:dyDescent="0.2">
      <c r="B22" s="21" t="s">
        <v>287</v>
      </c>
      <c r="C22" s="21" t="s">
        <v>284</v>
      </c>
      <c r="D22" s="72"/>
      <c r="E22" s="72" t="s">
        <v>152</v>
      </c>
      <c r="F22" s="91">
        <v>11749.5</v>
      </c>
      <c r="G22" s="92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2"/>
        <v>5103.020954635108</v>
      </c>
      <c r="M22" s="36"/>
      <c r="N22" s="95">
        <f>F21/30.42*50/12*3.5</f>
        <v>0</v>
      </c>
      <c r="O22" s="45"/>
    </row>
    <row r="23" spans="2:16" ht="21.95" customHeight="1" x14ac:dyDescent="0.2">
      <c r="B23" s="21" t="s">
        <v>288</v>
      </c>
      <c r="C23" s="21" t="s">
        <v>289</v>
      </c>
      <c r="D23" s="72"/>
      <c r="E23" s="72" t="s">
        <v>152</v>
      </c>
      <c r="F23" s="91">
        <v>11749.5</v>
      </c>
      <c r="G23" s="92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2"/>
        <v>5103.020954635108</v>
      </c>
      <c r="M23" s="36"/>
      <c r="N23" s="95"/>
      <c r="O23" s="45"/>
    </row>
    <row r="24" spans="2:16" ht="25.5" customHeight="1" x14ac:dyDescent="0.2">
      <c r="B24" s="21" t="s">
        <v>507</v>
      </c>
      <c r="C24" s="21" t="s">
        <v>508</v>
      </c>
      <c r="D24" s="72"/>
      <c r="E24" s="72" t="s">
        <v>152</v>
      </c>
      <c r="F24" s="91">
        <v>11749.5</v>
      </c>
      <c r="G24" s="92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2"/>
        <v>5103.020954635108</v>
      </c>
      <c r="M24" s="36"/>
      <c r="N24" s="95"/>
      <c r="O24" s="95"/>
      <c r="P24" s="120"/>
    </row>
    <row r="25" spans="2:16" ht="24.75" customHeight="1" x14ac:dyDescent="0.2">
      <c r="B25" s="136" t="s">
        <v>499</v>
      </c>
      <c r="C25" s="21" t="s">
        <v>484</v>
      </c>
      <c r="D25" s="72"/>
      <c r="E25" s="72" t="s">
        <v>119</v>
      </c>
      <c r="F25" s="91">
        <v>11749.5</v>
      </c>
      <c r="G25" s="92">
        <v>1400.5735039999997</v>
      </c>
      <c r="H25" s="54">
        <f t="shared" si="0"/>
        <v>5793.6390532544374</v>
      </c>
      <c r="I25" s="54">
        <f t="shared" si="1"/>
        <v>690.6180986193292</v>
      </c>
      <c r="J25" s="54"/>
      <c r="K25" s="54"/>
      <c r="L25" s="54">
        <f t="shared" si="2"/>
        <v>5103.020954635108</v>
      </c>
      <c r="M25" s="36"/>
      <c r="N25" s="95"/>
      <c r="O25" s="45"/>
    </row>
    <row r="26" spans="2:16" ht="24.75" customHeight="1" x14ac:dyDescent="0.2">
      <c r="B26" s="25" t="s">
        <v>273</v>
      </c>
      <c r="C26" s="21" t="s">
        <v>271</v>
      </c>
      <c r="D26" s="72"/>
      <c r="E26" s="72" t="s">
        <v>152</v>
      </c>
      <c r="F26" s="91">
        <v>11749.5</v>
      </c>
      <c r="G26" s="92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2"/>
        <v>5099.020954635108</v>
      </c>
      <c r="M26" s="36"/>
      <c r="N26" s="95"/>
      <c r="O26" s="45"/>
    </row>
    <row r="27" spans="2:16" ht="18.75" customHeight="1" x14ac:dyDescent="0.2">
      <c r="B27" s="90" t="s">
        <v>391</v>
      </c>
      <c r="C27" s="21" t="s">
        <v>386</v>
      </c>
      <c r="D27" s="90"/>
      <c r="E27" s="72" t="s">
        <v>237</v>
      </c>
      <c r="F27" s="91">
        <v>11749.5</v>
      </c>
      <c r="G27" s="92">
        <v>1400.5735039999997</v>
      </c>
      <c r="H27" s="54">
        <f t="shared" si="0"/>
        <v>5793.6390532544374</v>
      </c>
      <c r="I27" s="54">
        <f t="shared" si="1"/>
        <v>690.6180986193292</v>
      </c>
      <c r="J27" s="90"/>
      <c r="K27" s="90"/>
      <c r="L27" s="54">
        <f t="shared" si="2"/>
        <v>5103.020954635108</v>
      </c>
      <c r="M27" s="36"/>
      <c r="N27" s="95"/>
    </row>
    <row r="28" spans="2:16" x14ac:dyDescent="0.2">
      <c r="B28" s="90"/>
      <c r="C28" s="90"/>
      <c r="D28" s="90"/>
      <c r="E28" s="137" t="s">
        <v>89</v>
      </c>
      <c r="F28" s="138">
        <f t="shared" ref="F28:L28" si="3">SUM(F7:F27)</f>
        <v>268148.86</v>
      </c>
      <c r="G28" s="138">
        <f t="shared" si="3"/>
        <v>36504.911776000001</v>
      </c>
      <c r="H28" s="139">
        <f>SUM(H7:H27)</f>
        <v>132223.30374753446</v>
      </c>
      <c r="I28" s="139">
        <f t="shared" si="3"/>
        <v>18000.44959368835</v>
      </c>
      <c r="J28" s="139">
        <f t="shared" si="3"/>
        <v>0</v>
      </c>
      <c r="K28" s="139">
        <f t="shared" si="3"/>
        <v>16</v>
      </c>
      <c r="L28" s="139">
        <f t="shared" si="3"/>
        <v>114206.85415384617</v>
      </c>
      <c r="M28" s="90"/>
    </row>
    <row r="29" spans="2:16" x14ac:dyDescent="0.2">
      <c r="E29" s="59"/>
      <c r="F29" s="96"/>
      <c r="G29" s="96"/>
      <c r="H29" s="60">
        <v>2</v>
      </c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3"/>
  <sheetViews>
    <sheetView topLeftCell="A22" workbookViewId="0">
      <selection activeCell="C30" sqref="C30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3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3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15 DE DICIEMBRE DE 2017</v>
      </c>
    </row>
    <row r="3" spans="1:13" x14ac:dyDescent="0.2">
      <c r="F3" s="48" t="str">
        <f>PRESIDENCIA!F3</f>
        <v>PRIMER QUINCENA DE DICIEMBRE DE 2017</v>
      </c>
      <c r="G3" s="82"/>
      <c r="H3" s="82"/>
      <c r="I3" s="82"/>
      <c r="J3" s="82"/>
      <c r="K3" s="82"/>
      <c r="L3" s="82"/>
    </row>
    <row r="4" spans="1:13" x14ac:dyDescent="0.2">
      <c r="F4" s="83"/>
      <c r="G4" s="82"/>
      <c r="H4" s="82"/>
      <c r="I4" s="82"/>
      <c r="J4" s="82"/>
      <c r="K4" s="82"/>
      <c r="L4" s="82"/>
    </row>
    <row r="5" spans="1:13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205</v>
      </c>
      <c r="H5" s="86" t="s">
        <v>4</v>
      </c>
      <c r="I5" s="87" t="s">
        <v>205</v>
      </c>
      <c r="J5" s="88" t="s">
        <v>254</v>
      </c>
      <c r="K5" s="52" t="s">
        <v>193</v>
      </c>
      <c r="L5" s="88" t="s">
        <v>5</v>
      </c>
      <c r="M5" s="49" t="s">
        <v>6</v>
      </c>
    </row>
    <row r="6" spans="1:13" ht="3.75" customHeight="1" x14ac:dyDescent="0.2">
      <c r="F6" s="89"/>
      <c r="G6" s="89"/>
      <c r="J6" s="90"/>
      <c r="K6" s="90"/>
    </row>
    <row r="7" spans="1:13" ht="24.95" customHeight="1" x14ac:dyDescent="0.2">
      <c r="B7" s="35"/>
      <c r="C7" s="42"/>
      <c r="D7" s="34"/>
      <c r="E7" s="34" t="s">
        <v>152</v>
      </c>
      <c r="F7" s="91"/>
      <c r="G7" s="92"/>
      <c r="H7" s="93">
        <f>+F7/30.42*15</f>
        <v>0</v>
      </c>
      <c r="I7" s="93">
        <f>+G7/30.42*15</f>
        <v>0</v>
      </c>
      <c r="J7" s="94">
        <v>0</v>
      </c>
      <c r="K7" s="94"/>
      <c r="L7" s="93">
        <f>H7-I7+J7-K7</f>
        <v>0</v>
      </c>
      <c r="M7" s="36"/>
    </row>
    <row r="8" spans="1:13" ht="24.95" customHeight="1" x14ac:dyDescent="0.2">
      <c r="B8" s="34" t="s">
        <v>174</v>
      </c>
      <c r="C8" s="35" t="s">
        <v>175</v>
      </c>
      <c r="D8" s="34"/>
      <c r="E8" s="34" t="s">
        <v>274</v>
      </c>
      <c r="F8" s="91">
        <v>11749.5</v>
      </c>
      <c r="G8" s="92">
        <v>1400.5735039999997</v>
      </c>
      <c r="H8" s="93">
        <f t="shared" ref="H8:H27" si="0">+F8/30.42*15</f>
        <v>5793.6390532544374</v>
      </c>
      <c r="I8" s="93">
        <f t="shared" ref="I8:I27" si="1">+G8/30.42*15</f>
        <v>690.6180986193292</v>
      </c>
      <c r="J8" s="94"/>
      <c r="K8" s="94">
        <v>4</v>
      </c>
      <c r="L8" s="93">
        <f t="shared" ref="L8:L17" si="2">H8-I8+J8-K8</f>
        <v>5099.020954635108</v>
      </c>
      <c r="M8" s="36"/>
    </row>
    <row r="9" spans="1:13" ht="24.95" customHeight="1" x14ac:dyDescent="0.2">
      <c r="A9" s="37" t="s">
        <v>487</v>
      </c>
      <c r="B9" s="34"/>
      <c r="C9" s="35"/>
      <c r="D9" s="34"/>
      <c r="E9" s="34" t="s">
        <v>152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3" ht="24.95" customHeight="1" x14ac:dyDescent="0.2">
      <c r="B10" s="42" t="s">
        <v>176</v>
      </c>
      <c r="C10" s="42" t="s">
        <v>436</v>
      </c>
      <c r="D10" s="34"/>
      <c r="E10" s="34" t="s">
        <v>152</v>
      </c>
      <c r="F10" s="91">
        <v>11749.5</v>
      </c>
      <c r="G10" s="92">
        <v>1400.5735039999997</v>
      </c>
      <c r="H10" s="93">
        <f t="shared" si="0"/>
        <v>5793.6390532544374</v>
      </c>
      <c r="I10" s="93">
        <f t="shared" si="1"/>
        <v>690.6180986193292</v>
      </c>
      <c r="J10" s="94"/>
      <c r="K10" s="94"/>
      <c r="L10" s="93">
        <f t="shared" si="2"/>
        <v>5103.020954635108</v>
      </c>
      <c r="M10" s="36"/>
    </row>
    <row r="11" spans="1:13" ht="24.95" customHeight="1" x14ac:dyDescent="0.2">
      <c r="B11" s="42" t="s">
        <v>309</v>
      </c>
      <c r="C11" s="42" t="s">
        <v>441</v>
      </c>
      <c r="D11" s="34"/>
      <c r="E11" s="34" t="s">
        <v>152</v>
      </c>
      <c r="F11" s="91">
        <v>11749.5</v>
      </c>
      <c r="G11" s="92">
        <v>1400.5735039999997</v>
      </c>
      <c r="H11" s="93">
        <f t="shared" si="0"/>
        <v>5793.6390532544374</v>
      </c>
      <c r="I11" s="93">
        <f t="shared" si="1"/>
        <v>690.6180986193292</v>
      </c>
      <c r="J11" s="94"/>
      <c r="K11" s="94"/>
      <c r="L11" s="93">
        <f t="shared" si="2"/>
        <v>5103.020954635108</v>
      </c>
      <c r="M11" s="36"/>
    </row>
    <row r="12" spans="1:13" ht="24.95" customHeight="1" x14ac:dyDescent="0.2">
      <c r="B12" s="42" t="s">
        <v>310</v>
      </c>
      <c r="C12" s="42" t="s">
        <v>308</v>
      </c>
      <c r="D12" s="34"/>
      <c r="E12" s="34" t="s">
        <v>392</v>
      </c>
      <c r="F12" s="91">
        <v>11749.5</v>
      </c>
      <c r="G12" s="92">
        <v>1400.5735039999997</v>
      </c>
      <c r="H12" s="93">
        <f t="shared" si="0"/>
        <v>5793.6390532544374</v>
      </c>
      <c r="I12" s="93">
        <f t="shared" si="1"/>
        <v>690.6180986193292</v>
      </c>
      <c r="J12" s="94"/>
      <c r="K12" s="94"/>
      <c r="L12" s="93">
        <f t="shared" si="2"/>
        <v>5103.020954635108</v>
      </c>
      <c r="M12" s="36"/>
    </row>
    <row r="13" spans="1:13" ht="24.95" customHeight="1" x14ac:dyDescent="0.2">
      <c r="B13" s="42" t="s">
        <v>179</v>
      </c>
      <c r="C13" s="35" t="s">
        <v>178</v>
      </c>
      <c r="D13" s="34"/>
      <c r="E13" s="34" t="s">
        <v>393</v>
      </c>
      <c r="F13" s="91">
        <v>13087.2</v>
      </c>
      <c r="G13" s="92">
        <v>1686.3062239999999</v>
      </c>
      <c r="H13" s="93">
        <f t="shared" si="0"/>
        <v>6453.2544378698221</v>
      </c>
      <c r="I13" s="93">
        <f t="shared" si="1"/>
        <v>831.5119447731754</v>
      </c>
      <c r="J13" s="94"/>
      <c r="K13" s="94">
        <v>4</v>
      </c>
      <c r="L13" s="93">
        <f t="shared" si="2"/>
        <v>5617.7424930966463</v>
      </c>
      <c r="M13" s="36"/>
    </row>
    <row r="14" spans="1:13" ht="24.95" customHeight="1" x14ac:dyDescent="0.2">
      <c r="B14" s="42" t="s">
        <v>83</v>
      </c>
      <c r="C14" s="35" t="s">
        <v>84</v>
      </c>
      <c r="D14" s="34"/>
      <c r="E14" s="34" t="s">
        <v>152</v>
      </c>
      <c r="F14" s="91">
        <v>11749.5</v>
      </c>
      <c r="G14" s="92">
        <v>1400.5735039999997</v>
      </c>
      <c r="H14" s="93">
        <f t="shared" si="0"/>
        <v>5793.6390532544374</v>
      </c>
      <c r="I14" s="93">
        <f t="shared" si="1"/>
        <v>690.6180986193292</v>
      </c>
      <c r="J14" s="94"/>
      <c r="K14" s="94"/>
      <c r="L14" s="93">
        <f t="shared" si="2"/>
        <v>5103.020954635108</v>
      </c>
      <c r="M14" s="36"/>
    </row>
    <row r="15" spans="1:13" ht="24.95" customHeight="1" x14ac:dyDescent="0.2">
      <c r="B15" s="42" t="s">
        <v>317</v>
      </c>
      <c r="C15" s="35" t="s">
        <v>318</v>
      </c>
      <c r="D15" s="34"/>
      <c r="E15" s="34" t="s">
        <v>394</v>
      </c>
      <c r="F15" s="91">
        <v>11749.5</v>
      </c>
      <c r="G15" s="92">
        <v>1400.5735039999997</v>
      </c>
      <c r="H15" s="93">
        <f t="shared" si="0"/>
        <v>5793.6390532544374</v>
      </c>
      <c r="I15" s="93">
        <f t="shared" si="1"/>
        <v>690.6180986193292</v>
      </c>
      <c r="J15" s="94"/>
      <c r="K15" s="94"/>
      <c r="L15" s="93">
        <f t="shared" si="2"/>
        <v>5103.020954635108</v>
      </c>
      <c r="M15" s="36"/>
    </row>
    <row r="16" spans="1:13" ht="24.95" customHeight="1" x14ac:dyDescent="0.2">
      <c r="B16" s="42" t="s">
        <v>314</v>
      </c>
      <c r="C16" s="35" t="s">
        <v>315</v>
      </c>
      <c r="D16" s="34"/>
      <c r="E16" s="34" t="s">
        <v>152</v>
      </c>
      <c r="F16" s="91">
        <v>11749.5</v>
      </c>
      <c r="G16" s="92">
        <v>1400.5735039999997</v>
      </c>
      <c r="H16" s="93">
        <f t="shared" si="0"/>
        <v>5793.6390532544374</v>
      </c>
      <c r="I16" s="93">
        <f t="shared" si="1"/>
        <v>690.6180986193292</v>
      </c>
      <c r="J16" s="94"/>
      <c r="K16" s="94"/>
      <c r="L16" s="93">
        <f>H16-I16+J16-K16</f>
        <v>5103.020954635108</v>
      </c>
      <c r="M16" s="36"/>
    </row>
    <row r="17" spans="2:16" ht="21.95" customHeight="1" x14ac:dyDescent="0.2">
      <c r="B17" s="42"/>
      <c r="C17" s="35"/>
      <c r="D17" s="34"/>
      <c r="E17" s="34" t="s">
        <v>152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6" ht="21.95" customHeight="1" x14ac:dyDescent="0.2">
      <c r="B18" s="42" t="s">
        <v>255</v>
      </c>
      <c r="C18" s="35" t="s">
        <v>256</v>
      </c>
      <c r="D18" s="34"/>
      <c r="E18" s="34" t="s">
        <v>392</v>
      </c>
      <c r="F18" s="91">
        <v>11749.5</v>
      </c>
      <c r="G18" s="92">
        <v>1400.5735039999997</v>
      </c>
      <c r="H18" s="93">
        <f t="shared" si="0"/>
        <v>5793.6390532544374</v>
      </c>
      <c r="I18" s="93">
        <f t="shared" si="1"/>
        <v>690.6180986193292</v>
      </c>
      <c r="J18" s="94"/>
      <c r="K18" s="94"/>
      <c r="L18" s="93">
        <f t="shared" ref="L18:L29" si="3">H18-I18+J18-K18</f>
        <v>5103.020954635108</v>
      </c>
      <c r="M18" s="36"/>
      <c r="O18" s="45"/>
    </row>
    <row r="19" spans="2:16" ht="21.95" customHeight="1" x14ac:dyDescent="0.2">
      <c r="B19" s="42" t="s">
        <v>518</v>
      </c>
      <c r="C19" s="35" t="s">
        <v>517</v>
      </c>
      <c r="D19" s="34"/>
      <c r="E19" s="34" t="s">
        <v>274</v>
      </c>
      <c r="F19" s="91">
        <v>11749.5</v>
      </c>
      <c r="G19" s="92">
        <v>1400.5735039999997</v>
      </c>
      <c r="H19" s="93">
        <f t="shared" si="0"/>
        <v>5793.6390532544374</v>
      </c>
      <c r="I19" s="93">
        <f t="shared" si="1"/>
        <v>690.6180986193292</v>
      </c>
      <c r="J19" s="94"/>
      <c r="K19" s="94"/>
      <c r="L19" s="93">
        <f t="shared" si="3"/>
        <v>5103.020954635108</v>
      </c>
      <c r="M19" s="36"/>
      <c r="N19" s="95">
        <f>F19/30.42*50/12*5</f>
        <v>8046.7209072978303</v>
      </c>
      <c r="O19" s="45">
        <f>F19/30.42*10*0.25/6*5</f>
        <v>804.67209072978289</v>
      </c>
      <c r="P19" s="95">
        <f>N19+O19</f>
        <v>8851.3929980276134</v>
      </c>
    </row>
    <row r="20" spans="2:16" ht="21.95" customHeight="1" x14ac:dyDescent="0.2">
      <c r="B20" s="42" t="s">
        <v>400</v>
      </c>
      <c r="C20" s="35" t="s">
        <v>395</v>
      </c>
      <c r="D20" s="34"/>
      <c r="E20" s="34" t="s">
        <v>442</v>
      </c>
      <c r="F20" s="91">
        <v>15369.89</v>
      </c>
      <c r="G20" s="92">
        <v>2173.89</v>
      </c>
      <c r="H20" s="93">
        <f t="shared" si="0"/>
        <v>7578.8412228796842</v>
      </c>
      <c r="I20" s="93">
        <f t="shared" si="1"/>
        <v>1071.937869822485</v>
      </c>
      <c r="J20" s="94"/>
      <c r="K20" s="94"/>
      <c r="L20" s="93">
        <f t="shared" si="3"/>
        <v>6506.9033530571996</v>
      </c>
      <c r="M20" s="36"/>
      <c r="N20" s="95"/>
      <c r="O20" s="45"/>
    </row>
    <row r="21" spans="2:16" ht="21.95" customHeight="1" x14ac:dyDescent="0.2">
      <c r="B21" s="42" t="s">
        <v>401</v>
      </c>
      <c r="C21" s="35" t="s">
        <v>396</v>
      </c>
      <c r="D21" s="34"/>
      <c r="E21" s="34" t="s">
        <v>398</v>
      </c>
      <c r="F21" s="91">
        <v>11749.5</v>
      </c>
      <c r="G21" s="92">
        <v>1400.5735039999997</v>
      </c>
      <c r="H21" s="93">
        <f t="shared" ref="H21" si="4">+F21/30.42*15</f>
        <v>5793.6390532544374</v>
      </c>
      <c r="I21" s="93">
        <f t="shared" ref="I21" si="5">+G21/30.42*15</f>
        <v>690.6180986193292</v>
      </c>
      <c r="J21" s="94"/>
      <c r="K21" s="94"/>
      <c r="L21" s="93">
        <f t="shared" si="3"/>
        <v>5103.020954635108</v>
      </c>
      <c r="M21" s="36"/>
      <c r="O21" s="45"/>
    </row>
    <row r="22" spans="2:16" ht="21.95" customHeight="1" x14ac:dyDescent="0.2">
      <c r="B22" s="42" t="s">
        <v>402</v>
      </c>
      <c r="C22" s="35" t="s">
        <v>397</v>
      </c>
      <c r="D22" s="34"/>
      <c r="E22" s="34" t="s">
        <v>399</v>
      </c>
      <c r="F22" s="91">
        <v>11749.5</v>
      </c>
      <c r="G22" s="92">
        <v>1400.5735039999997</v>
      </c>
      <c r="H22" s="93">
        <f t="shared" si="0"/>
        <v>5793.6390532544374</v>
      </c>
      <c r="I22" s="93">
        <f t="shared" si="1"/>
        <v>690.6180986193292</v>
      </c>
      <c r="J22" s="94"/>
      <c r="K22" s="94"/>
      <c r="L22" s="93">
        <f t="shared" si="3"/>
        <v>5103.020954635108</v>
      </c>
      <c r="M22" s="36"/>
      <c r="O22" s="60"/>
    </row>
    <row r="23" spans="2:16" ht="21.95" customHeight="1" x14ac:dyDescent="0.2">
      <c r="B23" s="42"/>
      <c r="C23" s="35" t="s">
        <v>433</v>
      </c>
      <c r="D23" s="34"/>
      <c r="E23" s="34" t="s">
        <v>152</v>
      </c>
      <c r="F23" s="91">
        <v>11749.5</v>
      </c>
      <c r="G23" s="92">
        <v>1400.5735039999997</v>
      </c>
      <c r="H23" s="93">
        <f t="shared" si="0"/>
        <v>5793.6390532544374</v>
      </c>
      <c r="I23" s="93">
        <f t="shared" si="1"/>
        <v>690.6180986193292</v>
      </c>
      <c r="J23" s="94"/>
      <c r="K23" s="94"/>
      <c r="L23" s="93">
        <f t="shared" si="3"/>
        <v>5103.020954635108</v>
      </c>
      <c r="M23" s="36"/>
      <c r="O23" s="45"/>
    </row>
    <row r="24" spans="2:16" ht="21.95" customHeight="1" x14ac:dyDescent="0.2">
      <c r="B24" s="42" t="s">
        <v>452</v>
      </c>
      <c r="C24" s="35" t="s">
        <v>446</v>
      </c>
      <c r="D24" s="34"/>
      <c r="E24" s="34" t="s">
        <v>152</v>
      </c>
      <c r="F24" s="91">
        <v>11749.5</v>
      </c>
      <c r="G24" s="92">
        <v>1400.5735039999997</v>
      </c>
      <c r="H24" s="93">
        <f t="shared" si="0"/>
        <v>5793.6390532544374</v>
      </c>
      <c r="I24" s="93">
        <f t="shared" si="1"/>
        <v>690.6180986193292</v>
      </c>
      <c r="J24" s="94"/>
      <c r="K24" s="94"/>
      <c r="L24" s="93">
        <f t="shared" si="3"/>
        <v>5103.020954635108</v>
      </c>
      <c r="M24" s="36"/>
    </row>
    <row r="25" spans="2:16" ht="21.95" customHeight="1" x14ac:dyDescent="0.2">
      <c r="B25" s="42" t="s">
        <v>485</v>
      </c>
      <c r="C25" s="35" t="s">
        <v>486</v>
      </c>
      <c r="D25" s="34"/>
      <c r="E25" s="34" t="s">
        <v>152</v>
      </c>
      <c r="F25" s="91">
        <v>11749.5</v>
      </c>
      <c r="G25" s="92">
        <v>1400.5735039999997</v>
      </c>
      <c r="H25" s="93">
        <f t="shared" si="0"/>
        <v>5793.6390532544374</v>
      </c>
      <c r="I25" s="93">
        <f t="shared" si="1"/>
        <v>690.6180986193292</v>
      </c>
      <c r="J25" s="94"/>
      <c r="K25" s="94"/>
      <c r="L25" s="93">
        <f t="shared" si="3"/>
        <v>5103.020954635108</v>
      </c>
      <c r="M25" s="36"/>
    </row>
    <row r="26" spans="2:16" ht="21.95" customHeight="1" x14ac:dyDescent="0.2">
      <c r="B26" s="42" t="s">
        <v>500</v>
      </c>
      <c r="C26" s="35" t="s">
        <v>501</v>
      </c>
      <c r="D26" s="34"/>
      <c r="E26" s="34" t="s">
        <v>152</v>
      </c>
      <c r="F26" s="91">
        <v>11749.5</v>
      </c>
      <c r="G26" s="92">
        <v>1400.5735039999997</v>
      </c>
      <c r="H26" s="93">
        <f t="shared" si="0"/>
        <v>5793.6390532544374</v>
      </c>
      <c r="I26" s="93">
        <f t="shared" si="1"/>
        <v>690.6180986193292</v>
      </c>
      <c r="J26" s="94"/>
      <c r="K26" s="94"/>
      <c r="L26" s="93">
        <f t="shared" si="3"/>
        <v>5103.020954635108</v>
      </c>
      <c r="M26" s="36"/>
    </row>
    <row r="27" spans="2:16" ht="21.95" customHeight="1" x14ac:dyDescent="0.2">
      <c r="B27" s="42" t="s">
        <v>516</v>
      </c>
      <c r="C27" s="35" t="s">
        <v>515</v>
      </c>
      <c r="D27" s="34"/>
      <c r="E27" s="34" t="s">
        <v>237</v>
      </c>
      <c r="F27" s="91">
        <v>11749.5</v>
      </c>
      <c r="G27" s="92">
        <v>1400.5735039999997</v>
      </c>
      <c r="H27" s="93">
        <f t="shared" si="0"/>
        <v>5793.6390532544374</v>
      </c>
      <c r="I27" s="93">
        <f t="shared" si="1"/>
        <v>690.6180986193292</v>
      </c>
      <c r="J27" s="94"/>
      <c r="K27" s="94"/>
      <c r="L27" s="93">
        <f t="shared" si="3"/>
        <v>5103.020954635108</v>
      </c>
      <c r="M27" s="36"/>
      <c r="N27" s="95"/>
      <c r="O27" s="58"/>
      <c r="P27" s="95"/>
    </row>
    <row r="28" spans="2:16" ht="21.95" customHeight="1" x14ac:dyDescent="0.2">
      <c r="B28" s="42" t="s">
        <v>528</v>
      </c>
      <c r="C28" s="35" t="s">
        <v>529</v>
      </c>
      <c r="D28" s="34"/>
      <c r="E28" s="34" t="s">
        <v>152</v>
      </c>
      <c r="F28" s="91">
        <v>11749.5</v>
      </c>
      <c r="G28" s="92">
        <v>1400.5735039999997</v>
      </c>
      <c r="H28" s="93">
        <f t="shared" ref="H28" si="6">+F28/30.42*15</f>
        <v>5793.6390532544374</v>
      </c>
      <c r="I28" s="93">
        <f t="shared" ref="I28" si="7">+G28/30.42*15</f>
        <v>690.6180986193292</v>
      </c>
      <c r="J28" s="94"/>
      <c r="K28" s="94"/>
      <c r="L28" s="93">
        <f t="shared" si="3"/>
        <v>5103.020954635108</v>
      </c>
      <c r="M28" s="36"/>
      <c r="N28" s="95"/>
      <c r="O28" s="58"/>
      <c r="P28" s="95"/>
    </row>
    <row r="29" spans="2:16" ht="21.95" customHeight="1" x14ac:dyDescent="0.2">
      <c r="B29" s="42" t="s">
        <v>532</v>
      </c>
      <c r="C29" s="35" t="s">
        <v>533</v>
      </c>
      <c r="E29" s="34" t="s">
        <v>152</v>
      </c>
      <c r="F29" s="91">
        <v>11749.5</v>
      </c>
      <c r="G29" s="92">
        <v>1400.5735039999997</v>
      </c>
      <c r="H29" s="93">
        <f t="shared" ref="H29" si="8">+F29/30.42*15</f>
        <v>5793.6390532544374</v>
      </c>
      <c r="I29" s="93">
        <f t="shared" ref="I29" si="9">+G29/30.42*15</f>
        <v>690.6180986193292</v>
      </c>
      <c r="J29" s="94"/>
      <c r="K29" s="94"/>
      <c r="L29" s="93">
        <f t="shared" si="3"/>
        <v>5103.020954635108</v>
      </c>
      <c r="M29" s="36"/>
    </row>
    <row r="30" spans="2:16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</row>
    <row r="31" spans="2:16" x14ac:dyDescent="0.2">
      <c r="E31" s="59" t="s">
        <v>89</v>
      </c>
      <c r="F31" s="96">
        <f>SUM(F7:F19)</f>
        <v>118832.7</v>
      </c>
      <c r="G31" s="96">
        <f>SUM(G7:G19)</f>
        <v>14291.467759999998</v>
      </c>
      <c r="H31" s="60">
        <f>SUM(H7:H30)</f>
        <v>118317.59861932934</v>
      </c>
      <c r="I31" s="60">
        <f>SUM(I7:I30)</f>
        <v>14334.575589743581</v>
      </c>
      <c r="J31" s="60">
        <f>SUM(J7:J30)</f>
        <v>0</v>
      </c>
      <c r="K31" s="60">
        <f>SUM(K7:K30)</f>
        <v>8</v>
      </c>
      <c r="L31" s="60">
        <f>SUM(L7:L30)</f>
        <v>103975.02302958582</v>
      </c>
    </row>
    <row r="32" spans="2:16" x14ac:dyDescent="0.2">
      <c r="F32" s="89"/>
      <c r="G32" s="89"/>
      <c r="J32" s="90"/>
      <c r="K32" s="97" t="s">
        <v>194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scale="92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I26" sqref="I26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8" t="str">
        <f>+PRESIDENCIA!F1</f>
        <v>MUNICIPIO IXTLAHUACAN DEL RIO, JALISCO.</v>
      </c>
      <c r="B2" s="148"/>
      <c r="C2" s="148"/>
      <c r="D2" s="148"/>
      <c r="E2" s="148"/>
      <c r="F2" s="148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8" t="str">
        <f>+PRESIDENCIA!F3</f>
        <v>PRIMER QUINCENA DE DICIEMBRE DE 2017</v>
      </c>
      <c r="B4" s="148"/>
      <c r="C4" s="148"/>
      <c r="D4" s="148"/>
      <c r="E4" s="148"/>
      <c r="F4" s="148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474</v>
      </c>
      <c r="B8" s="75" t="s">
        <v>4</v>
      </c>
      <c r="C8" s="75" t="s">
        <v>205</v>
      </c>
      <c r="D8" s="75" t="s">
        <v>254</v>
      </c>
      <c r="E8" s="75" t="s">
        <v>193</v>
      </c>
      <c r="F8" s="75" t="s">
        <v>5</v>
      </c>
    </row>
    <row r="9" spans="1:6" x14ac:dyDescent="0.2">
      <c r="A9" s="76" t="s">
        <v>453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454</v>
      </c>
      <c r="B10" s="77">
        <f>+PRESIDENCIA!H15</f>
        <v>82557.968441814592</v>
      </c>
      <c r="C10" s="77">
        <f>+PRESIDENCIA!I15</f>
        <v>15537.258382643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67020.710059171586</v>
      </c>
    </row>
    <row r="11" spans="1:6" x14ac:dyDescent="0.2">
      <c r="A11" s="76" t="s">
        <v>455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456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457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458</v>
      </c>
      <c r="B14" s="77">
        <f>+DEL!I20</f>
        <v>24132.396449704142</v>
      </c>
      <c r="C14" s="77">
        <f>+DEL!J20</f>
        <v>366.66680078895462</v>
      </c>
      <c r="D14" s="77">
        <f>+DEL!K20</f>
        <v>569.47770414201182</v>
      </c>
      <c r="E14" s="77">
        <f>+DEL!L20</f>
        <v>0</v>
      </c>
      <c r="F14" s="77">
        <f t="shared" si="0"/>
        <v>24335.207353057202</v>
      </c>
    </row>
    <row r="15" spans="1:6" x14ac:dyDescent="0.2">
      <c r="A15" s="76" t="s">
        <v>459</v>
      </c>
      <c r="B15" s="77">
        <f>+H.MPAL!H19</f>
        <v>80400.399408284007</v>
      </c>
      <c r="C15" s="77">
        <f>+H.MPAL!I19</f>
        <v>11756.063518737672</v>
      </c>
      <c r="D15" s="77">
        <f>+H.MPAL!J19</f>
        <v>0</v>
      </c>
      <c r="E15" s="77">
        <f>+H.MPAL!K19</f>
        <v>7</v>
      </c>
      <c r="F15" s="77">
        <f t="shared" si="0"/>
        <v>68637.335889546332</v>
      </c>
    </row>
    <row r="16" spans="1:6" x14ac:dyDescent="0.2">
      <c r="A16" s="76" t="s">
        <v>460</v>
      </c>
      <c r="B16" s="77">
        <f>+O.PUB!H25</f>
        <v>101524.27021696251</v>
      </c>
      <c r="C16" s="77">
        <f>+O.PUB!I25</f>
        <v>13061.968520710059</v>
      </c>
      <c r="D16" s="77">
        <f>+O.PUB!J25</f>
        <v>0</v>
      </c>
      <c r="E16" s="77">
        <f>+O.PUB!K25</f>
        <v>13</v>
      </c>
      <c r="F16" s="77">
        <f t="shared" si="0"/>
        <v>88449.301696252456</v>
      </c>
    </row>
    <row r="17" spans="1:6" x14ac:dyDescent="0.2">
      <c r="A17" s="76" t="s">
        <v>461</v>
      </c>
      <c r="B17" s="77">
        <f>+O.PUB2!H22</f>
        <v>79406.627218934911</v>
      </c>
      <c r="C17" s="77">
        <f>+O.PUB2!I22</f>
        <v>8847.010351084813</v>
      </c>
      <c r="D17" s="77">
        <f>+O.PUB2!J22</f>
        <v>0</v>
      </c>
      <c r="E17" s="77">
        <f>+O.PUB2!K22</f>
        <v>4</v>
      </c>
      <c r="F17" s="77">
        <f t="shared" si="0"/>
        <v>70555.616867850098</v>
      </c>
    </row>
    <row r="18" spans="1:6" x14ac:dyDescent="0.2">
      <c r="A18" s="76" t="s">
        <v>462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463</v>
      </c>
      <c r="B19" s="77">
        <f>+'SERVICIOS PUBLICOS'!I22</f>
        <v>79567.233727810642</v>
      </c>
      <c r="C19" s="77">
        <f>+'SERVICIOS PUBLICOS'!J22</f>
        <v>7732.9631084812609</v>
      </c>
      <c r="D19" s="77">
        <f>+'SERVICIOS PUBLICOS'!K22</f>
        <v>40.021230769230769</v>
      </c>
      <c r="E19" s="77">
        <f>+'SERVICIOS PUBLICOS'!L22</f>
        <v>1</v>
      </c>
      <c r="F19" s="77">
        <f t="shared" si="0"/>
        <v>71873.291850098612</v>
      </c>
    </row>
    <row r="20" spans="1:6" x14ac:dyDescent="0.2">
      <c r="A20" s="76" t="s">
        <v>506</v>
      </c>
      <c r="B20" s="77">
        <f>+'S.P. ASEO PUBLICO'!I14</f>
        <v>28859.664694280076</v>
      </c>
      <c r="C20" s="77">
        <f>+'S.P. ASEO PUBLICO'!J14</f>
        <v>1317.0609230769232</v>
      </c>
      <c r="D20" s="77">
        <f>+'S.P. ASEO PUBLICO'!K14</f>
        <v>0</v>
      </c>
      <c r="E20" s="77">
        <f>+'S.P. ASEO PUBLICO'!L14</f>
        <v>0</v>
      </c>
      <c r="F20" s="77">
        <f t="shared" si="0"/>
        <v>27542.603771203154</v>
      </c>
    </row>
    <row r="21" spans="1:6" x14ac:dyDescent="0.2">
      <c r="A21" s="76" t="s">
        <v>464</v>
      </c>
      <c r="B21" s="77">
        <f>+'s.p. rastro'!H8</f>
        <v>10490.655818540432</v>
      </c>
      <c r="C21" s="77">
        <f>+'s.p. rastro'!I8</f>
        <v>1178.8911242603549</v>
      </c>
      <c r="D21" s="77">
        <f>+'s.p. rastro'!J8</f>
        <v>0</v>
      </c>
      <c r="E21" s="77">
        <f>+'s.p. rastro'!K8</f>
        <v>0</v>
      </c>
      <c r="F21" s="77">
        <f t="shared" si="0"/>
        <v>9311.7646942800766</v>
      </c>
    </row>
    <row r="22" spans="1:6" x14ac:dyDescent="0.2">
      <c r="A22" s="76" t="s">
        <v>465</v>
      </c>
      <c r="B22" s="77">
        <f>+'AGUA POTABLE'!I18</f>
        <v>56891.582840236697</v>
      </c>
      <c r="C22" s="77">
        <f>+'AGUA POTABLE'!J18</f>
        <v>6271.4936252465486</v>
      </c>
      <c r="D22" s="77">
        <f>+'AGUA POTABLE'!K18</f>
        <v>0</v>
      </c>
      <c r="E22" s="77">
        <f>+'AGUA POTABLE'!L18</f>
        <v>1</v>
      </c>
      <c r="F22" s="77">
        <f t="shared" si="0"/>
        <v>50619.089214990148</v>
      </c>
    </row>
    <row r="23" spans="1:6" x14ac:dyDescent="0.2">
      <c r="A23" s="76" t="s">
        <v>466</v>
      </c>
      <c r="B23" s="77">
        <f>+'PROTECCION CIVIL'!I10</f>
        <v>17645.16765285996</v>
      </c>
      <c r="C23" s="77">
        <f>+'PROTECCION CIVIL'!J10</f>
        <v>1688.2461538461539</v>
      </c>
      <c r="D23" s="77">
        <f>+'PROTECCION CIVIL'!K10</f>
        <v>0</v>
      </c>
      <c r="E23" s="77">
        <f>+'PROTECCION CIVIL'!L10</f>
        <v>0</v>
      </c>
      <c r="F23" s="77">
        <f t="shared" si="0"/>
        <v>15956.921499013806</v>
      </c>
    </row>
    <row r="24" spans="1:6" x14ac:dyDescent="0.2">
      <c r="A24" s="76" t="s">
        <v>467</v>
      </c>
      <c r="B24" s="77">
        <f>+'DEPARTAMENTO AGROPECUARIO'!I13</f>
        <v>33539.324457593684</v>
      </c>
      <c r="C24" s="77">
        <f>+'DEPARTAMENTO AGROPECUARIO'!J13</f>
        <v>3383.9212228796841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30155.403234714002</v>
      </c>
    </row>
    <row r="25" spans="1:6" x14ac:dyDescent="0.2">
      <c r="A25" s="76" t="s">
        <v>468</v>
      </c>
      <c r="B25" s="77">
        <f>+CULTURA!I11</f>
        <v>24172.396449704138</v>
      </c>
      <c r="C25" s="77">
        <f>+CULTURA!J11</f>
        <v>3021.3806706114401</v>
      </c>
      <c r="D25" s="77">
        <f>+CULTURA!K11</f>
        <v>0</v>
      </c>
      <c r="E25" s="77">
        <f>+CULTURA!L11</f>
        <v>0</v>
      </c>
      <c r="F25" s="77">
        <f t="shared" si="0"/>
        <v>21151.015779092697</v>
      </c>
    </row>
    <row r="26" spans="1:6" x14ac:dyDescent="0.2">
      <c r="A26" s="76" t="s">
        <v>469</v>
      </c>
      <c r="B26" s="77">
        <f>+DEPORTE!I11</f>
        <v>23016.07495069033</v>
      </c>
      <c r="C26" s="77">
        <f>+DEPORTE!J11</f>
        <v>2267.1048757396447</v>
      </c>
      <c r="D26" s="77">
        <f>+DEPORTE!K11</f>
        <v>0</v>
      </c>
      <c r="E26" s="77">
        <f>+DEPORTE!L11</f>
        <v>0</v>
      </c>
      <c r="F26" s="77">
        <f t="shared" si="0"/>
        <v>20748.970074950685</v>
      </c>
    </row>
    <row r="27" spans="1:6" x14ac:dyDescent="0.2">
      <c r="A27" s="76" t="s">
        <v>495</v>
      </c>
      <c r="B27" s="77">
        <f>+'PROMOCION ECONOMICA'!H9</f>
        <v>6933.9250493096642</v>
      </c>
      <c r="C27" s="77">
        <f>+'PROMOCION ECONOMICA'!I9</f>
        <v>933.9250493096647</v>
      </c>
      <c r="D27" s="77"/>
      <c r="E27" s="77"/>
      <c r="F27" s="77">
        <f t="shared" si="0"/>
        <v>6000</v>
      </c>
    </row>
    <row r="28" spans="1:6" x14ac:dyDescent="0.2">
      <c r="A28" s="78" t="s">
        <v>476</v>
      </c>
      <c r="B28" s="79">
        <f>SUM(B9:B27)</f>
        <v>840781.94280078902</v>
      </c>
      <c r="C28" s="79">
        <f>SUM(C9:C27)</f>
        <v>108484.97637869819</v>
      </c>
      <c r="D28" s="79">
        <f>SUM(D9:D27)</f>
        <v>609.4989349112426</v>
      </c>
      <c r="E28" s="79">
        <f>SUM(E9:E27)</f>
        <v>26</v>
      </c>
      <c r="F28" s="79">
        <f>SUM(F9:F27)</f>
        <v>732880.46535700187</v>
      </c>
    </row>
    <row r="29" spans="1:6" x14ac:dyDescent="0.2">
      <c r="A29" s="76" t="s">
        <v>477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472</v>
      </c>
      <c r="B30" s="79">
        <f>+B28+B29</f>
        <v>856615.73280078906</v>
      </c>
      <c r="C30" s="79">
        <f>+C28+C29</f>
        <v>108484.97637869819</v>
      </c>
      <c r="D30" s="79">
        <f>+D28+D29</f>
        <v>609.4989349112426</v>
      </c>
      <c r="E30" s="79">
        <f>+E28+E29</f>
        <v>26</v>
      </c>
      <c r="F30" s="79">
        <f>+F28+F29</f>
        <v>748714.25535700191</v>
      </c>
    </row>
    <row r="31" spans="1:6" x14ac:dyDescent="0.2">
      <c r="A31" s="76" t="s">
        <v>470</v>
      </c>
      <c r="B31" s="77">
        <f>+SEG.P.!H28</f>
        <v>132223.30374753446</v>
      </c>
      <c r="C31" s="77">
        <f>+SEG.P.!I28</f>
        <v>18000.44959368835</v>
      </c>
      <c r="D31" s="77">
        <f>+SEG.P.!J28</f>
        <v>0</v>
      </c>
      <c r="E31" s="77">
        <f>+SEG.P.!K28</f>
        <v>16</v>
      </c>
      <c r="F31" s="77">
        <f t="shared" si="0"/>
        <v>114206.85415384611</v>
      </c>
    </row>
    <row r="32" spans="1:6" x14ac:dyDescent="0.2">
      <c r="A32" s="76" t="s">
        <v>471</v>
      </c>
      <c r="B32" s="77">
        <f>+SEG.P.2!H31</f>
        <v>118317.59861932934</v>
      </c>
      <c r="C32" s="77">
        <f>+SEG.P.2!I31</f>
        <v>14334.575589743581</v>
      </c>
      <c r="D32" s="77">
        <f>+SEG.P.2!J31</f>
        <v>0</v>
      </c>
      <c r="E32" s="77">
        <f>+SEG.P.2!K31</f>
        <v>8</v>
      </c>
      <c r="F32" s="77">
        <f t="shared" si="0"/>
        <v>103975.02302958575</v>
      </c>
    </row>
    <row r="33" spans="1:6" x14ac:dyDescent="0.2">
      <c r="A33" s="78" t="s">
        <v>473</v>
      </c>
      <c r="B33" s="79">
        <f>SUM(B31:B32)</f>
        <v>250540.9023668638</v>
      </c>
      <c r="C33" s="79">
        <f>SUM(C31:C32)</f>
        <v>32335.025183431932</v>
      </c>
      <c r="D33" s="79">
        <f>SUM(D31:D32)</f>
        <v>0</v>
      </c>
      <c r="E33" s="79">
        <f>SUM(E31:E32)</f>
        <v>24</v>
      </c>
      <c r="F33" s="79">
        <f>SUM(F31:F32)</f>
        <v>218181.87718343188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475</v>
      </c>
      <c r="B35" s="79">
        <f>+B30+B33</f>
        <v>1107156.6351676527</v>
      </c>
      <c r="C35" s="79">
        <f>+C30+C33</f>
        <v>140820.00156213011</v>
      </c>
      <c r="D35" s="79">
        <f>+D30+D33</f>
        <v>609.4989349112426</v>
      </c>
      <c r="E35" s="79">
        <f>+E30+E33</f>
        <v>50</v>
      </c>
      <c r="F35" s="79">
        <f>+F30+F33</f>
        <v>966896.13254043378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292</v>
      </c>
      <c r="G2" s="45"/>
      <c r="H2" s="45"/>
      <c r="I2" s="45"/>
      <c r="J2" s="47"/>
      <c r="K2" s="45"/>
      <c r="L2" s="45"/>
      <c r="M2" s="48" t="str">
        <f>PRESIDENCIA!M2</f>
        <v>15 DE DICIEMBRE DE 2017</v>
      </c>
    </row>
    <row r="3" spans="1:15" x14ac:dyDescent="0.2">
      <c r="F3" s="99" t="str">
        <f>PRESIDENCIA!F3</f>
        <v>PRIMER QUINCENA DE DICIEMBRE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369</v>
      </c>
      <c r="C7" s="41" t="s">
        <v>368</v>
      </c>
      <c r="D7" s="53"/>
      <c r="E7" s="70" t="s">
        <v>121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N7" s="144" t="s">
        <v>510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852</v>
      </c>
      <c r="H8" s="18">
        <f t="shared" ref="H8" si="0">F8/30.42*15</f>
        <v>4420.1183431952659</v>
      </c>
      <c r="I8" s="18">
        <f t="shared" ref="I8" si="1">+G8/30.42*15</f>
        <v>420.11834319526628</v>
      </c>
      <c r="J8" s="18"/>
      <c r="K8" s="18"/>
      <c r="L8" s="18">
        <f>H8-I8+J8-K8</f>
        <v>3999.9999999999995</v>
      </c>
      <c r="M8" s="36"/>
      <c r="O8" s="55"/>
    </row>
    <row r="9" spans="1:15" ht="21.95" customHeight="1" x14ac:dyDescent="0.2">
      <c r="E9" s="59" t="s">
        <v>89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22552.618343195267</v>
      </c>
      <c r="I9" s="60">
        <f t="shared" si="2"/>
        <v>4045.7149901380667</v>
      </c>
      <c r="J9" s="60">
        <f t="shared" si="2"/>
        <v>0</v>
      </c>
      <c r="K9" s="60">
        <f t="shared" si="2"/>
        <v>0</v>
      </c>
      <c r="L9" s="60">
        <f t="shared" si="2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293</v>
      </c>
      <c r="G2" s="45"/>
      <c r="H2" s="45"/>
      <c r="I2" s="45"/>
      <c r="J2" s="47"/>
      <c r="K2" s="45"/>
      <c r="L2" s="45"/>
      <c r="M2" s="48" t="str">
        <f>PRESIDENCIA!M2</f>
        <v>15 DE DICIEMBRE DE 2017</v>
      </c>
    </row>
    <row r="3" spans="1:16" x14ac:dyDescent="0.2">
      <c r="F3" s="99" t="str">
        <f>PRESIDENCIA!F3</f>
        <v>PRIMER QUINCENA DE DICIEMBRE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449</v>
      </c>
      <c r="C7" s="41" t="s">
        <v>380</v>
      </c>
      <c r="D7" s="53"/>
      <c r="E7" s="38" t="s">
        <v>123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>H7-I7+J7-K7</f>
        <v>9568.4023668639056</v>
      </c>
      <c r="M7" s="36"/>
      <c r="N7" s="144" t="s">
        <v>510</v>
      </c>
      <c r="O7" s="45"/>
    </row>
    <row r="8" spans="1:16" ht="24.95" customHeight="1" x14ac:dyDescent="0.2">
      <c r="B8" s="38" t="s">
        <v>448</v>
      </c>
      <c r="C8" s="41" t="s">
        <v>381</v>
      </c>
      <c r="D8" s="53"/>
      <c r="E8" s="38" t="s">
        <v>118</v>
      </c>
      <c r="F8" s="65">
        <v>7764.65</v>
      </c>
      <c r="G8" s="65">
        <v>652.65</v>
      </c>
      <c r="H8" s="18">
        <f t="shared" ref="H8" si="0">F8/30.42*15</f>
        <v>3828.7228796844179</v>
      </c>
      <c r="I8" s="18">
        <f t="shared" ref="I8" si="1">+G8/30.42*15</f>
        <v>321.81952662721886</v>
      </c>
      <c r="J8" s="18"/>
      <c r="K8" s="18"/>
      <c r="L8" s="18">
        <f>H8-I8+J8-K8</f>
        <v>3506.9033530571992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15335.364891518737</v>
      </c>
      <c r="I9" s="60">
        <f t="shared" si="2"/>
        <v>2260.0591715976329</v>
      </c>
      <c r="J9" s="60">
        <f t="shared" si="2"/>
        <v>0</v>
      </c>
      <c r="K9" s="60">
        <f t="shared" si="2"/>
        <v>0</v>
      </c>
      <c r="L9" s="60">
        <f t="shared" si="2"/>
        <v>13075.305719921105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294</v>
      </c>
      <c r="G2" s="45"/>
      <c r="H2" s="45"/>
      <c r="I2" s="45"/>
      <c r="J2" s="45"/>
      <c r="K2" s="45"/>
      <c r="L2" s="45"/>
      <c r="M2" s="45"/>
      <c r="N2" s="48" t="str">
        <f>PRESIDENCIA!M2</f>
        <v>15 DE DICIEMBRE DE 2017</v>
      </c>
    </row>
    <row r="3" spans="2:17" x14ac:dyDescent="0.2">
      <c r="F3" s="48" t="str">
        <f>PRESIDENCIA!F3</f>
        <v>PRIMER QUINCENA DE DICIEMBRE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100" t="s">
        <v>254</v>
      </c>
      <c r="I5" s="50" t="s">
        <v>4</v>
      </c>
      <c r="J5" s="50" t="s">
        <v>205</v>
      </c>
      <c r="K5" s="101" t="s">
        <v>254</v>
      </c>
      <c r="L5" s="52" t="s">
        <v>193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450</v>
      </c>
      <c r="C7" s="41" t="s">
        <v>440</v>
      </c>
      <c r="D7" s="53"/>
      <c r="E7" s="70" t="s">
        <v>124</v>
      </c>
      <c r="F7" s="65">
        <v>12521.2</v>
      </c>
      <c r="G7" s="65">
        <v>1565.41</v>
      </c>
      <c r="H7" s="65"/>
      <c r="I7" s="18">
        <f>+F7/30.42*15</f>
        <v>6174.1617357001978</v>
      </c>
      <c r="J7" s="18">
        <f>+G7/30.42*15</f>
        <v>771.89842209072981</v>
      </c>
      <c r="K7" s="18">
        <f t="shared" ref="K7:K11" si="0">+H7/30.42*16</f>
        <v>0</v>
      </c>
      <c r="L7" s="18"/>
      <c r="M7" s="18">
        <f>I7-J7+K7-L7</f>
        <v>5402.2633136094682</v>
      </c>
      <c r="N7" s="36"/>
      <c r="O7" s="144" t="s">
        <v>510</v>
      </c>
      <c r="Q7" s="60"/>
    </row>
    <row r="8" spans="2:17" ht="24.95" customHeight="1" x14ac:dyDescent="0.2">
      <c r="B8" s="38" t="s">
        <v>208</v>
      </c>
      <c r="C8" s="41" t="s">
        <v>207</v>
      </c>
      <c r="D8" s="53"/>
      <c r="E8" s="70" t="s">
        <v>118</v>
      </c>
      <c r="F8" s="65">
        <v>8964</v>
      </c>
      <c r="G8" s="65">
        <v>852</v>
      </c>
      <c r="H8" s="65"/>
      <c r="I8" s="18">
        <f t="shared" ref="I8:I11" si="1">+F8/30.42*15</f>
        <v>4420.1183431952659</v>
      </c>
      <c r="J8" s="18">
        <f t="shared" ref="J8:J11" si="2">+G8/30.42*15</f>
        <v>420.11834319526628</v>
      </c>
      <c r="K8" s="18">
        <f t="shared" si="0"/>
        <v>0</v>
      </c>
      <c r="L8" s="18"/>
      <c r="M8" s="18">
        <f>I8-J8+K8-L8</f>
        <v>3999.9999999999995</v>
      </c>
      <c r="N8" s="36"/>
    </row>
    <row r="9" spans="2:17" ht="24.95" customHeight="1" x14ac:dyDescent="0.2">
      <c r="B9" s="57" t="s">
        <v>177</v>
      </c>
      <c r="C9" s="108" t="s">
        <v>171</v>
      </c>
      <c r="D9" s="53"/>
      <c r="E9" s="70" t="s">
        <v>295</v>
      </c>
      <c r="F9" s="65">
        <v>6306</v>
      </c>
      <c r="G9" s="65">
        <v>222</v>
      </c>
      <c r="H9" s="65"/>
      <c r="I9" s="18">
        <f t="shared" si="1"/>
        <v>3109.4674556213013</v>
      </c>
      <c r="J9" s="18">
        <f t="shared" si="2"/>
        <v>109.46745562130178</v>
      </c>
      <c r="K9" s="18">
        <f t="shared" si="0"/>
        <v>0</v>
      </c>
      <c r="L9" s="18"/>
      <c r="M9" s="18">
        <f>I9-J9+K9-L9</f>
        <v>2999.9999999999995</v>
      </c>
      <c r="N9" s="36"/>
    </row>
    <row r="10" spans="2:17" ht="24.95" customHeight="1" x14ac:dyDescent="0.2">
      <c r="B10" s="38" t="s">
        <v>335</v>
      </c>
      <c r="C10" s="41" t="s">
        <v>333</v>
      </c>
      <c r="D10" s="53"/>
      <c r="E10" s="70" t="s">
        <v>296</v>
      </c>
      <c r="F10" s="65">
        <v>6306</v>
      </c>
      <c r="G10" s="65">
        <v>222</v>
      </c>
      <c r="H10" s="65"/>
      <c r="I10" s="18">
        <f t="shared" si="1"/>
        <v>3109.4674556213013</v>
      </c>
      <c r="J10" s="18">
        <f t="shared" si="2"/>
        <v>109.46745562130178</v>
      </c>
      <c r="K10" s="18">
        <f t="shared" si="0"/>
        <v>0</v>
      </c>
      <c r="L10" s="18"/>
      <c r="M10" s="18">
        <f>I10-J10+K10-L10</f>
        <v>2999.9999999999995</v>
      </c>
      <c r="N10" s="36"/>
      <c r="O10" s="144" t="s">
        <v>510</v>
      </c>
    </row>
    <row r="11" spans="2:17" ht="24.95" customHeight="1" x14ac:dyDescent="0.2">
      <c r="B11" s="38" t="s">
        <v>336</v>
      </c>
      <c r="C11" s="41" t="s">
        <v>334</v>
      </c>
      <c r="D11" s="53"/>
      <c r="E11" s="70" t="s">
        <v>297</v>
      </c>
      <c r="F11" s="65">
        <v>6306</v>
      </c>
      <c r="G11" s="65">
        <v>222</v>
      </c>
      <c r="H11" s="65"/>
      <c r="I11" s="18">
        <f t="shared" si="1"/>
        <v>3109.4674556213013</v>
      </c>
      <c r="J11" s="18">
        <f t="shared" si="2"/>
        <v>109.46745562130178</v>
      </c>
      <c r="K11" s="18">
        <f t="shared" si="0"/>
        <v>0</v>
      </c>
      <c r="L11" s="18"/>
      <c r="M11" s="18">
        <f>I11-J11+K11-L11</f>
        <v>2999.9999999999995</v>
      </c>
      <c r="N11" s="36"/>
      <c r="O11" s="144" t="s">
        <v>510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3">SUM(F6:F12)</f>
        <v>40403.199999999997</v>
      </c>
      <c r="G13" s="96">
        <f t="shared" si="3"/>
        <v>3083.41</v>
      </c>
      <c r="H13" s="96">
        <f t="shared" si="3"/>
        <v>0</v>
      </c>
      <c r="I13" s="60">
        <f>SUM(I6:I12)</f>
        <v>19922.682445759368</v>
      </c>
      <c r="J13" s="60">
        <f t="shared" si="3"/>
        <v>1520.4191321499013</v>
      </c>
      <c r="K13" s="60">
        <f t="shared" si="3"/>
        <v>0</v>
      </c>
      <c r="L13" s="60">
        <f t="shared" si="3"/>
        <v>0</v>
      </c>
      <c r="M13" s="60">
        <f t="shared" si="3"/>
        <v>18402.263313609466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15 DE DICIEMBRE DE 2017</v>
      </c>
    </row>
    <row r="3" spans="2:16" x14ac:dyDescent="0.2">
      <c r="F3" s="17" t="str">
        <f>PRESIDENCIA!F3</f>
        <v>PRIMER QUINCENA DE DICIEMBRE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61" t="s">
        <v>254</v>
      </c>
      <c r="I5" s="7" t="s">
        <v>4</v>
      </c>
      <c r="J5" s="7" t="s">
        <v>205</v>
      </c>
      <c r="K5" s="39" t="s">
        <v>254</v>
      </c>
      <c r="L5" s="24" t="s">
        <v>193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378</v>
      </c>
      <c r="C7" s="8" t="s">
        <v>376</v>
      </c>
      <c r="D7" s="13"/>
      <c r="E7" s="71" t="s">
        <v>246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6" ht="24.95" customHeight="1" x14ac:dyDescent="0.2">
      <c r="B8" s="9" t="s">
        <v>379</v>
      </c>
      <c r="C8" s="10" t="s">
        <v>377</v>
      </c>
      <c r="D8" s="13"/>
      <c r="E8" s="71" t="s">
        <v>247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6" ht="24.95" customHeight="1" x14ac:dyDescent="0.2">
      <c r="B9" s="9" t="s">
        <v>522</v>
      </c>
      <c r="C9" s="8" t="s">
        <v>523</v>
      </c>
      <c r="D9" s="13"/>
      <c r="E9" s="71" t="s">
        <v>248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6" ht="24.95" customHeight="1" x14ac:dyDescent="0.2">
      <c r="B14" s="9"/>
      <c r="C14" s="8"/>
      <c r="D14" s="13"/>
      <c r="E14" s="71" t="s">
        <v>128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5"/>
    </row>
    <row r="15" spans="2:16" ht="24.95" customHeight="1" x14ac:dyDescent="0.2">
      <c r="B15" s="9" t="s">
        <v>19</v>
      </c>
      <c r="C15" s="8" t="s">
        <v>20</v>
      </c>
      <c r="D15" s="13"/>
      <c r="E15" s="71" t="s">
        <v>127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6" ht="24.95" customHeight="1" x14ac:dyDescent="0.2">
      <c r="B16" s="9" t="s">
        <v>21</v>
      </c>
      <c r="C16" s="8" t="s">
        <v>22</v>
      </c>
      <c r="D16" s="13"/>
      <c r="E16" s="71" t="s">
        <v>128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438</v>
      </c>
      <c r="D17" s="13"/>
      <c r="E17" s="71" t="s">
        <v>249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25</v>
      </c>
      <c r="C18" s="8" t="s">
        <v>26</v>
      </c>
      <c r="D18" s="13"/>
      <c r="E18" s="71" t="s">
        <v>130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89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24132.396449704142</v>
      </c>
      <c r="J20" s="16">
        <f t="shared" si="4"/>
        <v>366.66680078895462</v>
      </c>
      <c r="K20" s="16">
        <f t="shared" si="4"/>
        <v>569.47770414201182</v>
      </c>
      <c r="L20" s="16">
        <f t="shared" si="4"/>
        <v>0</v>
      </c>
      <c r="M20" s="16">
        <f>SUM(M6:M19)</f>
        <v>24335.207353057198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15 DE DICIEMBRE DE 2017</v>
      </c>
    </row>
    <row r="3" spans="2:22" x14ac:dyDescent="0.2">
      <c r="F3" s="48" t="str">
        <f>PRESIDENCIA!F3</f>
        <v>PRIMER QUINCENA DE DICIEMBRE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372</v>
      </c>
      <c r="C7" s="41" t="s">
        <v>370</v>
      </c>
      <c r="D7" s="53"/>
      <c r="E7" s="111" t="s">
        <v>131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373</v>
      </c>
      <c r="C8" s="41" t="s">
        <v>426</v>
      </c>
      <c r="D8" s="53"/>
      <c r="E8" s="111" t="s">
        <v>281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144" t="s">
        <v>510</v>
      </c>
      <c r="O8" s="45">
        <f>F8/30.42*16</f>
        <v>6056.1735700197232</v>
      </c>
      <c r="P8" s="45">
        <f>G8/30.42*16</f>
        <v>710.235257856673</v>
      </c>
      <c r="Q8" s="45">
        <f>O8-P8</f>
        <v>5345.9383121630499</v>
      </c>
      <c r="S8" s="45"/>
      <c r="T8" s="45"/>
      <c r="U8" s="45"/>
      <c r="V8" s="45"/>
    </row>
    <row r="9" spans="2:22" ht="24.95" customHeight="1" x14ac:dyDescent="0.2">
      <c r="B9" s="38" t="s">
        <v>27</v>
      </c>
      <c r="C9" s="41" t="s">
        <v>28</v>
      </c>
      <c r="D9" s="53"/>
      <c r="E9" s="111" t="s">
        <v>118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525</v>
      </c>
      <c r="C11" s="41" t="s">
        <v>524</v>
      </c>
      <c r="D11" s="53"/>
      <c r="E11" s="111" t="s">
        <v>133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144" t="s">
        <v>510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6285.16</v>
      </c>
      <c r="H12" s="18">
        <f t="shared" si="0"/>
        <v>16377.810650887572</v>
      </c>
      <c r="I12" s="18">
        <f t="shared" si="1"/>
        <v>3099.1913214990136</v>
      </c>
      <c r="J12" s="18"/>
      <c r="K12" s="18">
        <v>4</v>
      </c>
      <c r="L12" s="18">
        <f t="shared" si="2"/>
        <v>13274.619329388559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157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251</v>
      </c>
      <c r="C15" s="41" t="s">
        <v>253</v>
      </c>
      <c r="D15" s="53"/>
      <c r="E15" s="111" t="s">
        <v>118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374</v>
      </c>
      <c r="C16" s="41" t="s">
        <v>371</v>
      </c>
      <c r="D16" s="53"/>
      <c r="E16" s="113" t="s">
        <v>118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>H16-I16+J16-K16</f>
        <v>3506.9033530571992</v>
      </c>
      <c r="M16" s="36"/>
      <c r="N16" s="55"/>
      <c r="O16" s="55"/>
    </row>
    <row r="17" spans="1:15" ht="24.75" customHeight="1" x14ac:dyDescent="0.2">
      <c r="B17" s="38" t="s">
        <v>375</v>
      </c>
      <c r="C17" s="41" t="s">
        <v>432</v>
      </c>
      <c r="D17" s="53"/>
      <c r="E17" s="111" t="s">
        <v>232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144" t="s">
        <v>510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80400.399408284007</v>
      </c>
      <c r="I19" s="60">
        <f t="shared" si="3"/>
        <v>11756.063518737672</v>
      </c>
      <c r="J19" s="60">
        <f t="shared" si="3"/>
        <v>0</v>
      </c>
      <c r="K19" s="60">
        <f t="shared" si="3"/>
        <v>7</v>
      </c>
      <c r="L19" s="60">
        <f t="shared" si="3"/>
        <v>68637.335889546361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8" zoomScale="80" zoomScaleNormal="80" workbookViewId="0">
      <selection activeCell="I24" sqref="I24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15 DE DICIEMBRE DE 2017</v>
      </c>
    </row>
    <row r="3" spans="2:18" x14ac:dyDescent="0.2">
      <c r="F3" s="48" t="str">
        <f>PRESIDENCIA!F3</f>
        <v>PRIMER QUINCENA DE DICIEMBRE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408</v>
      </c>
      <c r="C7" s="41" t="s">
        <v>427</v>
      </c>
      <c r="D7" s="115"/>
      <c r="E7" s="116" t="s">
        <v>151</v>
      </c>
      <c r="F7" s="65">
        <v>23172.400000000001</v>
      </c>
      <c r="G7" s="65">
        <v>3892.39</v>
      </c>
      <c r="H7" s="18">
        <f>+F7/30.42*15</f>
        <v>11426.232741617358</v>
      </c>
      <c r="I7" s="18">
        <f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144" t="s">
        <v>510</v>
      </c>
      <c r="O7" s="60"/>
      <c r="P7" s="60"/>
    </row>
    <row r="8" spans="2:18" ht="58.5" customHeight="1" x14ac:dyDescent="0.2">
      <c r="B8" s="38" t="s">
        <v>409</v>
      </c>
      <c r="C8" s="41" t="s">
        <v>403</v>
      </c>
      <c r="D8" s="115"/>
      <c r="E8" s="116" t="s">
        <v>307</v>
      </c>
      <c r="F8" s="65">
        <v>17304.02</v>
      </c>
      <c r="G8" s="65">
        <v>2587.02</v>
      </c>
      <c r="H8" s="18">
        <f t="shared" ref="H8:H23" si="0">+F8/30.42*15</f>
        <v>8532.5542406311633</v>
      </c>
      <c r="I8" s="18">
        <f t="shared" ref="I8:I23" si="1">+G8/30.42*15</f>
        <v>1275.6508875739644</v>
      </c>
      <c r="J8" s="18"/>
      <c r="K8" s="18"/>
      <c r="L8" s="18">
        <f>H8-I8+J8-K8</f>
        <v>7256.9033530571987</v>
      </c>
      <c r="M8" s="36"/>
      <c r="N8" s="58"/>
      <c r="O8" s="60"/>
    </row>
    <row r="9" spans="2:18" ht="24.75" customHeight="1" x14ac:dyDescent="0.2">
      <c r="B9" s="38" t="s">
        <v>39</v>
      </c>
      <c r="C9" s="41" t="s">
        <v>40</v>
      </c>
      <c r="D9" s="115"/>
      <c r="E9" s="116" t="s">
        <v>136</v>
      </c>
      <c r="F9" s="65">
        <v>19626.599999999999</v>
      </c>
      <c r="G9" s="65">
        <v>3083.1220639999997</v>
      </c>
      <c r="H9" s="18">
        <f t="shared" si="0"/>
        <v>9677.8106508875717</v>
      </c>
      <c r="I9" s="18">
        <f t="shared" si="1"/>
        <v>1520.277151873767</v>
      </c>
      <c r="J9" s="18"/>
      <c r="K9" s="18"/>
      <c r="L9" s="18">
        <f>H9-I9+J9-K9</f>
        <v>8157.5334990138044</v>
      </c>
      <c r="M9" s="36"/>
      <c r="O9" s="60"/>
    </row>
    <row r="10" spans="2:18" ht="24.95" customHeight="1" x14ac:dyDescent="0.2">
      <c r="B10" s="38" t="s">
        <v>37</v>
      </c>
      <c r="C10" s="41" t="s">
        <v>38</v>
      </c>
      <c r="D10" s="115"/>
      <c r="E10" s="116" t="s">
        <v>136</v>
      </c>
      <c r="F10" s="65">
        <v>19626.599999999999</v>
      </c>
      <c r="G10" s="65">
        <v>3083.1220639999997</v>
      </c>
      <c r="H10" s="18">
        <f t="shared" si="0"/>
        <v>9677.8106508875717</v>
      </c>
      <c r="I10" s="18">
        <f t="shared" si="1"/>
        <v>1520.277151873767</v>
      </c>
      <c r="J10" s="18"/>
      <c r="K10" s="18">
        <v>9</v>
      </c>
      <c r="L10" s="18">
        <f t="shared" ref="L10:L18" si="2">H10-I10+J10-K10</f>
        <v>8148.5334990138044</v>
      </c>
      <c r="M10" s="36"/>
      <c r="O10" s="60"/>
    </row>
    <row r="11" spans="2:18" ht="24.95" customHeight="1" x14ac:dyDescent="0.2">
      <c r="B11" s="37" t="s">
        <v>410</v>
      </c>
      <c r="C11" s="41" t="s">
        <v>428</v>
      </c>
      <c r="D11" s="115"/>
      <c r="E11" s="116" t="s">
        <v>118</v>
      </c>
      <c r="F11" s="65">
        <v>7764.65</v>
      </c>
      <c r="G11" s="65">
        <v>652.65</v>
      </c>
      <c r="H11" s="18">
        <f t="shared" si="0"/>
        <v>3828.7228796844179</v>
      </c>
      <c r="I11" s="18">
        <f t="shared" si="1"/>
        <v>321.81952662721886</v>
      </c>
      <c r="J11" s="18"/>
      <c r="K11" s="18">
        <v>0</v>
      </c>
      <c r="L11" s="18">
        <f t="shared" si="2"/>
        <v>3506.9033530571992</v>
      </c>
      <c r="M11" s="36"/>
      <c r="N11" s="144" t="s">
        <v>510</v>
      </c>
      <c r="O11" s="60"/>
    </row>
    <row r="12" spans="2:18" ht="24.95" customHeight="1" x14ac:dyDescent="0.2">
      <c r="B12" s="38" t="s">
        <v>41</v>
      </c>
      <c r="C12" s="41" t="s">
        <v>42</v>
      </c>
      <c r="D12" s="115"/>
      <c r="E12" s="116" t="s">
        <v>137</v>
      </c>
      <c r="F12" s="65">
        <v>12826.8</v>
      </c>
      <c r="G12" s="65">
        <v>1630.6847839999996</v>
      </c>
      <c r="H12" s="18">
        <f t="shared" si="0"/>
        <v>6324.8520710059165</v>
      </c>
      <c r="I12" s="18">
        <f t="shared" si="1"/>
        <v>804.08519921104505</v>
      </c>
      <c r="J12" s="18"/>
      <c r="K12" s="18">
        <v>2</v>
      </c>
      <c r="L12" s="18">
        <f t="shared" si="2"/>
        <v>5518.7668717948718</v>
      </c>
      <c r="M12" s="36"/>
      <c r="O12" s="60"/>
    </row>
    <row r="13" spans="2:18" ht="24.95" customHeight="1" x14ac:dyDescent="0.2">
      <c r="B13" s="38" t="s">
        <v>43</v>
      </c>
      <c r="C13" s="41" t="s">
        <v>111</v>
      </c>
      <c r="D13" s="115"/>
      <c r="E13" s="116" t="s">
        <v>137</v>
      </c>
      <c r="F13" s="65">
        <v>12826.8</v>
      </c>
      <c r="G13" s="65">
        <v>1630.6847839999996</v>
      </c>
      <c r="H13" s="18">
        <f t="shared" si="0"/>
        <v>6324.8520710059165</v>
      </c>
      <c r="I13" s="18">
        <f t="shared" si="1"/>
        <v>804.08519921104505</v>
      </c>
      <c r="J13" s="18"/>
      <c r="K13" s="18">
        <v>2</v>
      </c>
      <c r="L13" s="18">
        <f t="shared" si="2"/>
        <v>5518.7668717948718</v>
      </c>
      <c r="M13" s="36"/>
      <c r="O13" s="60"/>
      <c r="P13" s="60"/>
    </row>
    <row r="14" spans="2:18" ht="24.95" customHeight="1" x14ac:dyDescent="0.2">
      <c r="B14" s="41" t="s">
        <v>162</v>
      </c>
      <c r="C14" s="41" t="s">
        <v>161</v>
      </c>
      <c r="D14" s="115"/>
      <c r="E14" s="116" t="s">
        <v>137</v>
      </c>
      <c r="F14" s="65">
        <v>9819.6</v>
      </c>
      <c r="G14" s="65">
        <v>1004.821728</v>
      </c>
      <c r="H14" s="18">
        <f t="shared" si="0"/>
        <v>4842.0118343195263</v>
      </c>
      <c r="I14" s="18">
        <f t="shared" si="1"/>
        <v>495.47422485207102</v>
      </c>
      <c r="J14" s="18"/>
      <c r="K14" s="18">
        <v>0</v>
      </c>
      <c r="L14" s="18">
        <f t="shared" si="2"/>
        <v>4346.5376094674557</v>
      </c>
      <c r="M14" s="36"/>
      <c r="O14" s="60"/>
    </row>
    <row r="15" spans="2:18" ht="24.95" customHeight="1" x14ac:dyDescent="0.2">
      <c r="B15" s="41" t="s">
        <v>164</v>
      </c>
      <c r="C15" s="41" t="s">
        <v>163</v>
      </c>
      <c r="D15" s="115"/>
      <c r="E15" s="116" t="s">
        <v>137</v>
      </c>
      <c r="F15" s="65">
        <v>9819.6</v>
      </c>
      <c r="G15" s="65">
        <v>1004.821728</v>
      </c>
      <c r="H15" s="18">
        <f t="shared" si="0"/>
        <v>4842.0118343195263</v>
      </c>
      <c r="I15" s="18">
        <f t="shared" si="1"/>
        <v>495.47422485207102</v>
      </c>
      <c r="J15" s="18"/>
      <c r="K15" s="18">
        <v>0</v>
      </c>
      <c r="L15" s="18">
        <f t="shared" si="2"/>
        <v>4346.5376094674557</v>
      </c>
      <c r="M15" s="36"/>
      <c r="O15" s="60"/>
    </row>
    <row r="16" spans="2:18" ht="24.95" customHeight="1" x14ac:dyDescent="0.2">
      <c r="B16" s="38" t="s">
        <v>44</v>
      </c>
      <c r="C16" s="41" t="s">
        <v>45</v>
      </c>
      <c r="D16" s="115"/>
      <c r="E16" s="116" t="s">
        <v>119</v>
      </c>
      <c r="F16" s="65">
        <v>7816.2</v>
      </c>
      <c r="G16" s="65">
        <v>660.89319999999998</v>
      </c>
      <c r="H16" s="18">
        <f t="shared" si="0"/>
        <v>3854.1420118343194</v>
      </c>
      <c r="I16" s="18">
        <f t="shared" si="1"/>
        <v>325.88422090729779</v>
      </c>
      <c r="J16" s="18"/>
      <c r="K16" s="18">
        <v>0</v>
      </c>
      <c r="L16" s="18">
        <f t="shared" si="2"/>
        <v>3528.2577909270217</v>
      </c>
      <c r="M16" s="36"/>
      <c r="O16" s="60"/>
      <c r="Q16" s="60"/>
      <c r="R16" s="58"/>
    </row>
    <row r="17" spans="2:18" ht="24.95" customHeight="1" x14ac:dyDescent="0.2">
      <c r="B17" s="38" t="s">
        <v>48</v>
      </c>
      <c r="C17" s="41" t="s">
        <v>49</v>
      </c>
      <c r="D17" s="115"/>
      <c r="E17" s="116" t="s">
        <v>119</v>
      </c>
      <c r="F17" s="65">
        <v>7236.6</v>
      </c>
      <c r="G17" s="65">
        <v>358.87838399999998</v>
      </c>
      <c r="H17" s="18">
        <f t="shared" si="0"/>
        <v>3568.3431952662722</v>
      </c>
      <c r="I17" s="18">
        <f t="shared" si="1"/>
        <v>176.96172781065087</v>
      </c>
      <c r="J17" s="18"/>
      <c r="K17" s="18">
        <v>0</v>
      </c>
      <c r="L17" s="18">
        <f t="shared" si="2"/>
        <v>3391.3814674556215</v>
      </c>
      <c r="M17" s="36"/>
      <c r="O17" s="60"/>
      <c r="Q17" s="45"/>
    </row>
    <row r="18" spans="2:18" ht="21.95" customHeight="1" x14ac:dyDescent="0.2">
      <c r="B18" s="38" t="s">
        <v>200</v>
      </c>
      <c r="C18" s="41" t="s">
        <v>201</v>
      </c>
      <c r="D18" s="115"/>
      <c r="E18" s="116" t="s">
        <v>138</v>
      </c>
      <c r="F18" s="65">
        <v>10714.2</v>
      </c>
      <c r="G18" s="65">
        <v>1179.4334239999998</v>
      </c>
      <c r="H18" s="18">
        <f t="shared" si="0"/>
        <v>5283.1360946745563</v>
      </c>
      <c r="I18" s="18">
        <f t="shared" si="1"/>
        <v>581.57466666666653</v>
      </c>
      <c r="J18" s="18"/>
      <c r="K18" s="18">
        <v>0</v>
      </c>
      <c r="L18" s="18">
        <f t="shared" si="2"/>
        <v>4701.5614280078898</v>
      </c>
      <c r="M18" s="117"/>
      <c r="O18" s="60"/>
      <c r="Q18" s="45"/>
    </row>
    <row r="19" spans="2:18" ht="21.95" customHeight="1" x14ac:dyDescent="0.2">
      <c r="B19" s="38" t="s">
        <v>411</v>
      </c>
      <c r="C19" s="41" t="s">
        <v>412</v>
      </c>
      <c r="D19" s="115"/>
      <c r="E19" s="116" t="s">
        <v>118</v>
      </c>
      <c r="F19" s="65">
        <v>8964</v>
      </c>
      <c r="G19" s="65">
        <v>852</v>
      </c>
      <c r="H19" s="18">
        <f t="shared" si="0"/>
        <v>4420.1183431952659</v>
      </c>
      <c r="I19" s="18">
        <f t="shared" si="1"/>
        <v>420.11834319526628</v>
      </c>
      <c r="J19" s="18"/>
      <c r="K19" s="18"/>
      <c r="L19" s="18">
        <f>H19-I19+J19-K19</f>
        <v>3999.9999999999995</v>
      </c>
      <c r="M19" s="117"/>
      <c r="N19" s="144" t="s">
        <v>510</v>
      </c>
      <c r="O19" s="60"/>
      <c r="Q19" s="45"/>
    </row>
    <row r="20" spans="2:18" ht="21.95" customHeight="1" x14ac:dyDescent="0.2">
      <c r="B20" s="38" t="s">
        <v>478</v>
      </c>
      <c r="C20" s="41" t="s">
        <v>416</v>
      </c>
      <c r="D20" s="115"/>
      <c r="E20" s="116" t="s">
        <v>435</v>
      </c>
      <c r="F20" s="65">
        <v>12791.05</v>
      </c>
      <c r="G20" s="65">
        <v>1623.05</v>
      </c>
      <c r="H20" s="18">
        <f t="shared" si="0"/>
        <v>6307.2238658777114</v>
      </c>
      <c r="I20" s="18">
        <f t="shared" si="1"/>
        <v>800.32051282051282</v>
      </c>
      <c r="J20" s="18"/>
      <c r="K20" s="18"/>
      <c r="L20" s="18">
        <f>H20-I20+J20-K20</f>
        <v>5506.9033530571987</v>
      </c>
      <c r="M20" s="117"/>
      <c r="N20" s="144" t="s">
        <v>510</v>
      </c>
      <c r="O20" s="60"/>
      <c r="Q20" s="45"/>
    </row>
    <row r="21" spans="2:18" ht="21.95" customHeight="1" x14ac:dyDescent="0.2">
      <c r="B21" s="38" t="s">
        <v>413</v>
      </c>
      <c r="C21" s="41" t="s">
        <v>414</v>
      </c>
      <c r="D21" s="115"/>
      <c r="E21" s="116" t="s">
        <v>405</v>
      </c>
      <c r="F21" s="65">
        <v>12791.05</v>
      </c>
      <c r="G21" s="65">
        <v>1623.05</v>
      </c>
      <c r="H21" s="18">
        <f t="shared" si="0"/>
        <v>6307.2238658777114</v>
      </c>
      <c r="I21" s="18">
        <f t="shared" si="1"/>
        <v>800.32051282051282</v>
      </c>
      <c r="J21" s="18"/>
      <c r="K21" s="18"/>
      <c r="L21" s="18">
        <f>H21-I21+J21-K21</f>
        <v>5506.9033530571987</v>
      </c>
      <c r="M21" s="117"/>
      <c r="N21" s="144" t="s">
        <v>510</v>
      </c>
      <c r="O21" s="60"/>
      <c r="Q21" s="45"/>
    </row>
    <row r="22" spans="2:18" ht="21.95" customHeight="1" x14ac:dyDescent="0.2">
      <c r="B22" s="38"/>
      <c r="C22" s="41"/>
      <c r="D22" s="115"/>
      <c r="E22" s="116" t="s">
        <v>406</v>
      </c>
      <c r="F22" s="65"/>
      <c r="G22" s="65"/>
      <c r="H22" s="18">
        <f t="shared" si="0"/>
        <v>0</v>
      </c>
      <c r="I22" s="18">
        <f t="shared" si="1"/>
        <v>0</v>
      </c>
      <c r="J22" s="18"/>
      <c r="K22" s="18"/>
      <c r="L22" s="18">
        <f>H22-I22+J22-K22</f>
        <v>0</v>
      </c>
      <c r="M22" s="117"/>
      <c r="N22" s="144" t="s">
        <v>510</v>
      </c>
      <c r="O22" s="60"/>
      <c r="Q22" s="60"/>
      <c r="R22" s="58"/>
    </row>
    <row r="23" spans="2:18" ht="21.95" customHeight="1" x14ac:dyDescent="0.2">
      <c r="B23" s="38" t="s">
        <v>415</v>
      </c>
      <c r="C23" s="41" t="s">
        <v>404</v>
      </c>
      <c r="D23" s="115"/>
      <c r="E23" s="116" t="s">
        <v>407</v>
      </c>
      <c r="F23" s="65">
        <v>12791.05</v>
      </c>
      <c r="G23" s="65">
        <v>1623.05</v>
      </c>
      <c r="H23" s="18">
        <f t="shared" si="0"/>
        <v>6307.2238658777114</v>
      </c>
      <c r="I23" s="18">
        <f t="shared" si="1"/>
        <v>800.32051282051282</v>
      </c>
      <c r="J23" s="18"/>
      <c r="K23" s="18"/>
      <c r="L23" s="18">
        <f>H23-I23+J23-K23</f>
        <v>5506.9033530571987</v>
      </c>
      <c r="M23" s="117"/>
      <c r="N23" s="144" t="s">
        <v>510</v>
      </c>
      <c r="O23" s="60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89</v>
      </c>
      <c r="F25" s="96">
        <f>SUM(F7:F18)</f>
        <v>158554.07000000004</v>
      </c>
      <c r="G25" s="96">
        <f>SUM(G7:G18)</f>
        <v>20768.522159999993</v>
      </c>
      <c r="H25" s="60">
        <f>SUM(H7:H23)</f>
        <v>101524.27021696251</v>
      </c>
      <c r="I25" s="60">
        <f>SUM(I7:I23)</f>
        <v>13061.968520710059</v>
      </c>
      <c r="J25" s="60">
        <f>SUM(J7:J23)</f>
        <v>0</v>
      </c>
      <c r="K25" s="60">
        <f>SUM(K7:K23)</f>
        <v>13</v>
      </c>
      <c r="L25" s="60">
        <f>SUM(L7:L23)</f>
        <v>88449.301696252471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4" workbookViewId="0">
      <selection activeCell="I7" sqref="I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15 DE DICIEMBRE DE 2017</v>
      </c>
    </row>
    <row r="3" spans="2:14" x14ac:dyDescent="0.2">
      <c r="F3" s="17" t="str">
        <f>+O.PUB!F3</f>
        <v>PRIMER QUINCENA DE DICIEMBRE DE 2017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7" t="s">
        <v>4</v>
      </c>
      <c r="I5" s="7" t="s">
        <v>205</v>
      </c>
      <c r="J5" s="39" t="s">
        <v>254</v>
      </c>
      <c r="K5" s="7" t="s">
        <v>193</v>
      </c>
      <c r="L5" s="7" t="s">
        <v>5</v>
      </c>
      <c r="M5" s="6" t="s">
        <v>6</v>
      </c>
    </row>
    <row r="6" spans="2:14" x14ac:dyDescent="0.2">
      <c r="F6" s="64"/>
      <c r="G6" s="64"/>
    </row>
    <row r="7" spans="2:14" ht="24.95" customHeight="1" x14ac:dyDescent="0.2">
      <c r="B7" s="9" t="s">
        <v>252</v>
      </c>
      <c r="C7" s="8" t="s">
        <v>250</v>
      </c>
      <c r="D7" s="13"/>
      <c r="E7" s="71" t="s">
        <v>138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  <c r="N7" s="146"/>
    </row>
    <row r="8" spans="2:14" ht="24.95" customHeight="1" x14ac:dyDescent="0.2">
      <c r="B8" s="9" t="s">
        <v>196</v>
      </c>
      <c r="C8" s="8" t="s">
        <v>197</v>
      </c>
      <c r="D8" s="13"/>
      <c r="E8" s="71" t="s">
        <v>139</v>
      </c>
      <c r="F8" s="62">
        <v>12087.6</v>
      </c>
      <c r="G8" s="62">
        <v>1472.7916639999999</v>
      </c>
      <c r="H8" s="11">
        <f t="shared" ref="H8:H21" si="0">+F8/30.42*15</f>
        <v>5960.3550295857985</v>
      </c>
      <c r="I8" s="11">
        <f t="shared" ref="I8:I21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  <c r="N8" s="146"/>
    </row>
    <row r="9" spans="2:14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  <c r="N9" s="146"/>
    </row>
    <row r="10" spans="2:14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11259.64</v>
      </c>
      <c r="G10" s="62">
        <v>1295.94</v>
      </c>
      <c r="H10" s="11">
        <f t="shared" si="0"/>
        <v>5552.0907297830372</v>
      </c>
      <c r="I10" s="11">
        <f t="shared" si="1"/>
        <v>639.02366863905331</v>
      </c>
      <c r="J10" s="11"/>
      <c r="K10" s="11"/>
      <c r="L10" s="11">
        <f t="shared" si="2"/>
        <v>4913.0670611439837</v>
      </c>
      <c r="M10" s="12"/>
      <c r="N10" s="146"/>
    </row>
    <row r="11" spans="2:14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  <c r="N11" s="146"/>
    </row>
    <row r="12" spans="2:14" ht="24.95" customHeight="1" x14ac:dyDescent="0.2">
      <c r="B12" s="25" t="s">
        <v>198</v>
      </c>
      <c r="C12" s="8" t="s">
        <v>199</v>
      </c>
      <c r="D12" s="13"/>
      <c r="E12" s="71" t="s">
        <v>139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  <c r="N12" s="146"/>
    </row>
    <row r="13" spans="2:14" ht="24.95" customHeight="1" x14ac:dyDescent="0.2">
      <c r="B13" s="25" t="s">
        <v>209</v>
      </c>
      <c r="C13" s="8" t="s">
        <v>184</v>
      </c>
      <c r="D13" s="13"/>
      <c r="E13" s="71" t="s">
        <v>139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  <c r="N13" s="146"/>
    </row>
    <row r="14" spans="2:14" ht="24.95" customHeight="1" x14ac:dyDescent="0.2">
      <c r="B14" s="25" t="s">
        <v>258</v>
      </c>
      <c r="C14" s="8" t="s">
        <v>257</v>
      </c>
      <c r="D14" s="13"/>
      <c r="E14" s="71" t="s">
        <v>139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  <c r="N14" s="146"/>
    </row>
    <row r="15" spans="2:14" ht="24.95" customHeight="1" x14ac:dyDescent="0.2">
      <c r="B15" s="25" t="s">
        <v>260</v>
      </c>
      <c r="C15" s="8" t="s">
        <v>259</v>
      </c>
      <c r="D15" s="13"/>
      <c r="E15" s="71" t="s">
        <v>139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  <c r="N15" s="146"/>
    </row>
    <row r="16" spans="2:14" ht="24.95" customHeight="1" x14ac:dyDescent="0.2">
      <c r="B16" s="25" t="s">
        <v>261</v>
      </c>
      <c r="C16" s="8" t="s">
        <v>262</v>
      </c>
      <c r="D16" s="13"/>
      <c r="E16" s="71" t="s">
        <v>139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  <c r="N16" s="146"/>
    </row>
    <row r="17" spans="2:14" ht="24.95" customHeight="1" x14ac:dyDescent="0.2">
      <c r="B17" s="25" t="s">
        <v>190</v>
      </c>
      <c r="C17" s="8" t="s">
        <v>191</v>
      </c>
      <c r="D17" s="13"/>
      <c r="E17" s="71" t="s">
        <v>210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  <c r="N17" s="146"/>
    </row>
    <row r="18" spans="2:14" ht="24.95" customHeight="1" x14ac:dyDescent="0.2">
      <c r="B18" s="9" t="s">
        <v>228</v>
      </c>
      <c r="C18" s="8" t="s">
        <v>229</v>
      </c>
      <c r="D18" s="13"/>
      <c r="E18" s="71" t="s">
        <v>137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  <c r="N18" s="146"/>
    </row>
    <row r="19" spans="2:14" ht="21.95" customHeight="1" x14ac:dyDescent="0.2">
      <c r="B19" s="9" t="s">
        <v>169</v>
      </c>
      <c r="C19" s="8" t="s">
        <v>170</v>
      </c>
      <c r="D19" s="13"/>
      <c r="E19" s="71" t="s">
        <v>122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>H19-I19+J19-K19</f>
        <v>3999.9999999999995</v>
      </c>
      <c r="M19" s="12"/>
      <c r="N19" s="146"/>
    </row>
    <row r="20" spans="2:14" ht="21.95" customHeight="1" x14ac:dyDescent="0.2">
      <c r="B20" s="9" t="s">
        <v>479</v>
      </c>
      <c r="C20" s="8" t="s">
        <v>234</v>
      </c>
      <c r="D20" s="13"/>
      <c r="E20" s="71" t="s">
        <v>122</v>
      </c>
      <c r="F20" s="62">
        <v>8098</v>
      </c>
      <c r="G20" s="62">
        <v>594.41</v>
      </c>
      <c r="H20" s="11">
        <f t="shared" ref="H20" si="3">+F20/30.42*15</f>
        <v>3993.0966469428004</v>
      </c>
      <c r="I20" s="11">
        <f t="shared" ref="I20" si="4">+G20/30.42*15</f>
        <v>293.10157790927019</v>
      </c>
      <c r="J20" s="11"/>
      <c r="K20" s="11"/>
      <c r="L20" s="11">
        <f>H20-I20+J20-K20</f>
        <v>3699.9950690335299</v>
      </c>
      <c r="M20" s="12"/>
      <c r="N20" s="146"/>
    </row>
    <row r="21" spans="2:14" ht="21.95" customHeight="1" x14ac:dyDescent="0.2">
      <c r="B21" s="9" t="s">
        <v>489</v>
      </c>
      <c r="C21" s="8" t="s">
        <v>445</v>
      </c>
      <c r="D21" s="13"/>
      <c r="E21" s="71" t="s">
        <v>125</v>
      </c>
      <c r="F21" s="62">
        <v>21718</v>
      </c>
      <c r="G21" s="62">
        <v>3550.32</v>
      </c>
      <c r="H21" s="11">
        <f t="shared" si="0"/>
        <v>10709.072978303746</v>
      </c>
      <c r="I21" s="11">
        <f t="shared" si="1"/>
        <v>1750.6508875739646</v>
      </c>
      <c r="J21" s="11"/>
      <c r="K21" s="11"/>
      <c r="L21" s="11">
        <f>H21-I21+J21-K21</f>
        <v>8958.4220907297822</v>
      </c>
      <c r="M21" s="12"/>
      <c r="N21" s="146"/>
    </row>
    <row r="22" spans="2:14" ht="21.95" customHeight="1" x14ac:dyDescent="0.2">
      <c r="E22" s="15" t="s">
        <v>89</v>
      </c>
      <c r="F22" s="63">
        <f>SUM(F7:F19)</f>
        <v>131220.64000000001</v>
      </c>
      <c r="G22" s="63">
        <f>SUM(G7:G19)</f>
        <v>13797.006992000001</v>
      </c>
      <c r="H22" s="16">
        <f>SUM(H7:H21)</f>
        <v>79406.627218934911</v>
      </c>
      <c r="I22" s="16">
        <f>SUM(I7:I21)</f>
        <v>8847.010351084813</v>
      </c>
      <c r="J22" s="16">
        <f>SUM(J7:J21)</f>
        <v>0</v>
      </c>
      <c r="K22" s="16">
        <f>SUM(K7:K21)</f>
        <v>4</v>
      </c>
      <c r="L22" s="16">
        <f>SUM(L7:L21)</f>
        <v>70555.616867850098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2017-12-14T17:49:07Z</cp:lastPrinted>
  <dcterms:created xsi:type="dcterms:W3CDTF">2004-03-09T14:35:28Z</dcterms:created>
  <dcterms:modified xsi:type="dcterms:W3CDTF">2017-12-19T21:06:36Z</dcterms:modified>
</cp:coreProperties>
</file>