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6" activeTab="7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  <fileRecoveryPr repairLoad="1"/>
</workbook>
</file>

<file path=xl/calcChain.xml><?xml version="1.0" encoding="utf-8"?>
<calcChain xmlns="http://schemas.openxmlformats.org/spreadsheetml/2006/main">
  <c r="Q8" i="7" l="1"/>
  <c r="P8" i="7"/>
  <c r="O8" i="7"/>
  <c r="N8" i="7"/>
  <c r="R11" i="7" l="1"/>
  <c r="I26" i="7" l="1"/>
  <c r="J26" i="7"/>
  <c r="K26" i="7"/>
  <c r="L26" i="7"/>
  <c r="H26" i="7"/>
  <c r="I9" i="15" l="1"/>
  <c r="H9" i="15"/>
  <c r="I28" i="15" l="1"/>
  <c r="H28" i="15"/>
  <c r="I27" i="15"/>
  <c r="H27" i="15"/>
  <c r="L27" i="15" s="1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Z12" i="28" l="1"/>
  <c r="Y12" i="28"/>
  <c r="X12" i="28"/>
  <c r="W12" i="28"/>
  <c r="V12" i="28"/>
  <c r="U12" i="28"/>
  <c r="S12" i="28"/>
  <c r="Q12" i="28"/>
  <c r="O12" i="28"/>
  <c r="Q11" i="7" l="1"/>
  <c r="P11" i="7"/>
  <c r="O11" i="7"/>
  <c r="U6" i="32" l="1"/>
  <c r="T6" i="32"/>
  <c r="S6" i="32"/>
  <c r="Q16" i="10" l="1"/>
  <c r="P16" i="10"/>
  <c r="O16" i="10"/>
  <c r="O12" i="8" l="1"/>
  <c r="G20" i="28" l="1"/>
  <c r="F20" i="28"/>
  <c r="K28" i="15" l="1"/>
  <c r="J28" i="15"/>
  <c r="L26" i="15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P20" i="28" l="1"/>
  <c r="Q20" i="28" s="1"/>
  <c r="S16" i="29" l="1"/>
  <c r="O16" i="15" l="1"/>
  <c r="N16" i="15"/>
  <c r="P16" i="15" l="1"/>
  <c r="Q7" i="26"/>
  <c r="P7" i="26"/>
  <c r="R7" i="26" l="1"/>
  <c r="Q8" i="8"/>
  <c r="P8" i="8"/>
  <c r="O8" i="8"/>
  <c r="N20" i="10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L28" i="15" s="1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D28" i="33" s="1"/>
  <c r="L19" i="9"/>
  <c r="E14" i="33" s="1"/>
  <c r="E28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<sst xmlns="http://schemas.openxmlformats.org/spreadsheetml/2006/main" count="977" uniqueCount="520">
  <si>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</si>
  <si>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</si>
  <si>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</si>
  <si>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</si>
  <si>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</si>
  <si>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</si>
  <si>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</si>
  <si>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</si>
  <si>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</si>
  <si>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</si>
  <si>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</si>
  <si>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</si>
  <si>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</si>
  <si>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</si>
  <si>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</si>
  <si>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</si>
  <si>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</si>
  <si>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</si>
  <si>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</si>
  <si>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</si>
  <si>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</si>
  <si>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</si>
  <si>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</si>
  <si>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</si>
  <si>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</si>
  <si>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</si>
  <si>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</si>
  <si>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</si>
  <si>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</si>
  <si>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</si>
  <si>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</si>
  <si>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</si>
  <si>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</si>
  <si>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</si>
  <si>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</si>
  <si>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</si>
  <si>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</si>
  <si>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</si>
  <si>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</si>
  <si>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</si>
  <si>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</si>
  <si>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</si>
  <si>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</si>
  <si>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</si>
  <si>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</si>
  <si>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</si>
  <si>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</si>
  <si>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</si>
  <si>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</si>
  <si>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</si>
  <si>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</si>
  <si>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</si>
  <si>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</si>
  <si>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</si>
  <si>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</si>
  <si>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</si>
  <si>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</si>
  <si>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</si>
  <si>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</si>
  <si>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</si>
  <si>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</si>
  <si>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</si>
  <si>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</si>
  <si>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</si>
  <si>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</si>
  <si>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</si>
  <si>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</si>
  <si>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</si>
  <si>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</si>
  <si>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</si>
  <si>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</si>
  <si>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</si>
  <si>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</si>
  <si>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</si>
  <si>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</si>
  <si>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</si>
  <si>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</si>
  <si>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</si>
  <si>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</si>
  <si>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</si>
  <si>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</si>
  <si>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</si>
  <si>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</si>
  <si>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</si>
  <si>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</si>
  <si>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</si>
  <si>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</si>
  <si>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</si>
  <si>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</si>
  <si>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</si>
  <si>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</si>
  <si>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</si>
  <si>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</si>
  <si>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</si>
  <si>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</si>
  <si>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</si>
  <si>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</si>
  <si>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</si>
  <si>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</si>
  <si>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</si>
  <si>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</si>
  <si>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</si>
  <si>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</si>
  <si>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</si>
  <si>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</si>
  <si>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</si>
  <si>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</si>
  <si>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</si>
  <si>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</si>
  <si>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</si>
  <si>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</si>
  <si>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</si>
  <si>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</si>
  <si>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</si>
  <si>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</si>
  <si>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</si>
  <si>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</si>
  <si>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</si>
  <si>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</si>
  <si>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</si>
  <si>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</si>
  <si>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</si>
  <si>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</si>
  <si>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</si>
  <si>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</si>
  <si>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</si>
  <si>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</si>
  <si>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</si>
  <si>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</si>
  <si>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</si>
  <si>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</si>
  <si>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</si>
  <si>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</si>
  <si>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</si>
  <si>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</si>
  <si>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</si>
  <si>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</si>
  <si>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</si>
  <si>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</si>
  <si>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</si>
  <si>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</si>
  <si>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</si>
  <si>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</si>
  <si>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</si>
  <si>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</si>
  <si>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</si>
  <si>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</si>
  <si>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</si>
  <si>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</si>
  <si>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</si>
  <si>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</si>
  <si>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</si>
  <si>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</si>
  <si>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</si>
  <si>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</si>
  <si>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</si>
  <si>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</si>
  <si>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</si>
  <si>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</si>
  <si>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</si>
  <si>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</si>
  <si>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</si>
  <si>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</si>
  <si>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</si>
  <si>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</si>
  <si>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</si>
  <si>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</si>
  <si>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</si>
  <si>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</si>
  <si>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</si>
  <si>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</si>
  <si>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</si>
  <si>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</si>
  <si>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</si>
  <si>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</si>
  <si>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</si>
  <si>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</si>
  <si>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</si>
  <si>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</si>
  <si>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</si>
  <si>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</si>
  <si>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</si>
  <si>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</si>
  <si>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</si>
  <si>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</si>
  <si>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</si>
  <si>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</si>
  <si>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</si>
  <si>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</si>
  <si>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</si>
  <si>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</si>
  <si>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</si>
  <si>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</si>
  <si>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</si>
  <si>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</si>
  <si>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</si>
  <si>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</si>
  <si>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</si>
  <si>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</si>
  <si>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</si>
  <si>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</si>
  <si>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</si>
  <si>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</si>
  <si>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</si>
  <si>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</si>
  <si>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</si>
  <si>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</si>
  <si>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</si>
  <si>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</si>
  <si>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</si>
  <si>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</si>
  <si>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</si>
  <si>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</si>
  <si>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</si>
  <si>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</si>
  <si>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</si>
  <si>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</si>
  <si>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</si>
  <si>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</si>
  <si>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</si>
  <si>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</si>
  <si>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</si>
  <si>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</si>
  <si>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</si>
  <si>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</si>
  <si>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</si>
  <si>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</si>
  <si>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</si>
  <si>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</si>
  <si>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</si>
  <si>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</si>
  <si>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</si>
  <si>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</si>
  <si>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</si>
  <si>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</si>
  <si>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</si>
  <si>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</si>
  <si>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</si>
  <si>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</si>
  <si>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</si>
  <si>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</si>
  <si>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</si>
  <si>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</si>
  <si>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</si>
  <si>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</si>
  <si>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</si>
  <si>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</si>
  <si>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</si>
  <si>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</si>
  <si>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</si>
  <si>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</si>
  <si>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</si>
  <si>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</si>
  <si>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</si>
  <si>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</si>
  <si>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</si>
  <si>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</si>
  <si>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</si>
  <si>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</si>
  <si>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</si>
  <si>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</si>
  <si>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</si>
  <si>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</si>
  <si>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</si>
  <si>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</si>
  <si>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</si>
  <si>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</si>
  <si>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</si>
  <si>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</si>
  <si>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</si>
  <si>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</si>
  <si>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</si>
  <si>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</si>
  <si>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</si>
  <si>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</si>
  <si>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</si>
  <si>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</si>
  <si>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</si>
  <si>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</si>
  <si>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</si>
  <si>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</si>
  <si>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</si>
  <si>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</si>
  <si>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</si>
  <si>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</si>
  <si>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</si>
  <si>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</si>
  <si>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</si>
  <si>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</si>
  <si>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</si>
  <si>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</si>
  <si>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</si>
  <si>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</si>
  <si>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</si>
  <si>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</si>
  <si>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</si>
  <si>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</si>
  <si>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</si>
  <si>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</si>
  <si>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</si>
  <si>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</si>
  <si>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</si>
  <si>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</si>
  <si>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</si>
  <si>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</si>
  <si>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</si>
  <si>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</si>
  <si>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</si>
  <si>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</si>
  <si>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</si>
  <si>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</si>
  <si>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</si>
  <si>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</si>
  <si>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</si>
  <si>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</si>
  <si>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</si>
  <si>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</si>
  <si>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</si>
  <si>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</si>
  <si>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</si>
  <si>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</si>
  <si>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</si>
  <si>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</si>
  <si>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</si>
  <si>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</si>
  <si>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</si>
  <si>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</si>
  <si>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</si>
  <si>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</si>
  <si>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</si>
  <si>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</si>
  <si>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</si>
  <si>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</si>
  <si>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</si>
  <si>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</si>
  <si>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</si>
  <si>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</si>
  <si>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</si>
  <si>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</si>
  <si>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</si>
  <si>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</si>
  <si>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</si>
  <si>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</si>
  <si>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</si>
  <si>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</si>
  <si>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</si>
  <si>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</si>
  <si>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</si>
  <si>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</si>
  <si>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</si>
  <si>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</si>
  <si>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</si>
  <si>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</si>
  <si>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</si>
  <si>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</si>
  <si>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</si>
  <si>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</si>
  <si>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</si>
  <si>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</si>
  <si>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</si>
  <si>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</si>
  <si>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</si>
  <si>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</si>
  <si>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</si>
  <si>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</si>
  <si>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</si>
  <si>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</si>
  <si>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</si>
  <si>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</si>
  <si>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</si>
  <si>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</si>
  <si>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</si>
  <si>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</si>
  <si>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</si>
  <si>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</si>
  <si>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</si>
  <si>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</si>
  <si>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</si>
  <si>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</si>
  <si>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</si>
  <si>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</si>
  <si>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</si>
  <si>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</si>
  <si>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</si>
  <si>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</si>
  <si>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</si>
  <si>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</si>
  <si>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</si>
  <si>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</si>
  <si>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</si>
  <si>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</si>
  <si>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</si>
  <si>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</si>
  <si>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</si>
  <si>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</si>
  <si>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</si>
  <si>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</si>
  <si>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</si>
  <si>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</si>
  <si>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</si>
  <si>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</si>
  <si>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</si>
  <si>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</si>
  <si>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</si>
  <si>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</si>
  <si>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</si>
  <si>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</si>
  <si>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</si>
  <si>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</si>
  <si>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</si>
  <si>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</si>
  <si>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</si>
  <si>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</si>
  <si>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</si>
  <si>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</si>
  <si>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</si>
  <si>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</si>
  <si>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</si>
  <si>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</si>
  <si>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</si>
  <si>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</si>
  <si>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</si>
  <si>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</si>
  <si>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</si>
  <si>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</si>
  <si>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</si>
  <si>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</si>
  <si>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</si>
  <si>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</si>
  <si>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</si>
  <si>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</si>
  <si>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</si>
  <si>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</si>
  <si>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</si>
  <si>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</si>
  <si>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</si>
  <si>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</si>
  <si>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</si>
  <si>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</si>
  <si>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</si>
  <si>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</si>
  <si>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</si>
  <si>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</si>
  <si>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</si>
  <si>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</si>
  <si>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</si>
  <si>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</si>
  <si>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</si>
  <si>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</si>
  <si>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</si>
  <si>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</si>
  <si>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</si>
  <si>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</si>
  <si>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</si>
  <si>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</si>
  <si>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</si>
  <si>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</si>
  <si>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</si>
  <si>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</si>
  <si>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</si>
  <si>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</si>
  <si>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</si>
  <si>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</si>
  <si>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</si>
  <si>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</si>
  <si>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</si>
  <si>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</si>
  <si>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</si>
  <si>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</si>
  <si>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</si>
  <si>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</si>
  <si>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</si>
  <si>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</si>
  <si>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</si>
  <si>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</si>
  <si>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</si>
  <si>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</si>
  <si>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</si>
  <si>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</si>
  <si>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</si>
  <si>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</si>
  <si>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</si>
  <si>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</si>
  <si>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</si>
  <si>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</si>
  <si>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</si>
  <si>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</si>
  <si>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</si>
  <si>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</si>
  <si>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</si>
  <si>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</si>
  <si>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</si>
  <si>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</si>
  <si>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</si>
  <si>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</si>
  <si>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</si>
  <si>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</si>
  <si>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</si>
  <si>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</si>
  <si>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</si>
  <si>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</si>
  <si>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</si>
  <si>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</si>
  <si>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</si>
  <si>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</si>
  <si>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</si>
  <si>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</si>
  <si>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</si>
  <si>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</si>
  <si>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</si>
  <si>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</si>
  <si>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</si>
  <si>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</si>
  <si>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</si>
  <si>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PRIMER QUINCENA DE ABRIL DE 2018</t>
  </si>
  <si>
    <t>15 DE ABRIL DE 2018</t>
  </si>
  <si>
    <t>SERGIO PEREZ SANDOVAL</t>
  </si>
  <si>
    <t>PESS940418QB5</t>
  </si>
  <si>
    <t>SAYI370714GT4</t>
  </si>
  <si>
    <t>IGNACIO SANCHEZ 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</si>
</sst>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0" borderId="0" xfId="0" applyNumberFormat="1"/>
    <xf numFmtId="165" fontId="0" fillId="4" borderId="0" xfId="1" applyFont="1" applyFill="1"/>
    <xf numFmtId="165" fontId="8" fillId="4" borderId="0" xfId="1" applyFont="1" applyFill="1"/>
    <xf numFmtId="0" fontId="10" fillId="0" borderId="0" xfId="0" applyFont="1" applyFill="1" applyAlignment="1" applyProtection="1">
      <alignment horizontal="left" wrapText="1"/>
    </xf>
    <xf numFmtId="165" fontId="1" fillId="3" borderId="0" xfId="0" applyNumberFormat="1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C16" sqref="C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289</v>
      </c>
      <c r="J2" s="47"/>
      <c r="M2" s="48" t="str">
        <f>+PRESIDENCIA!M2</f>
        <v>15 DE ABRIL DE 2018</v>
      </c>
    </row>
    <row r="3" spans="2:16" x14ac:dyDescent="0.2">
      <c r="F3" s="98" t="str">
        <f>+PRESIDENCIA!F3</f>
        <v>PRIMER QUINCENA DE ABRIL DE 2018</v>
      </c>
      <c r="J3" s="99"/>
    </row>
    <row r="4" spans="2:16" x14ac:dyDescent="0.2">
      <c r="F4" s="99" t="s">
        <v>193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459</v>
      </c>
      <c r="C7" s="41" t="s">
        <v>318</v>
      </c>
      <c r="D7" s="53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8"/>
      <c r="O7" s="58"/>
      <c r="P7" s="58"/>
    </row>
    <row r="8" spans="2:16" ht="24.95" customHeight="1" x14ac:dyDescent="0.2">
      <c r="B8" s="38" t="s">
        <v>325</v>
      </c>
      <c r="C8" s="41" t="s">
        <v>319</v>
      </c>
      <c r="D8" s="53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8"/>
    </row>
    <row r="9" spans="2:16" ht="24.95" customHeight="1" x14ac:dyDescent="0.2">
      <c r="B9" s="38" t="s">
        <v>326</v>
      </c>
      <c r="C9" s="41" t="s">
        <v>310</v>
      </c>
      <c r="D9" s="53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8"/>
    </row>
    <row r="10" spans="2:16" ht="24.95" customHeight="1" x14ac:dyDescent="0.2">
      <c r="B10" s="38" t="s">
        <v>327</v>
      </c>
      <c r="C10" s="41" t="s">
        <v>320</v>
      </c>
      <c r="D10" s="53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8"/>
      <c r="O10" s="37" t="s">
        <v>493</v>
      </c>
    </row>
    <row r="11" spans="2:16" ht="24.95" customHeight="1" x14ac:dyDescent="0.2">
      <c r="B11" s="38" t="s">
        <v>328</v>
      </c>
      <c r="C11" s="41" t="s">
        <v>321</v>
      </c>
      <c r="D11" s="53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8"/>
    </row>
    <row r="12" spans="2:16" ht="24.95" customHeight="1" x14ac:dyDescent="0.2">
      <c r="B12" s="38" t="s">
        <v>424</v>
      </c>
      <c r="C12" s="41" t="s">
        <v>322</v>
      </c>
      <c r="D12" s="53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8"/>
    </row>
    <row r="13" spans="2:16" ht="24.95" customHeight="1" x14ac:dyDescent="0.2">
      <c r="B13" s="38" t="s">
        <v>477</v>
      </c>
      <c r="C13" s="41" t="s">
        <v>478</v>
      </c>
      <c r="D13" s="53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8"/>
    </row>
    <row r="14" spans="2:16" ht="24.95" customHeight="1" x14ac:dyDescent="0.2">
      <c r="B14" s="38" t="s">
        <v>329</v>
      </c>
      <c r="C14" s="41" t="s">
        <v>324</v>
      </c>
      <c r="D14" s="53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8"/>
    </row>
    <row r="15" spans="2:16" ht="24.95" customHeight="1" x14ac:dyDescent="0.2">
      <c r="B15" s="38" t="s">
        <v>518</v>
      </c>
      <c r="C15" s="41" t="s">
        <v>519</v>
      </c>
      <c r="D15" s="53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8"/>
    </row>
    <row r="16" spans="2:16" ht="21.95" customHeight="1" x14ac:dyDescent="0.2">
      <c r="B16" s="38" t="s">
        <v>334</v>
      </c>
      <c r="C16" s="41" t="s">
        <v>323</v>
      </c>
      <c r="D16" s="53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3"/>
      <c r="K16" s="93">
        <v>0</v>
      </c>
      <c r="L16" s="18">
        <f>H16-I16+J16-K16</f>
        <v>10377.041136094675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42643.703584000003</v>
      </c>
      <c r="H17" s="60">
        <f>SUM(H7:H16)</f>
        <v>127351.88856015779</v>
      </c>
      <c r="I17" s="60">
        <f t="shared" si="3"/>
        <v>21027.4672504931</v>
      </c>
      <c r="J17" s="60">
        <f t="shared" si="3"/>
        <v>0</v>
      </c>
      <c r="K17" s="60">
        <f t="shared" si="3"/>
        <v>0</v>
      </c>
      <c r="L17" s="60">
        <f t="shared" si="3"/>
        <v>106324.42130966469</v>
      </c>
      <c r="M17" s="104"/>
      <c r="N17" s="60"/>
    </row>
    <row r="19" spans="2:14" x14ac:dyDescent="0.2">
      <c r="C19" s="37" t="s">
        <v>193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297</v>
      </c>
      <c r="G2" s="45"/>
      <c r="H2" s="45"/>
      <c r="I2" s="45"/>
      <c r="J2" s="47"/>
      <c r="K2" s="45"/>
      <c r="L2" s="45"/>
      <c r="M2" s="48" t="str">
        <f>+O.PUB!M2</f>
        <v>15 DE ABRIL DE 2018</v>
      </c>
    </row>
    <row r="3" spans="2:18" x14ac:dyDescent="0.2">
      <c r="F3" s="48" t="str">
        <f>+O.PUB!F3</f>
        <v>PRIMER QUINCENA DE ABRIL DE 2018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72" t="s">
        <v>374</v>
      </c>
      <c r="C7" s="25" t="s">
        <v>375</v>
      </c>
      <c r="D7" s="53"/>
      <c r="E7" s="118" t="s">
        <v>191</v>
      </c>
      <c r="F7" s="65">
        <v>16605.2</v>
      </c>
      <c r="G7" s="65">
        <v>2253.42</v>
      </c>
      <c r="H7" s="18">
        <f>+F7/30.42*15</f>
        <v>8187.9684418145953</v>
      </c>
      <c r="I7" s="18">
        <f>+G7/30.42*15</f>
        <v>1111.1538461538462</v>
      </c>
      <c r="J7" s="18"/>
      <c r="K7" s="18"/>
      <c r="L7" s="18">
        <f>H7-I7+J7-K7</f>
        <v>7076.8145956607495</v>
      </c>
      <c r="M7" s="36"/>
      <c r="N7" s="143" t="s">
        <v>485</v>
      </c>
      <c r="O7" s="143" t="s">
        <v>486</v>
      </c>
      <c r="P7" s="60">
        <f>F7/30.42*16</f>
        <v>8733.8330046022347</v>
      </c>
      <c r="Q7" s="60">
        <f>G7/30.42*16</f>
        <v>1185.2307692307693</v>
      </c>
      <c r="R7" s="58">
        <f>P7-Q7</f>
        <v>7548.6022353714652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16605.2</v>
      </c>
      <c r="G9" s="96">
        <f t="shared" si="0"/>
        <v>2253.42</v>
      </c>
      <c r="H9" s="60">
        <f>SUM(H7:H8)</f>
        <v>8187.9684418145953</v>
      </c>
      <c r="I9" s="60">
        <f>SUM(I7:I8)</f>
        <v>1111.1538461538462</v>
      </c>
      <c r="J9" s="60">
        <f t="shared" si="0"/>
        <v>0</v>
      </c>
      <c r="K9" s="60">
        <f t="shared" si="0"/>
        <v>0</v>
      </c>
      <c r="L9" s="60">
        <f>SUM(L7:L8)</f>
        <v>7076.8145956607495</v>
      </c>
    </row>
    <row r="10" spans="2:18" ht="21.95" customHeight="1" x14ac:dyDescent="0.2"/>
    <row r="13" spans="2:18" x14ac:dyDescent="0.2">
      <c r="P13" s="60"/>
    </row>
    <row r="14" spans="2:18" x14ac:dyDescent="0.2">
      <c r="E14" s="119"/>
    </row>
    <row r="15" spans="2:18" x14ac:dyDescent="0.2">
      <c r="E15" s="119"/>
    </row>
    <row r="16" spans="2:18" x14ac:dyDescent="0.2">
      <c r="E16" s="119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7" zoomScale="80" zoomScaleNormal="80" workbookViewId="0">
      <selection activeCell="I5" sqref="I5:K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26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ABRIL DE 2018</v>
      </c>
    </row>
    <row r="3" spans="2:26" x14ac:dyDescent="0.2"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2:2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26" ht="24.75" customHeight="1" x14ac:dyDescent="0.2">
      <c r="B5" s="38" t="s">
        <v>399</v>
      </c>
      <c r="C5" s="41" t="s">
        <v>400</v>
      </c>
      <c r="D5" s="53"/>
      <c r="E5" s="70" t="s">
        <v>135</v>
      </c>
      <c r="F5" s="65">
        <v>13144.89</v>
      </c>
      <c r="G5" s="65">
        <v>1514.2931839999997</v>
      </c>
      <c r="H5" s="65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4"/>
      <c r="M5" s="18">
        <f>I5-J5+K5-L5</f>
        <v>5735.0082919132146</v>
      </c>
      <c r="N5" s="36"/>
      <c r="O5" s="143" t="s">
        <v>485</v>
      </c>
      <c r="P5" s="139"/>
    </row>
    <row r="6" spans="2:26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1397.9046799999996</v>
      </c>
      <c r="H6" s="65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4">
        <v>1</v>
      </c>
      <c r="M6" s="18">
        <f t="shared" ref="M6:M18" si="3">I6-J6+K6-L6</f>
        <v>5522.7156410256412</v>
      </c>
      <c r="N6" s="36"/>
      <c r="P6" s="55"/>
    </row>
    <row r="7" spans="2:26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734.9104000000001</v>
      </c>
      <c r="H7" s="65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5"/>
    </row>
    <row r="8" spans="2:26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11013.95</v>
      </c>
      <c r="G8" s="65">
        <v>1093.3900000000001</v>
      </c>
      <c r="H8" s="65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5"/>
    </row>
    <row r="9" spans="2:26" ht="24.75" customHeight="1" x14ac:dyDescent="0.2">
      <c r="B9" s="41" t="s">
        <v>265</v>
      </c>
      <c r="C9" s="35" t="s">
        <v>266</v>
      </c>
      <c r="D9" s="41"/>
      <c r="E9" s="120" t="s">
        <v>267</v>
      </c>
      <c r="F9" s="65">
        <v>10716</v>
      </c>
      <c r="G9" s="65">
        <v>1039.997664</v>
      </c>
      <c r="H9" s="65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5"/>
    </row>
    <row r="10" spans="2:26" ht="24.75" customHeight="1" x14ac:dyDescent="0.2">
      <c r="B10" s="38" t="s">
        <v>460</v>
      </c>
      <c r="C10" s="41" t="s">
        <v>194</v>
      </c>
      <c r="D10" s="53"/>
      <c r="E10" s="70" t="s">
        <v>125</v>
      </c>
      <c r="F10" s="65">
        <v>10714.2</v>
      </c>
      <c r="G10" s="65">
        <v>1039.6751040000001</v>
      </c>
      <c r="H10" s="65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5"/>
    </row>
    <row r="11" spans="2:26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1177.444064</v>
      </c>
      <c r="H11" s="65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5"/>
    </row>
    <row r="12" spans="2:26" ht="24.75" customHeight="1" x14ac:dyDescent="0.2">
      <c r="B12" s="38" t="s">
        <v>501</v>
      </c>
      <c r="C12" s="41" t="s">
        <v>500</v>
      </c>
      <c r="D12" s="53"/>
      <c r="E12" s="70" t="s">
        <v>389</v>
      </c>
      <c r="F12" s="65">
        <v>13849.04</v>
      </c>
      <c r="G12" s="65">
        <v>1664.6996239999999</v>
      </c>
      <c r="H12" s="65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8">
        <f>+F12</f>
        <v>13849.04</v>
      </c>
      <c r="P12" s="55">
        <v>12009.95</v>
      </c>
      <c r="Q12" s="55">
        <f>O12-P12</f>
        <v>1839.0900000000001</v>
      </c>
      <c r="R12" s="58">
        <v>0.21360000000000001</v>
      </c>
      <c r="S12" s="37">
        <f>Q12*R12</f>
        <v>392.82962400000008</v>
      </c>
      <c r="T12" s="37">
        <v>1271.8699999999999</v>
      </c>
      <c r="U12" s="37">
        <f>T12+S12</f>
        <v>1664.6996239999999</v>
      </c>
      <c r="V12" s="58">
        <f>O12-U12</f>
        <v>12184.340376</v>
      </c>
      <c r="W12" s="58">
        <f>O12/30.42*16</f>
        <v>7284.1761998685079</v>
      </c>
      <c r="X12" s="37">
        <f>U12/30.42*16</f>
        <v>875.58165627876383</v>
      </c>
      <c r="Y12" s="58">
        <f>W12-X12</f>
        <v>6408.5945435897438</v>
      </c>
      <c r="Z12" s="58">
        <f>O12*12</f>
        <v>166188.48000000001</v>
      </c>
    </row>
    <row r="13" spans="2:26" ht="24.75" customHeight="1" x14ac:dyDescent="0.2">
      <c r="B13" s="41" t="s">
        <v>222</v>
      </c>
      <c r="C13" s="41" t="s">
        <v>220</v>
      </c>
      <c r="D13" s="41"/>
      <c r="E13" s="120" t="s">
        <v>221</v>
      </c>
      <c r="F13" s="65">
        <v>6730.12</v>
      </c>
      <c r="G13" s="65">
        <v>232.79838400000003</v>
      </c>
      <c r="H13" s="65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5"/>
    </row>
    <row r="14" spans="2:26" ht="24.75" customHeight="1" x14ac:dyDescent="0.2">
      <c r="B14" s="41" t="s">
        <v>402</v>
      </c>
      <c r="C14" s="35" t="s">
        <v>401</v>
      </c>
      <c r="D14" s="41"/>
      <c r="E14" s="120" t="s">
        <v>268</v>
      </c>
      <c r="F14" s="65">
        <v>8807.4</v>
      </c>
      <c r="G14" s="65">
        <v>721.47040000000015</v>
      </c>
      <c r="H14" s="65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143" t="s">
        <v>485</v>
      </c>
      <c r="P14" s="139"/>
    </row>
    <row r="15" spans="2:26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60"/>
    </row>
    <row r="16" spans="2:26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845.79040000000009</v>
      </c>
      <c r="H16" s="65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328.17452800000001</v>
      </c>
      <c r="H17" s="65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1"/>
      <c r="E18" s="118" t="s">
        <v>149</v>
      </c>
      <c r="F18" s="65">
        <v>6291.6</v>
      </c>
      <c r="G18" s="65">
        <v>185.08740800000007</v>
      </c>
      <c r="H18" s="65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4"/>
      <c r="E19" s="122" t="s">
        <v>119</v>
      </c>
      <c r="F19" s="65">
        <v>8595.2999999999993</v>
      </c>
      <c r="G19" s="65">
        <v>689.26996799999995</v>
      </c>
      <c r="H19" s="65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5"/>
      <c r="Q19" s="58"/>
    </row>
    <row r="20" spans="2:17" ht="31.5" customHeight="1" x14ac:dyDescent="0.2">
      <c r="B20" s="34" t="s">
        <v>506</v>
      </c>
      <c r="C20" s="35" t="s">
        <v>507</v>
      </c>
      <c r="D20" s="121"/>
      <c r="E20" s="147" t="s">
        <v>508</v>
      </c>
      <c r="F20" s="65">
        <f>6298.32*2</f>
        <v>12596.64</v>
      </c>
      <c r="G20" s="65">
        <f>688.5*2</f>
        <v>1377</v>
      </c>
      <c r="H20" s="65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143" t="s">
        <v>485</v>
      </c>
      <c r="P20" s="140">
        <f>+F20-G20</f>
        <v>11219.64</v>
      </c>
      <c r="Q20" s="58">
        <f>P20*0.35</f>
        <v>3926.8739999999993</v>
      </c>
    </row>
    <row r="21" spans="2:17" ht="24.75" customHeight="1" x14ac:dyDescent="0.2">
      <c r="B21" s="34" t="s">
        <v>403</v>
      </c>
      <c r="C21" s="35" t="s">
        <v>416</v>
      </c>
      <c r="D21" s="121"/>
      <c r="E21" s="118" t="s">
        <v>122</v>
      </c>
      <c r="F21" s="65">
        <v>7045.5</v>
      </c>
      <c r="G21" s="65">
        <v>267.11172800000008</v>
      </c>
      <c r="H21" s="65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143" t="s">
        <v>485</v>
      </c>
      <c r="P21" s="141"/>
    </row>
    <row r="22" spans="2:17" ht="18.75" customHeight="1" x14ac:dyDescent="0.2">
      <c r="E22" s="59" t="s">
        <v>89</v>
      </c>
      <c r="F22" s="96">
        <f>SUM(F5:F17)</f>
        <v>129258.7</v>
      </c>
      <c r="G22" s="96">
        <f>SUM(G5:G17)</f>
        <v>11790.548432</v>
      </c>
      <c r="H22" s="96">
        <f>SUM(H5:H17)</f>
        <v>95.49</v>
      </c>
      <c r="I22" s="60">
        <f>SUM(I5:I21)</f>
        <v>80763.185404339238</v>
      </c>
      <c r="J22" s="60">
        <f>SUM(J5:J21)</f>
        <v>7055.728568047336</v>
      </c>
      <c r="K22" s="60">
        <f>SUM(K5:K21)</f>
        <v>47.085798816568044</v>
      </c>
      <c r="L22" s="60">
        <f>SUM(L5:L21)</f>
        <v>1</v>
      </c>
      <c r="M22" s="60">
        <f>SUM(M5:M21)</f>
        <v>73753.542635108475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479</v>
      </c>
      <c r="G2" s="45"/>
      <c r="H2" s="45"/>
      <c r="I2" s="45"/>
      <c r="J2" s="45"/>
      <c r="K2" s="45"/>
      <c r="L2" s="45"/>
      <c r="M2" s="45"/>
      <c r="N2" s="48" t="str">
        <f>+O.PUB2!M2</f>
        <v>15 DE ABRIL DE 2018</v>
      </c>
    </row>
    <row r="3" spans="2:16" x14ac:dyDescent="0.2"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20" t="s">
        <v>219</v>
      </c>
      <c r="F5" s="65">
        <v>5546.1</v>
      </c>
      <c r="G5" s="65">
        <v>62.887008000000037</v>
      </c>
      <c r="H5" s="65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728.52640000000019</v>
      </c>
      <c r="H6" s="65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5"/>
    </row>
    <row r="7" spans="2:16" ht="24.75" customHeight="1" x14ac:dyDescent="0.2">
      <c r="B7" s="38" t="s">
        <v>305</v>
      </c>
      <c r="C7" s="41" t="s">
        <v>303</v>
      </c>
      <c r="D7" s="53"/>
      <c r="E7" s="70" t="s">
        <v>304</v>
      </c>
      <c r="F7" s="65">
        <v>5040</v>
      </c>
      <c r="G7" s="65"/>
      <c r="H7" s="65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5"/>
    </row>
    <row r="8" spans="2:16" ht="24.75" customHeight="1" x14ac:dyDescent="0.2">
      <c r="B8" s="38" t="s">
        <v>276</v>
      </c>
      <c r="C8" s="41" t="s">
        <v>275</v>
      </c>
      <c r="D8" s="53"/>
      <c r="E8" s="70" t="s">
        <v>141</v>
      </c>
      <c r="F8" s="65">
        <v>5495.7</v>
      </c>
      <c r="G8" s="65">
        <v>57.403488000000038</v>
      </c>
      <c r="H8" s="65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1"/>
      <c r="E9" s="118" t="s">
        <v>122</v>
      </c>
      <c r="F9" s="65">
        <v>10198</v>
      </c>
      <c r="G9" s="65">
        <v>947.17206399999998</v>
      </c>
      <c r="H9" s="65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8"/>
      <c r="P9" s="55"/>
    </row>
    <row r="10" spans="2:16" ht="24.75" customHeight="1" x14ac:dyDescent="0.2">
      <c r="B10" s="41" t="s">
        <v>211</v>
      </c>
      <c r="C10" s="41" t="s">
        <v>210</v>
      </c>
      <c r="D10" s="41"/>
      <c r="E10" s="120" t="s">
        <v>212</v>
      </c>
      <c r="F10" s="65">
        <v>6757.8</v>
      </c>
      <c r="G10" s="65">
        <v>235.80996800000005</v>
      </c>
      <c r="H10" s="65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8"/>
      <c r="P10" s="55"/>
    </row>
    <row r="11" spans="2:16" ht="24.75" customHeight="1" x14ac:dyDescent="0.2">
      <c r="B11" s="41" t="s">
        <v>213</v>
      </c>
      <c r="C11" s="41" t="s">
        <v>408</v>
      </c>
      <c r="D11" s="41"/>
      <c r="E11" s="120" t="s">
        <v>214</v>
      </c>
      <c r="F11" s="65">
        <v>5546.1</v>
      </c>
      <c r="G11" s="65">
        <v>62.887008000000037</v>
      </c>
      <c r="H11" s="65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8"/>
      <c r="P11" s="55"/>
    </row>
    <row r="12" spans="2:16" ht="24.75" customHeight="1" x14ac:dyDescent="0.2">
      <c r="B12" s="41" t="s">
        <v>216</v>
      </c>
      <c r="C12" s="41" t="s">
        <v>215</v>
      </c>
      <c r="D12" s="41"/>
      <c r="E12" s="120" t="s">
        <v>214</v>
      </c>
      <c r="F12" s="65">
        <v>5546.1</v>
      </c>
      <c r="G12" s="65">
        <v>62.887008000000037</v>
      </c>
      <c r="H12" s="65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8"/>
      <c r="P12" s="55"/>
    </row>
    <row r="13" spans="2:16" ht="24.75" customHeight="1" x14ac:dyDescent="0.2">
      <c r="B13" s="41" t="s">
        <v>218</v>
      </c>
      <c r="C13" s="41" t="s">
        <v>217</v>
      </c>
      <c r="D13" s="41"/>
      <c r="E13" s="120" t="s">
        <v>214</v>
      </c>
      <c r="F13" s="65">
        <v>5546.1</v>
      </c>
      <c r="G13" s="65">
        <v>62.887008000000037</v>
      </c>
      <c r="H13" s="65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2220.4599520000006</v>
      </c>
      <c r="H14" s="96">
        <f t="shared" si="4"/>
        <v>22.42</v>
      </c>
      <c r="I14" s="60">
        <f t="shared" si="4"/>
        <v>28859.664694280076</v>
      </c>
      <c r="J14" s="60">
        <f t="shared" si="4"/>
        <v>1094.9013570019727</v>
      </c>
      <c r="K14" s="60">
        <f t="shared" si="4"/>
        <v>11.055226824457595</v>
      </c>
      <c r="L14" s="60">
        <f t="shared" si="4"/>
        <v>0</v>
      </c>
      <c r="M14" s="60">
        <f t="shared" si="4"/>
        <v>27775.818564102567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480</v>
      </c>
      <c r="G2" s="45"/>
      <c r="H2" s="45"/>
      <c r="I2" s="45"/>
      <c r="J2" s="45"/>
      <c r="K2" s="45"/>
      <c r="L2" s="45"/>
      <c r="M2" s="48" t="str">
        <f>+O.PUB2!M2</f>
        <v>15 DE ABRIL DE 2018</v>
      </c>
    </row>
    <row r="3" spans="2:15" x14ac:dyDescent="0.2">
      <c r="F3" s="48" t="str">
        <f>PRESIDENCIA!F3</f>
        <v>PRIMER QUINCENA DE ABRIL DE 2018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50" t="s">
        <v>4</v>
      </c>
      <c r="I4" s="50" t="s">
        <v>204</v>
      </c>
      <c r="J4" s="51" t="s">
        <v>253</v>
      </c>
      <c r="K4" s="52" t="s">
        <v>192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457</v>
      </c>
      <c r="C6" s="41" t="s">
        <v>458</v>
      </c>
      <c r="D6" s="53"/>
      <c r="E6" s="70" t="s">
        <v>420</v>
      </c>
      <c r="F6" s="65">
        <v>12791.05</v>
      </c>
      <c r="G6" s="65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143" t="s">
        <v>485</v>
      </c>
      <c r="O6" s="142"/>
    </row>
    <row r="7" spans="2:15" ht="24.95" customHeight="1" x14ac:dyDescent="0.2">
      <c r="B7" s="38" t="s">
        <v>180</v>
      </c>
      <c r="C7" s="41" t="s">
        <v>179</v>
      </c>
      <c r="D7" s="53"/>
      <c r="E7" s="70" t="s">
        <v>119</v>
      </c>
      <c r="F7" s="65">
        <v>8484</v>
      </c>
      <c r="G7" s="65">
        <v>677.160528</v>
      </c>
      <c r="H7" s="18">
        <f>+F7/30.42*15</f>
        <v>4183.4319526627214</v>
      </c>
      <c r="I7" s="18">
        <f>+G7/30.42*15</f>
        <v>333.9055857988165</v>
      </c>
      <c r="J7" s="18"/>
      <c r="K7" s="18">
        <v>0</v>
      </c>
      <c r="L7" s="18">
        <f>H7-I7+J7-K7</f>
        <v>3849.526366863905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0">SUM(F5:F7)</f>
        <v>21275.05</v>
      </c>
      <c r="G8" s="96">
        <f t="shared" si="0"/>
        <v>2115.8734879999997</v>
      </c>
      <c r="H8" s="60">
        <f t="shared" si="0"/>
        <v>10490.655818540432</v>
      </c>
      <c r="I8" s="60">
        <f t="shared" si="0"/>
        <v>1043.3301222879682</v>
      </c>
      <c r="J8" s="60">
        <f t="shared" si="0"/>
        <v>0</v>
      </c>
      <c r="K8" s="60">
        <f t="shared" si="0"/>
        <v>0</v>
      </c>
      <c r="L8" s="60">
        <f t="shared" si="0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298</v>
      </c>
      <c r="G2" s="45"/>
      <c r="H2" s="45"/>
      <c r="I2" s="45"/>
      <c r="J2" s="45"/>
      <c r="K2" s="45"/>
      <c r="L2" s="45"/>
      <c r="M2" s="45"/>
      <c r="N2" s="48" t="str">
        <f>PRESIDENCIA!M2</f>
        <v>15 DE ABRIL DE 2018</v>
      </c>
    </row>
    <row r="3" spans="1:19" x14ac:dyDescent="0.2">
      <c r="B3" s="38"/>
      <c r="C3" s="41"/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355</v>
      </c>
      <c r="C5" s="35" t="s">
        <v>354</v>
      </c>
      <c r="D5" s="121"/>
      <c r="E5" s="118" t="s">
        <v>172</v>
      </c>
      <c r="F5" s="65">
        <v>17948.73</v>
      </c>
      <c r="G5" s="65">
        <v>2540.3934079999999</v>
      </c>
      <c r="H5" s="65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1"/>
      <c r="E6" s="118" t="s">
        <v>147</v>
      </c>
      <c r="F6" s="65">
        <v>14210.7</v>
      </c>
      <c r="G6" s="65">
        <v>1741.9502</v>
      </c>
      <c r="H6" s="65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5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1"/>
      <c r="E7" s="118" t="s">
        <v>147</v>
      </c>
      <c r="F7" s="65">
        <v>14210.7</v>
      </c>
      <c r="G7" s="65">
        <v>1741.9502</v>
      </c>
      <c r="H7" s="65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5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1"/>
      <c r="E8" s="118" t="s">
        <v>264</v>
      </c>
      <c r="F8" s="65">
        <v>13757.1</v>
      </c>
      <c r="G8" s="65">
        <v>1645.0612399999998</v>
      </c>
      <c r="H8" s="65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5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1"/>
      <c r="E9" s="118" t="s">
        <v>129</v>
      </c>
      <c r="F9" s="65">
        <v>8971.2000000000007</v>
      </c>
      <c r="G9" s="65">
        <v>747.67840000000024</v>
      </c>
      <c r="H9" s="65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5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1"/>
      <c r="E10" s="118" t="s">
        <v>148</v>
      </c>
      <c r="F10" s="65">
        <v>8971.2000000000007</v>
      </c>
      <c r="G10" s="65">
        <v>747.67840000000024</v>
      </c>
      <c r="H10" s="65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5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1"/>
      <c r="E11" s="118" t="s">
        <v>148</v>
      </c>
      <c r="F11" s="65">
        <v>8971.2000000000007</v>
      </c>
      <c r="G11" s="65">
        <v>747.67840000000024</v>
      </c>
      <c r="H11" s="65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5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1"/>
      <c r="E12" s="118" t="s">
        <v>129</v>
      </c>
      <c r="F12" s="65">
        <v>7494.9</v>
      </c>
      <c r="G12" s="65">
        <v>569.54644800000005</v>
      </c>
      <c r="H12" s="65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5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1"/>
      <c r="E13" s="118" t="s">
        <v>148</v>
      </c>
      <c r="F13" s="65">
        <v>5111.3999999999996</v>
      </c>
      <c r="G13" s="65"/>
      <c r="H13" s="65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5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20" t="s">
        <v>225</v>
      </c>
      <c r="F14" s="65">
        <v>6757.8</v>
      </c>
      <c r="G14" s="65">
        <v>235.80996800000005</v>
      </c>
      <c r="H14" s="65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5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1"/>
      <c r="E15" s="118" t="s">
        <v>160</v>
      </c>
      <c r="F15" s="65">
        <v>8971.2000000000007</v>
      </c>
      <c r="G15" s="65">
        <v>747.67840000000024</v>
      </c>
      <c r="H15" s="65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5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1"/>
      <c r="E16" s="118" t="s">
        <v>160</v>
      </c>
      <c r="F16" s="65">
        <v>8971.2000000000007</v>
      </c>
      <c r="G16" s="65">
        <v>747.67840000000024</v>
      </c>
      <c r="H16" s="65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5">
        <f t="shared" si="4"/>
        <v>8223.5216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5">
        <f t="shared" ref="F18:L18" si="5">SUM(F5:F17)</f>
        <v>124347.32999999999</v>
      </c>
      <c r="G18" s="125">
        <f t="shared" si="5"/>
        <v>12213.103464000002</v>
      </c>
      <c r="H18" s="125">
        <f t="shared" si="5"/>
        <v>14.65</v>
      </c>
      <c r="I18" s="126">
        <f t="shared" si="5"/>
        <v>61315.251479289953</v>
      </c>
      <c r="J18" s="126">
        <f t="shared" si="5"/>
        <v>6022.2403668639054</v>
      </c>
      <c r="K18" s="126">
        <f t="shared" si="5"/>
        <v>7.223865877712031</v>
      </c>
      <c r="L18" s="126">
        <f t="shared" si="5"/>
        <v>1</v>
      </c>
      <c r="M18" s="126">
        <f>SUM(M5:M17)</f>
        <v>55299.234978303743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15 DE ABRIL DE 2018</v>
      </c>
    </row>
    <row r="3" spans="1:19" x14ac:dyDescent="0.2">
      <c r="B3" s="38"/>
      <c r="C3" s="41"/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488</v>
      </c>
      <c r="C5" s="35" t="s">
        <v>487</v>
      </c>
      <c r="D5" s="121"/>
      <c r="E5" s="118" t="s">
        <v>201</v>
      </c>
      <c r="F5" s="65">
        <v>8716.5</v>
      </c>
      <c r="G5" s="65">
        <v>706.92640000000017</v>
      </c>
      <c r="H5" s="65"/>
      <c r="I5" s="18">
        <f t="shared" ref="I5:K6" si="0">+F5/30.42*15</f>
        <v>4298.0769230769229</v>
      </c>
      <c r="J5" s="18">
        <f t="shared" si="0"/>
        <v>348.58303747534524</v>
      </c>
      <c r="K5" s="18">
        <f t="shared" si="0"/>
        <v>0</v>
      </c>
      <c r="L5" s="18"/>
      <c r="M5" s="18">
        <f>I5-J5+K5-L5</f>
        <v>3949.4938856015779</v>
      </c>
      <c r="N5" s="36"/>
      <c r="O5" s="143" t="s">
        <v>485</v>
      </c>
      <c r="P5" s="139"/>
      <c r="S5" s="60"/>
    </row>
    <row r="6" spans="1:19" ht="21.95" customHeight="1" x14ac:dyDescent="0.2">
      <c r="B6" s="34" t="s">
        <v>404</v>
      </c>
      <c r="C6" s="35" t="s">
        <v>409</v>
      </c>
      <c r="D6" s="121"/>
      <c r="E6" s="118" t="s">
        <v>135</v>
      </c>
      <c r="F6" s="65">
        <v>11451.2</v>
      </c>
      <c r="G6" s="65">
        <v>1171.7455040000002</v>
      </c>
      <c r="H6" s="65"/>
      <c r="I6" s="18">
        <f t="shared" si="0"/>
        <v>5646.5483234714002</v>
      </c>
      <c r="J6" s="18">
        <f t="shared" si="0"/>
        <v>577.78377909270228</v>
      </c>
      <c r="K6" s="18">
        <f t="shared" si="0"/>
        <v>0</v>
      </c>
      <c r="L6" s="18"/>
      <c r="M6" s="18">
        <f>I6-J6+K6-L6</f>
        <v>5068.7645443786978</v>
      </c>
      <c r="N6" s="36"/>
      <c r="O6" s="143" t="s">
        <v>485</v>
      </c>
      <c r="P6" s="139"/>
      <c r="S6" s="45"/>
    </row>
    <row r="7" spans="1:19" ht="21.95" customHeight="1" x14ac:dyDescent="0.2">
      <c r="B7" s="41" t="s">
        <v>278</v>
      </c>
      <c r="C7" s="35" t="s">
        <v>277</v>
      </c>
      <c r="D7" s="127"/>
      <c r="E7" s="128" t="s">
        <v>279</v>
      </c>
      <c r="F7" s="89">
        <v>7952.7</v>
      </c>
      <c r="G7" s="89">
        <v>619.35508800000002</v>
      </c>
      <c r="H7" s="65"/>
      <c r="I7" s="18">
        <f>+F7/30.42*15</f>
        <v>3921.4497041420109</v>
      </c>
      <c r="J7" s="18">
        <f>+G7/30.42*15</f>
        <v>305.40191715976329</v>
      </c>
      <c r="K7" s="18"/>
      <c r="L7" s="18"/>
      <c r="M7" s="18">
        <f>I7-J7+K7-L7</f>
        <v>3616.0477869822475</v>
      </c>
      <c r="N7" s="36"/>
      <c r="P7" s="55"/>
      <c r="S7" s="45"/>
    </row>
    <row r="8" spans="1:19" ht="21.95" customHeight="1" x14ac:dyDescent="0.2">
      <c r="B8" s="41" t="s">
        <v>428</v>
      </c>
      <c r="C8" s="35" t="s">
        <v>414</v>
      </c>
      <c r="D8" s="127"/>
      <c r="E8" s="128" t="s">
        <v>279</v>
      </c>
      <c r="F8" s="89">
        <v>7664</v>
      </c>
      <c r="G8" s="89">
        <v>587.94452799999999</v>
      </c>
      <c r="H8" s="65"/>
      <c r="I8" s="18">
        <f>+F8/30.42*15</f>
        <v>3779.0927021696248</v>
      </c>
      <c r="J8" s="18">
        <f>+G8/30.42*15</f>
        <v>289.91347534516763</v>
      </c>
      <c r="K8" s="18"/>
      <c r="L8" s="18"/>
      <c r="M8" s="18">
        <f>I8-J8+K8-L8</f>
        <v>3489.1792268244571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5">
        <f t="shared" ref="F10:M10" si="1">SUM(F5:F9)</f>
        <v>35784.400000000001</v>
      </c>
      <c r="G10" s="125">
        <f t="shared" si="1"/>
        <v>3085.9715200000001</v>
      </c>
      <c r="H10" s="125">
        <f t="shared" si="1"/>
        <v>0</v>
      </c>
      <c r="I10" s="126">
        <f t="shared" si="1"/>
        <v>17645.16765285996</v>
      </c>
      <c r="J10" s="126">
        <f t="shared" si="1"/>
        <v>1521.6822090729784</v>
      </c>
      <c r="K10" s="126">
        <f t="shared" si="1"/>
        <v>0</v>
      </c>
      <c r="L10" s="126">
        <f t="shared" si="1"/>
        <v>0</v>
      </c>
      <c r="M10" s="126">
        <f t="shared" si="1"/>
        <v>16123.485443786982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1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1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ABRIL DE 2018</v>
      </c>
    </row>
    <row r="3" spans="1:21" x14ac:dyDescent="0.2">
      <c r="B3" s="38"/>
      <c r="C3" s="41"/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1:21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21" ht="33.75" x14ac:dyDescent="0.2">
      <c r="B5" s="34" t="s">
        <v>244</v>
      </c>
      <c r="C5" s="35" t="s">
        <v>235</v>
      </c>
      <c r="D5" s="121"/>
      <c r="E5" s="118" t="s">
        <v>232</v>
      </c>
      <c r="F5" s="65">
        <v>14416.5</v>
      </c>
      <c r="G5" s="65">
        <v>1785.9090799999999</v>
      </c>
      <c r="H5" s="65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3" t="s">
        <v>485</v>
      </c>
      <c r="P5" s="139"/>
    </row>
    <row r="6" spans="1:21" ht="21.95" customHeight="1" x14ac:dyDescent="0.2">
      <c r="B6" s="34" t="s">
        <v>349</v>
      </c>
      <c r="C6" s="35" t="s">
        <v>346</v>
      </c>
      <c r="D6" s="121"/>
      <c r="E6" s="118" t="s">
        <v>150</v>
      </c>
      <c r="F6" s="65">
        <v>12791.05</v>
      </c>
      <c r="G6" s="65">
        <v>1438.7129599999996</v>
      </c>
      <c r="H6" s="65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3" t="s">
        <v>485</v>
      </c>
      <c r="P6" s="139"/>
      <c r="S6" s="37">
        <f>+F6/30.42*13</f>
        <v>5466.2606837606827</v>
      </c>
      <c r="T6" s="37">
        <f>+G6/30.42*13</f>
        <v>614.83459829059814</v>
      </c>
      <c r="U6" s="37">
        <f>S6-T6</f>
        <v>4851.4260854700842</v>
      </c>
    </row>
    <row r="7" spans="1:21" ht="24" x14ac:dyDescent="0.2">
      <c r="B7" s="41" t="s">
        <v>188</v>
      </c>
      <c r="C7" s="35" t="s">
        <v>223</v>
      </c>
      <c r="D7" s="41"/>
      <c r="E7" s="120" t="s">
        <v>224</v>
      </c>
      <c r="F7" s="65">
        <v>5546.1</v>
      </c>
      <c r="G7" s="65">
        <v>62.887008000000037</v>
      </c>
      <c r="H7" s="65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  <c r="P7" s="55"/>
    </row>
    <row r="8" spans="1:21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1090.8546239999998</v>
      </c>
      <c r="H8" s="65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  <c r="P8" s="55"/>
    </row>
    <row r="9" spans="1:21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751.37440000000004</v>
      </c>
      <c r="H9" s="65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  <c r="P9" s="55"/>
    </row>
    <row r="10" spans="1:21" ht="21.95" customHeight="1" x14ac:dyDescent="0.2">
      <c r="B10" s="38" t="s">
        <v>312</v>
      </c>
      <c r="C10" s="35" t="s">
        <v>311</v>
      </c>
      <c r="D10" s="53"/>
      <c r="E10" s="70" t="s">
        <v>142</v>
      </c>
      <c r="F10" s="65">
        <v>6306</v>
      </c>
      <c r="G10" s="65">
        <v>186.65412799999999</v>
      </c>
      <c r="H10" s="65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  <c r="P10" s="55"/>
    </row>
    <row r="11" spans="1:21" ht="24" x14ac:dyDescent="0.2">
      <c r="B11" s="38" t="s">
        <v>347</v>
      </c>
      <c r="C11" s="35" t="s">
        <v>511</v>
      </c>
      <c r="D11" s="53"/>
      <c r="E11" s="70" t="s">
        <v>348</v>
      </c>
      <c r="F11" s="65">
        <v>8964</v>
      </c>
      <c r="G11" s="65">
        <v>746.52640000000019</v>
      </c>
      <c r="H11" s="65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  <c r="P11" s="55"/>
    </row>
    <row r="12" spans="1:21" x14ac:dyDescent="0.2">
      <c r="F12" s="89"/>
      <c r="G12" s="89"/>
      <c r="H12" s="89"/>
      <c r="N12" s="90"/>
    </row>
    <row r="13" spans="1:21" x14ac:dyDescent="0.2">
      <c r="E13" s="59" t="s">
        <v>89</v>
      </c>
      <c r="F13" s="125">
        <f t="shared" ref="F13:L13" si="3">SUM(F5:F12)</f>
        <v>68017.75</v>
      </c>
      <c r="G13" s="125">
        <f t="shared" si="3"/>
        <v>6062.9185999999991</v>
      </c>
      <c r="H13" s="125">
        <f t="shared" si="3"/>
        <v>0</v>
      </c>
      <c r="I13" s="126">
        <f>SUM(I5:I12)</f>
        <v>33539.324457593684</v>
      </c>
      <c r="J13" s="126">
        <f>SUM(J5:J12)</f>
        <v>2989.60483234714</v>
      </c>
      <c r="K13" s="126">
        <f t="shared" si="3"/>
        <v>0</v>
      </c>
      <c r="L13" s="126">
        <f t="shared" si="3"/>
        <v>0</v>
      </c>
      <c r="M13" s="126">
        <f>SUM(M5:M12)</f>
        <v>30549.719625246544</v>
      </c>
    </row>
    <row r="15" spans="1:21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I6" sqref="I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ABRIL DE 2018</v>
      </c>
    </row>
    <row r="3" spans="1:20" x14ac:dyDescent="0.2">
      <c r="B3" s="38"/>
      <c r="C3" s="41"/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20" ht="21.95" customHeight="1" x14ac:dyDescent="0.2">
      <c r="B5" s="34"/>
      <c r="C5" s="35"/>
      <c r="D5" s="121"/>
      <c r="E5" s="118" t="s">
        <v>351</v>
      </c>
      <c r="F5" s="65"/>
      <c r="G5" s="65"/>
      <c r="H5" s="65"/>
      <c r="I5" s="18"/>
      <c r="J5" s="18"/>
      <c r="K5" s="18"/>
      <c r="L5" s="18"/>
      <c r="M5" s="18">
        <f>I5-J5+K5-L5</f>
        <v>0</v>
      </c>
      <c r="N5" s="36"/>
      <c r="O5" s="143" t="s">
        <v>485</v>
      </c>
      <c r="P5" s="139"/>
      <c r="S5" s="60"/>
    </row>
    <row r="6" spans="1:20" ht="21.95" customHeight="1" x14ac:dyDescent="0.2">
      <c r="B6" s="34" t="s">
        <v>238</v>
      </c>
      <c r="C6" s="35" t="s">
        <v>237</v>
      </c>
      <c r="D6" s="121"/>
      <c r="E6" s="118" t="s">
        <v>118</v>
      </c>
      <c r="F6" s="65">
        <v>8964</v>
      </c>
      <c r="G6" s="65">
        <v>746.52640000000019</v>
      </c>
      <c r="H6" s="65"/>
      <c r="I6" s="18">
        <f t="shared" ref="I6:J8" si="0">+F6/30.42*15</f>
        <v>4420.1183431952659</v>
      </c>
      <c r="J6" s="18">
        <f t="shared" si="0"/>
        <v>368.10966469428018</v>
      </c>
      <c r="K6" s="18"/>
      <c r="L6" s="18"/>
      <c r="M6" s="18">
        <f>I6-J6+K6-L6</f>
        <v>4052.0086785009858</v>
      </c>
      <c r="N6" s="36"/>
      <c r="O6" s="143" t="s">
        <v>485</v>
      </c>
      <c r="P6" s="139"/>
      <c r="S6" s="45"/>
    </row>
    <row r="7" spans="1:20" ht="21.95" customHeight="1" x14ac:dyDescent="0.2">
      <c r="B7" s="38" t="s">
        <v>167</v>
      </c>
      <c r="C7" s="35" t="s">
        <v>166</v>
      </c>
      <c r="D7" s="121"/>
      <c r="E7" s="118" t="s">
        <v>118</v>
      </c>
      <c r="F7" s="65">
        <v>8964</v>
      </c>
      <c r="G7" s="65">
        <v>746.52640000000019</v>
      </c>
      <c r="H7" s="65"/>
      <c r="I7" s="18">
        <f t="shared" si="0"/>
        <v>4420.1183431952659</v>
      </c>
      <c r="J7" s="18">
        <f t="shared" si="0"/>
        <v>368.10966469428018</v>
      </c>
      <c r="K7" s="18"/>
      <c r="L7" s="18"/>
      <c r="M7" s="18">
        <f>I7-J7+K7-L7</f>
        <v>4052.0086785009858</v>
      </c>
      <c r="N7" s="36"/>
      <c r="O7" s="143" t="s">
        <v>485</v>
      </c>
      <c r="P7" s="139"/>
      <c r="S7" s="45"/>
    </row>
    <row r="8" spans="1:20" ht="21.95" customHeight="1" x14ac:dyDescent="0.2">
      <c r="B8" s="34" t="s">
        <v>353</v>
      </c>
      <c r="C8" s="35" t="s">
        <v>350</v>
      </c>
      <c r="D8" s="121"/>
      <c r="E8" s="118" t="s">
        <v>352</v>
      </c>
      <c r="F8" s="65">
        <v>17948.73</v>
      </c>
      <c r="G8" s="65">
        <v>2540.3934079999999</v>
      </c>
      <c r="H8" s="65"/>
      <c r="I8" s="18">
        <f t="shared" si="0"/>
        <v>8850.4585798816552</v>
      </c>
      <c r="J8" s="18">
        <f t="shared" si="0"/>
        <v>1252.6594714003943</v>
      </c>
      <c r="K8" s="18"/>
      <c r="L8" s="18"/>
      <c r="M8" s="18">
        <f>I8-J8+K8-L8</f>
        <v>7597.7991084812611</v>
      </c>
      <c r="N8" s="36"/>
      <c r="O8" s="143" t="s">
        <v>485</v>
      </c>
      <c r="P8" s="139"/>
      <c r="S8" s="45"/>
      <c r="T8" s="58">
        <f>F8/30.42*50/12*5</f>
        <v>12292.303583168967</v>
      </c>
    </row>
    <row r="9" spans="1:20" x14ac:dyDescent="0.2">
      <c r="F9" s="89"/>
      <c r="G9" s="89"/>
      <c r="H9" s="89"/>
      <c r="N9" s="90"/>
      <c r="S9" s="45"/>
    </row>
    <row r="10" spans="1:20" x14ac:dyDescent="0.2">
      <c r="E10" s="59" t="s">
        <v>89</v>
      </c>
      <c r="F10" s="125">
        <f t="shared" ref="F10:L10" si="1">SUM(F5:F9)</f>
        <v>35876.729999999996</v>
      </c>
      <c r="G10" s="125">
        <f t="shared" si="1"/>
        <v>4033.4462080000003</v>
      </c>
      <c r="H10" s="125">
        <f t="shared" si="1"/>
        <v>0</v>
      </c>
      <c r="I10" s="126">
        <f t="shared" si="1"/>
        <v>17690.695266272189</v>
      </c>
      <c r="J10" s="126">
        <f t="shared" si="1"/>
        <v>1988.8788007889548</v>
      </c>
      <c r="K10" s="126">
        <f t="shared" si="1"/>
        <v>0</v>
      </c>
      <c r="L10" s="126">
        <f t="shared" si="1"/>
        <v>0</v>
      </c>
      <c r="M10" s="126">
        <f>SUM(M5:M9)</f>
        <v>15701.816465483233</v>
      </c>
      <c r="S10" s="60"/>
    </row>
    <row r="11" spans="1:20" x14ac:dyDescent="0.2">
      <c r="S11" s="45"/>
    </row>
    <row r="12" spans="1:20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5" sqref="I5:K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ABRIL DE 2018</v>
      </c>
    </row>
    <row r="3" spans="1:19" x14ac:dyDescent="0.2">
      <c r="B3" s="9"/>
      <c r="C3" s="8"/>
      <c r="F3" s="17" t="str">
        <f>PRESIDENCIA!F3</f>
        <v>PRIMER QUINCENA DE ABRIL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204</v>
      </c>
      <c r="H4" s="67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9" t="s">
        <v>173</v>
      </c>
      <c r="F5" s="62">
        <v>5059.95</v>
      </c>
      <c r="G5" s="62"/>
      <c r="H5" s="62">
        <v>20.25</v>
      </c>
      <c r="I5" s="11">
        <f t="shared" ref="I5:K9" si="0">+F5/30.42*15</f>
        <v>2495.0443786982246</v>
      </c>
      <c r="J5" s="11">
        <f t="shared" si="0"/>
        <v>0</v>
      </c>
      <c r="K5" s="11">
        <f t="shared" si="0"/>
        <v>9.9852071005917153</v>
      </c>
      <c r="L5" s="11"/>
      <c r="M5" s="11">
        <f>I5-J5+K5-L5</f>
        <v>2505.0295857988162</v>
      </c>
      <c r="N5" s="12"/>
      <c r="O5" s="143" t="s">
        <v>485</v>
      </c>
      <c r="P5" s="139"/>
    </row>
    <row r="6" spans="1:19" ht="21.95" customHeight="1" x14ac:dyDescent="0.2">
      <c r="B6" s="20" t="s">
        <v>242</v>
      </c>
      <c r="C6" s="10" t="s">
        <v>241</v>
      </c>
      <c r="D6" s="33"/>
      <c r="E6" s="69" t="s">
        <v>143</v>
      </c>
      <c r="F6" s="66">
        <v>9077</v>
      </c>
      <c r="G6" s="66">
        <v>764.60640000000012</v>
      </c>
      <c r="H6" s="62"/>
      <c r="I6" s="11">
        <f t="shared" si="0"/>
        <v>4475.8382642998022</v>
      </c>
      <c r="J6" s="11">
        <f t="shared" si="0"/>
        <v>377.02485207100597</v>
      </c>
      <c r="K6" s="11">
        <f t="shared" si="0"/>
        <v>0</v>
      </c>
      <c r="L6" s="11">
        <v>0</v>
      </c>
      <c r="M6" s="11">
        <f>I6-J6+K6-L6</f>
        <v>4098.8134122287966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646.77268800000002</v>
      </c>
      <c r="H7" s="62"/>
      <c r="I7" s="11">
        <f t="shared" si="0"/>
        <v>4045.710059171598</v>
      </c>
      <c r="J7" s="11">
        <f t="shared" si="0"/>
        <v>318.92144378698225</v>
      </c>
      <c r="K7" s="11">
        <f t="shared" si="0"/>
        <v>0</v>
      </c>
      <c r="L7" s="11"/>
      <c r="M7" s="11">
        <f>I7-J7+K7-L7</f>
        <v>3726.7886153846157</v>
      </c>
      <c r="N7" s="12"/>
      <c r="P7" s="43"/>
      <c r="Q7" s="11"/>
      <c r="R7" s="11"/>
    </row>
    <row r="8" spans="1:19" ht="27.75" customHeight="1" x14ac:dyDescent="0.2">
      <c r="B8" s="41" t="s">
        <v>495</v>
      </c>
      <c r="C8" s="41" t="s">
        <v>494</v>
      </c>
      <c r="D8" s="53"/>
      <c r="E8" s="70" t="s">
        <v>153</v>
      </c>
      <c r="F8" s="65">
        <v>10198</v>
      </c>
      <c r="G8" s="65">
        <v>947.17206399999998</v>
      </c>
      <c r="H8" s="62"/>
      <c r="I8" s="11">
        <f t="shared" si="0"/>
        <v>5028.5996055226824</v>
      </c>
      <c r="J8" s="11">
        <f t="shared" si="0"/>
        <v>467.04736883629187</v>
      </c>
      <c r="K8" s="11">
        <f t="shared" si="0"/>
        <v>0</v>
      </c>
      <c r="L8" s="11"/>
      <c r="M8" s="11">
        <f>I8-J8+K8-L8</f>
        <v>4561.5522366863906</v>
      </c>
      <c r="N8" s="12"/>
      <c r="P8" s="43"/>
      <c r="Q8" s="8"/>
      <c r="S8" s="144">
        <f>M8/15</f>
        <v>304.10348244575937</v>
      </c>
    </row>
    <row r="9" spans="1:19" ht="21.95" customHeight="1" x14ac:dyDescent="0.2">
      <c r="B9" s="41" t="s">
        <v>368</v>
      </c>
      <c r="C9" s="41" t="s">
        <v>369</v>
      </c>
      <c r="D9" s="53"/>
      <c r="E9" s="70" t="s">
        <v>143</v>
      </c>
      <c r="F9" s="66">
        <v>9077</v>
      </c>
      <c r="G9" s="66">
        <v>764.60640000000012</v>
      </c>
      <c r="H9" s="62"/>
      <c r="I9" s="11">
        <f t="shared" si="0"/>
        <v>4475.8382642998022</v>
      </c>
      <c r="J9" s="11">
        <f t="shared" si="0"/>
        <v>377.02485207100597</v>
      </c>
      <c r="K9" s="11">
        <f t="shared" si="0"/>
        <v>0</v>
      </c>
      <c r="L9" s="11">
        <v>0</v>
      </c>
      <c r="M9" s="11">
        <f>I9-J9+K9-L9</f>
        <v>4098.8134122287966</v>
      </c>
      <c r="N9" s="12"/>
      <c r="O9" s="143" t="s">
        <v>485</v>
      </c>
      <c r="P9" s="139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1">SUM(F5:F10)</f>
        <v>41616.65</v>
      </c>
      <c r="G11" s="68">
        <f t="shared" si="1"/>
        <v>3123.1575520000001</v>
      </c>
      <c r="H11" s="68">
        <f t="shared" si="1"/>
        <v>20.25</v>
      </c>
      <c r="I11" s="22">
        <f t="shared" si="1"/>
        <v>20521.030571992109</v>
      </c>
      <c r="J11" s="22">
        <f t="shared" si="1"/>
        <v>1540.0185167652862</v>
      </c>
      <c r="K11" s="22">
        <f t="shared" si="1"/>
        <v>9.9852071005917153</v>
      </c>
      <c r="L11" s="22">
        <f t="shared" si="1"/>
        <v>0</v>
      </c>
      <c r="M11" s="22">
        <f t="shared" si="1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470</v>
      </c>
      <c r="G2" s="45"/>
      <c r="H2" s="45"/>
      <c r="I2" s="45"/>
      <c r="J2" s="47"/>
      <c r="K2" s="45"/>
      <c r="L2" s="45"/>
      <c r="M2" s="48" t="str">
        <f>+O.PUB!M2</f>
        <v>15 DE ABRIL DE 2018</v>
      </c>
    </row>
    <row r="3" spans="2:16" x14ac:dyDescent="0.2">
      <c r="F3" s="48" t="str">
        <f>+O.PUB!F3</f>
        <v>PRIMER QUINCENA DE ABRIL DE 2018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36" x14ac:dyDescent="0.2">
      <c r="B7" s="9" t="s">
        <v>473</v>
      </c>
      <c r="C7" s="41" t="s">
        <v>472</v>
      </c>
      <c r="E7" s="70" t="s">
        <v>513</v>
      </c>
      <c r="F7" s="65">
        <v>17930.3</v>
      </c>
      <c r="G7" s="65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143" t="s">
        <v>485</v>
      </c>
      <c r="O7" s="143"/>
      <c r="P7" s="146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17930.3</v>
      </c>
      <c r="G9" s="96">
        <f t="shared" si="0"/>
        <v>2536.46</v>
      </c>
      <c r="H9" s="60">
        <f>SUM(H7:H8)</f>
        <v>8841.3708086784991</v>
      </c>
      <c r="I9" s="60">
        <f>SUM(I7:I8)</f>
        <v>1250.7199211045363</v>
      </c>
      <c r="J9" s="60">
        <f t="shared" si="0"/>
        <v>0</v>
      </c>
      <c r="K9" s="60">
        <f t="shared" si="0"/>
        <v>0</v>
      </c>
      <c r="L9" s="60">
        <f>SUM(L7:L8)</f>
        <v>7590.6508875739628</v>
      </c>
    </row>
    <row r="10" spans="2:16" ht="21.95" customHeight="1" x14ac:dyDescent="0.2"/>
    <row r="13" spans="2:16" x14ac:dyDescent="0.2">
      <c r="P13" s="60"/>
    </row>
    <row r="14" spans="2:16" x14ac:dyDescent="0.2">
      <c r="E14" s="119"/>
    </row>
    <row r="15" spans="2:16" x14ac:dyDescent="0.2">
      <c r="E15" s="119"/>
    </row>
    <row r="16" spans="2:16" x14ac:dyDescent="0.2">
      <c r="E16" s="119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290</v>
      </c>
      <c r="J2" s="47"/>
      <c r="M2" s="48" t="s">
        <v>515</v>
      </c>
    </row>
    <row r="3" spans="2:18" x14ac:dyDescent="0.2">
      <c r="F3" s="98" t="s">
        <v>514</v>
      </c>
      <c r="J3" s="99"/>
    </row>
    <row r="4" spans="2:18" x14ac:dyDescent="0.2">
      <c r="F4" s="99" t="s">
        <v>193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336</v>
      </c>
      <c r="C7" s="41" t="s">
        <v>335</v>
      </c>
      <c r="D7" s="53"/>
      <c r="E7" s="70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8"/>
      <c r="O7" s="60"/>
      <c r="P7" s="60"/>
      <c r="Q7" s="60"/>
      <c r="R7" s="60"/>
    </row>
    <row r="8" spans="2:18" ht="24.95" customHeight="1" x14ac:dyDescent="0.2">
      <c r="B8" s="38"/>
      <c r="C8" s="41"/>
      <c r="D8" s="53"/>
      <c r="E8" s="70" t="s">
        <v>205</v>
      </c>
      <c r="F8" s="65"/>
      <c r="G8" s="65"/>
      <c r="H8" s="18">
        <f t="shared" ref="H8:H13" si="0">F8/30.42*15</f>
        <v>0</v>
      </c>
      <c r="I8" s="18">
        <f t="shared" ref="I8:I13" si="1">+G8/30.42*15</f>
        <v>0</v>
      </c>
      <c r="J8" s="18"/>
      <c r="K8" s="18">
        <v>0</v>
      </c>
      <c r="L8" s="18">
        <f t="shared" ref="L8:L13" si="2">H8-I8+J8-K8</f>
        <v>0</v>
      </c>
      <c r="M8" s="36"/>
      <c r="N8" s="58"/>
      <c r="O8" s="1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8"/>
      <c r="O9" s="45"/>
      <c r="Q9" s="45"/>
      <c r="R9" s="45"/>
    </row>
    <row r="10" spans="2:18" ht="24.95" customHeight="1" x14ac:dyDescent="0.2">
      <c r="B10" s="34" t="s">
        <v>344</v>
      </c>
      <c r="C10" s="35" t="s">
        <v>337</v>
      </c>
      <c r="D10" s="53"/>
      <c r="E10" s="70" t="s">
        <v>338</v>
      </c>
      <c r="F10" s="65">
        <v>16659.310000000001</v>
      </c>
      <c r="G10" s="65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3" t="s">
        <v>485</v>
      </c>
      <c r="O10" s="45"/>
      <c r="Q10" s="45"/>
      <c r="R10" s="45"/>
    </row>
    <row r="11" spans="2:18" ht="24.95" customHeight="1" x14ac:dyDescent="0.2">
      <c r="B11" s="38" t="s">
        <v>484</v>
      </c>
      <c r="C11" s="41" t="s">
        <v>230</v>
      </c>
      <c r="D11" s="53"/>
      <c r="E11" s="70" t="s">
        <v>229</v>
      </c>
      <c r="F11" s="65">
        <v>28420.82</v>
      </c>
      <c r="G11" s="65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345</v>
      </c>
      <c r="C12" s="41" t="s">
        <v>340</v>
      </c>
      <c r="D12" s="53"/>
      <c r="E12" s="70" t="s">
        <v>341</v>
      </c>
      <c r="F12" s="65">
        <v>11483</v>
      </c>
      <c r="G12" s="65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342</v>
      </c>
      <c r="F13" s="65"/>
      <c r="G13" s="65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143" t="s">
        <v>485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193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136687.78</v>
      </c>
      <c r="G15" s="60">
        <f t="shared" si="3"/>
        <v>25660.105439999996</v>
      </c>
      <c r="H15" s="60">
        <f>SUM(H7:H14)</f>
        <v>67400.28599605523</v>
      </c>
      <c r="I15" s="60">
        <f>SUM(I7:I14)</f>
        <v>12652.911952662718</v>
      </c>
      <c r="J15" s="60">
        <f t="shared" si="3"/>
        <v>0</v>
      </c>
      <c r="K15" s="60">
        <f t="shared" si="3"/>
        <v>0</v>
      </c>
      <c r="L15" s="60">
        <f>SUM(L7:L14)</f>
        <v>54747.374043392498</v>
      </c>
      <c r="M15" s="104"/>
      <c r="N15" s="60"/>
    </row>
    <row r="17" spans="3:12" x14ac:dyDescent="0.2">
      <c r="C17" s="37" t="s">
        <v>193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B7" sqref="B7:F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15 DE ABRIL DE 2018</v>
      </c>
    </row>
    <row r="3" spans="1:19" x14ac:dyDescent="0.2">
      <c r="B3" s="9"/>
      <c r="C3" s="8"/>
      <c r="F3" s="17" t="str">
        <f>PRESIDENCIA!F3</f>
        <v>PRIMER QUINCENA DE ABRIL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90"/>
      <c r="C1" s="90"/>
      <c r="D1" s="90"/>
      <c r="E1" s="90"/>
      <c r="F1" s="129" t="s">
        <v>0</v>
      </c>
      <c r="G1" s="130"/>
      <c r="H1" s="130"/>
      <c r="I1" s="130"/>
      <c r="J1" s="130"/>
      <c r="K1" s="130"/>
      <c r="L1" s="130"/>
      <c r="M1" s="102" t="s">
        <v>1</v>
      </c>
    </row>
    <row r="2" spans="1:17" ht="15" x14ac:dyDescent="0.25">
      <c r="B2" s="90"/>
      <c r="C2" s="90"/>
      <c r="D2" s="90"/>
      <c r="E2" s="90"/>
      <c r="F2" s="131" t="s">
        <v>94</v>
      </c>
      <c r="G2" s="130"/>
      <c r="H2" s="130"/>
      <c r="I2" s="130"/>
      <c r="J2" s="130"/>
      <c r="K2" s="130"/>
      <c r="L2" s="130"/>
      <c r="M2" s="132" t="str">
        <f>PRESIDENCIA!M2</f>
        <v>15 DE ABRIL DE 2018</v>
      </c>
    </row>
    <row r="3" spans="1:17" x14ac:dyDescent="0.2">
      <c r="B3" s="90"/>
      <c r="C3" s="90"/>
      <c r="D3" s="90"/>
      <c r="E3" s="90"/>
      <c r="F3" s="132" t="str">
        <f>PRESIDENCIA!F3</f>
        <v>PRIMER QUINCENA DE ABRIL DE 2018</v>
      </c>
      <c r="G3" s="130"/>
      <c r="H3" s="130"/>
      <c r="I3" s="130"/>
      <c r="J3" s="130"/>
      <c r="K3" s="130"/>
      <c r="L3" s="130"/>
      <c r="M3" s="90"/>
    </row>
    <row r="4" spans="1:17" x14ac:dyDescent="0.2">
      <c r="B4" s="90"/>
      <c r="C4" s="90"/>
      <c r="D4" s="90"/>
      <c r="E4" s="90"/>
      <c r="F4" s="103"/>
      <c r="G4" s="130"/>
      <c r="H4" s="130"/>
      <c r="I4" s="130"/>
      <c r="J4" s="130"/>
      <c r="K4" s="130"/>
      <c r="L4" s="130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2" t="s">
        <v>192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3"/>
      <c r="G6" s="133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467</v>
      </c>
      <c r="C7" s="35" t="s">
        <v>468</v>
      </c>
      <c r="D7" s="34"/>
      <c r="E7" s="118" t="s">
        <v>469</v>
      </c>
      <c r="F7" s="91">
        <v>31108</v>
      </c>
      <c r="G7" s="92">
        <v>5499.9519360000004</v>
      </c>
      <c r="H7" s="54">
        <f>+F7/30.42*15</f>
        <v>15339.250493096646</v>
      </c>
      <c r="I7" s="54">
        <f>+G7/30.42*15</f>
        <v>2712.0078579881656</v>
      </c>
      <c r="J7" s="54"/>
      <c r="K7" s="54"/>
      <c r="L7" s="54">
        <f>H7-I7+J7-K7</f>
        <v>12627.24263510848</v>
      </c>
      <c r="M7" s="36"/>
    </row>
    <row r="8" spans="1:17" ht="24.75" customHeight="1" x14ac:dyDescent="0.2">
      <c r="B8" s="21" t="s">
        <v>373</v>
      </c>
      <c r="C8" s="41" t="s">
        <v>370</v>
      </c>
      <c r="D8" s="38"/>
      <c r="E8" s="70" t="s">
        <v>135</v>
      </c>
      <c r="F8" s="91">
        <v>18606.16</v>
      </c>
      <c r="G8" s="92">
        <v>2680.8204559999995</v>
      </c>
      <c r="H8" s="54">
        <f t="shared" ref="H8:H25" si="0">+F8/30.42*15</f>
        <v>9174.6351084812632</v>
      </c>
      <c r="I8" s="54">
        <f t="shared" ref="I8:I25" si="1">+G8/30.42*15</f>
        <v>1321.9035779092699</v>
      </c>
      <c r="J8" s="54"/>
      <c r="K8" s="54"/>
      <c r="L8" s="54">
        <f>H8-I8+J8-K8</f>
        <v>7852.7315305719931</v>
      </c>
      <c r="M8" s="36"/>
      <c r="N8" s="95"/>
      <c r="O8" s="60"/>
      <c r="P8" s="60"/>
    </row>
    <row r="9" spans="1:17" s="110" customFormat="1" ht="24.75" customHeight="1" x14ac:dyDescent="0.2">
      <c r="B9" s="21" t="s">
        <v>466</v>
      </c>
      <c r="C9" s="41" t="s">
        <v>464</v>
      </c>
      <c r="D9" s="38"/>
      <c r="E9" s="70" t="s">
        <v>421</v>
      </c>
      <c r="F9" s="18">
        <v>24480</v>
      </c>
      <c r="G9" s="18">
        <v>3941.0463360000003</v>
      </c>
      <c r="H9" s="54">
        <f t="shared" si="0"/>
        <v>12071.005917159762</v>
      </c>
      <c r="I9" s="54">
        <f t="shared" si="1"/>
        <v>1943.3167337278107</v>
      </c>
      <c r="J9" s="54"/>
      <c r="K9" s="54"/>
      <c r="L9" s="54">
        <f>H9-I9+J9-K9</f>
        <v>10127.689183431952</v>
      </c>
      <c r="M9" s="36"/>
      <c r="N9" s="95"/>
      <c r="O9" s="45"/>
      <c r="P9" s="45"/>
    </row>
    <row r="10" spans="1:17" ht="24.95" customHeight="1" x14ac:dyDescent="0.2">
      <c r="B10" s="72" t="s">
        <v>240</v>
      </c>
      <c r="C10" s="25" t="s">
        <v>412</v>
      </c>
      <c r="D10" s="72"/>
      <c r="E10" s="134" t="s">
        <v>239</v>
      </c>
      <c r="F10" s="65">
        <v>14062</v>
      </c>
      <c r="G10" s="65">
        <v>1710.1878799999997</v>
      </c>
      <c r="H10" s="54">
        <f t="shared" si="0"/>
        <v>6933.9250493096642</v>
      </c>
      <c r="I10" s="54">
        <f t="shared" si="1"/>
        <v>843.2879092702168</v>
      </c>
      <c r="J10" s="18"/>
      <c r="K10" s="18"/>
      <c r="L10" s="54">
        <f t="shared" ref="L10:L25" si="2">H10-I10+J10-K10</f>
        <v>6090.6371400394473</v>
      </c>
      <c r="M10" s="36"/>
      <c r="N10" s="95"/>
      <c r="O10" s="45"/>
      <c r="P10" s="45"/>
    </row>
    <row r="11" spans="1:17" ht="24.95" customHeight="1" x14ac:dyDescent="0.2">
      <c r="B11" s="72"/>
      <c r="C11" s="25"/>
      <c r="D11" s="72"/>
      <c r="E11" s="134" t="s">
        <v>239</v>
      </c>
      <c r="F11" s="65"/>
      <c r="G11" s="65"/>
      <c r="H11" s="54">
        <f t="shared" si="0"/>
        <v>0</v>
      </c>
      <c r="I11" s="54">
        <f t="shared" si="1"/>
        <v>0</v>
      </c>
      <c r="J11" s="18"/>
      <c r="K11" s="18"/>
      <c r="L11" s="54">
        <f>H11-I11+J11-K11</f>
        <v>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4" t="s">
        <v>152</v>
      </c>
      <c r="F12" s="91">
        <v>11749.5</v>
      </c>
      <c r="G12" s="92">
        <v>1225.2008639999999</v>
      </c>
      <c r="H12" s="54">
        <f t="shared" si="0"/>
        <v>5793.6390532544374</v>
      </c>
      <c r="I12" s="54">
        <f t="shared" si="1"/>
        <v>604.1424378698224</v>
      </c>
      <c r="J12" s="54"/>
      <c r="K12" s="54">
        <v>4</v>
      </c>
      <c r="L12" s="54">
        <f t="shared" si="2"/>
        <v>5185.4966153846153</v>
      </c>
      <c r="M12" s="36"/>
      <c r="N12" s="95"/>
      <c r="O12" s="45"/>
      <c r="P12" s="45"/>
    </row>
    <row r="13" spans="1:17" ht="24.95" customHeight="1" x14ac:dyDescent="0.2">
      <c r="B13" s="21" t="s">
        <v>271</v>
      </c>
      <c r="C13" s="21" t="s">
        <v>269</v>
      </c>
      <c r="D13" s="72"/>
      <c r="E13" s="34" t="s">
        <v>379</v>
      </c>
      <c r="F13" s="91">
        <v>13087.2</v>
      </c>
      <c r="G13" s="92">
        <v>1501.9705999999999</v>
      </c>
      <c r="H13" s="54">
        <f t="shared" si="0"/>
        <v>6453.2544378698221</v>
      </c>
      <c r="I13" s="54">
        <f t="shared" si="1"/>
        <v>740.61666666666656</v>
      </c>
      <c r="J13" s="54"/>
      <c r="K13" s="54"/>
      <c r="L13" s="54">
        <f t="shared" si="2"/>
        <v>5712.6377712031554</v>
      </c>
      <c r="M13" s="36"/>
      <c r="N13" s="95"/>
      <c r="O13" s="45"/>
      <c r="P13" s="45"/>
    </row>
    <row r="14" spans="1:17" ht="24.95" customHeight="1" x14ac:dyDescent="0.2">
      <c r="B14" s="72" t="s">
        <v>376</v>
      </c>
      <c r="C14" s="25" t="s">
        <v>371</v>
      </c>
      <c r="D14" s="72"/>
      <c r="E14" s="134" t="s">
        <v>236</v>
      </c>
      <c r="F14" s="91">
        <v>11749.5</v>
      </c>
      <c r="G14" s="92">
        <v>1225.2008639999999</v>
      </c>
      <c r="H14" s="54">
        <f t="shared" si="0"/>
        <v>5793.6390532544374</v>
      </c>
      <c r="I14" s="54">
        <f t="shared" si="1"/>
        <v>604.1424378698224</v>
      </c>
      <c r="J14" s="54"/>
      <c r="K14" s="54"/>
      <c r="L14" s="54">
        <f t="shared" si="2"/>
        <v>5189.4966153846153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4" t="s">
        <v>152</v>
      </c>
      <c r="F15" s="91">
        <v>11749.5</v>
      </c>
      <c r="G15" s="92">
        <v>1225.2008639999999</v>
      </c>
      <c r="H15" s="54">
        <f t="shared" si="0"/>
        <v>5793.6390532544374</v>
      </c>
      <c r="I15" s="54">
        <f t="shared" si="1"/>
        <v>604.1424378698224</v>
      </c>
      <c r="J15" s="54"/>
      <c r="K15" s="54">
        <v>4</v>
      </c>
      <c r="L15" s="54">
        <f t="shared" si="2"/>
        <v>5185.4966153846153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4" t="s">
        <v>152</v>
      </c>
      <c r="F16" s="91">
        <v>11749.5</v>
      </c>
      <c r="G16" s="92">
        <v>1225.2008639999999</v>
      </c>
      <c r="H16" s="54">
        <f t="shared" si="0"/>
        <v>5793.6390532544374</v>
      </c>
      <c r="I16" s="54">
        <f t="shared" si="1"/>
        <v>604.1424378698224</v>
      </c>
      <c r="J16" s="54"/>
      <c r="K16" s="54"/>
      <c r="L16" s="54">
        <f t="shared" si="2"/>
        <v>5189.4966153846153</v>
      </c>
      <c r="M16" s="36"/>
      <c r="N16" s="95"/>
      <c r="O16" s="45">
        <f>+F16/30.42</f>
        <v>386.24260355029583</v>
      </c>
      <c r="P16" s="45">
        <f>+G16/30.42</f>
        <v>40.276162524654829</v>
      </c>
      <c r="Q16" s="58">
        <f>O16-P16</f>
        <v>345.96644102564102</v>
      </c>
    </row>
    <row r="17" spans="2:16" ht="24.95" customHeight="1" x14ac:dyDescent="0.2">
      <c r="B17" s="21" t="s">
        <v>284</v>
      </c>
      <c r="C17" s="21" t="s">
        <v>281</v>
      </c>
      <c r="D17" s="72"/>
      <c r="E17" s="134" t="s">
        <v>152</v>
      </c>
      <c r="F17" s="91">
        <v>11749.5</v>
      </c>
      <c r="G17" s="92">
        <v>1225.2008639999999</v>
      </c>
      <c r="H17" s="54">
        <f t="shared" si="0"/>
        <v>5793.6390532544374</v>
      </c>
      <c r="I17" s="54">
        <f t="shared" si="1"/>
        <v>604.1424378698224</v>
      </c>
      <c r="J17" s="54"/>
      <c r="K17" s="54"/>
      <c r="L17" s="54">
        <f t="shared" si="2"/>
        <v>5189.4966153846153</v>
      </c>
      <c r="M17" s="36"/>
      <c r="N17" s="95"/>
      <c r="O17" s="45"/>
    </row>
    <row r="18" spans="2:16" ht="24.95" customHeight="1" x14ac:dyDescent="0.2">
      <c r="B18" s="21" t="s">
        <v>285</v>
      </c>
      <c r="C18" s="21" t="s">
        <v>282</v>
      </c>
      <c r="D18" s="72"/>
      <c r="E18" s="134" t="s">
        <v>152</v>
      </c>
      <c r="F18" s="91">
        <v>11749.5</v>
      </c>
      <c r="G18" s="92">
        <v>1225.2008639999999</v>
      </c>
      <c r="H18" s="54">
        <f t="shared" si="0"/>
        <v>5793.6390532544374</v>
      </c>
      <c r="I18" s="54">
        <f t="shared" si="1"/>
        <v>604.1424378698224</v>
      </c>
      <c r="J18" s="54"/>
      <c r="K18" s="54"/>
      <c r="L18" s="54">
        <f t="shared" si="2"/>
        <v>5189.4966153846153</v>
      </c>
      <c r="M18" s="36"/>
      <c r="N18" s="95"/>
      <c r="O18" s="45"/>
    </row>
    <row r="19" spans="2:16" ht="24.95" customHeight="1" x14ac:dyDescent="0.2">
      <c r="B19" s="21" t="s">
        <v>315</v>
      </c>
      <c r="C19" s="21" t="s">
        <v>113</v>
      </c>
      <c r="D19" s="72"/>
      <c r="E19" s="134" t="s">
        <v>152</v>
      </c>
      <c r="F19" s="91">
        <v>11749.5</v>
      </c>
      <c r="G19" s="92">
        <v>1225.2008639999999</v>
      </c>
      <c r="H19" s="54">
        <f t="shared" si="0"/>
        <v>5793.6390532544374</v>
      </c>
      <c r="I19" s="54">
        <f t="shared" si="1"/>
        <v>604.1424378698224</v>
      </c>
      <c r="J19" s="54"/>
      <c r="K19" s="54">
        <v>4</v>
      </c>
      <c r="L19" s="54">
        <f t="shared" si="2"/>
        <v>5185.4966153846153</v>
      </c>
      <c r="M19" s="36"/>
      <c r="N19" s="95"/>
      <c r="O19" s="45"/>
    </row>
    <row r="20" spans="2:16" ht="21.95" customHeight="1" x14ac:dyDescent="0.2">
      <c r="B20" s="21" t="s">
        <v>286</v>
      </c>
      <c r="C20" s="21" t="s">
        <v>283</v>
      </c>
      <c r="D20" s="72"/>
      <c r="E20" s="72" t="s">
        <v>152</v>
      </c>
      <c r="F20" s="91">
        <v>11749.5</v>
      </c>
      <c r="G20" s="92">
        <v>1225.2008639999999</v>
      </c>
      <c r="H20" s="54">
        <f t="shared" si="0"/>
        <v>5793.6390532544374</v>
      </c>
      <c r="I20" s="54">
        <f t="shared" si="1"/>
        <v>604.1424378698224</v>
      </c>
      <c r="J20" s="54"/>
      <c r="K20" s="54"/>
      <c r="L20" s="54">
        <f t="shared" si="2"/>
        <v>5189.4966153846153</v>
      </c>
      <c r="M20" s="36"/>
      <c r="N20" s="95" t="e">
        <f>#REF!/30.42*50/12*3.5</f>
        <v>#REF!</v>
      </c>
      <c r="O20" s="45"/>
    </row>
    <row r="21" spans="2:16" ht="21.95" customHeight="1" x14ac:dyDescent="0.2">
      <c r="B21" s="21" t="s">
        <v>287</v>
      </c>
      <c r="C21" s="21" t="s">
        <v>288</v>
      </c>
      <c r="D21" s="72"/>
      <c r="E21" s="72" t="s">
        <v>152</v>
      </c>
      <c r="F21" s="91">
        <v>11749.5</v>
      </c>
      <c r="G21" s="92">
        <v>1225.2008639999999</v>
      </c>
      <c r="H21" s="54">
        <f t="shared" si="0"/>
        <v>5793.6390532544374</v>
      </c>
      <c r="I21" s="54">
        <f t="shared" si="1"/>
        <v>604.1424378698224</v>
      </c>
      <c r="J21" s="54"/>
      <c r="K21" s="54"/>
      <c r="L21" s="54">
        <f t="shared" si="2"/>
        <v>5189.4966153846153</v>
      </c>
      <c r="M21" s="36"/>
      <c r="N21" s="95"/>
      <c r="O21" s="45"/>
    </row>
    <row r="22" spans="2:16" ht="25.5" customHeight="1" x14ac:dyDescent="0.2">
      <c r="B22" s="21" t="s">
        <v>482</v>
      </c>
      <c r="C22" s="21" t="s">
        <v>483</v>
      </c>
      <c r="D22" s="72"/>
      <c r="E22" s="72" t="s">
        <v>152</v>
      </c>
      <c r="F22" s="91">
        <v>11749.5</v>
      </c>
      <c r="G22" s="92">
        <v>1225.2008639999999</v>
      </c>
      <c r="H22" s="54">
        <f t="shared" si="0"/>
        <v>5793.6390532544374</v>
      </c>
      <c r="I22" s="54">
        <f t="shared" si="1"/>
        <v>604.1424378698224</v>
      </c>
      <c r="J22" s="54"/>
      <c r="K22" s="54"/>
      <c r="L22" s="54">
        <f t="shared" si="2"/>
        <v>5189.4966153846153</v>
      </c>
      <c r="M22" s="36"/>
      <c r="N22" s="95"/>
      <c r="O22" s="95"/>
      <c r="P22" s="119"/>
    </row>
    <row r="23" spans="2:16" ht="24.75" customHeight="1" x14ac:dyDescent="0.2">
      <c r="B23" s="135" t="s">
        <v>474</v>
      </c>
      <c r="C23" s="21" t="s">
        <v>461</v>
      </c>
      <c r="D23" s="72"/>
      <c r="E23" s="72" t="s">
        <v>119</v>
      </c>
      <c r="F23" s="91">
        <v>11749.5</v>
      </c>
      <c r="G23" s="92">
        <v>1225.2008639999999</v>
      </c>
      <c r="H23" s="54">
        <f t="shared" si="0"/>
        <v>5793.6390532544374</v>
      </c>
      <c r="I23" s="54">
        <f t="shared" si="1"/>
        <v>604.1424378698224</v>
      </c>
      <c r="J23" s="54"/>
      <c r="K23" s="54"/>
      <c r="L23" s="54">
        <f t="shared" si="2"/>
        <v>5189.4966153846153</v>
      </c>
      <c r="M23" s="36"/>
      <c r="N23" s="95"/>
      <c r="O23" s="45"/>
    </row>
    <row r="24" spans="2:16" ht="24.75" customHeight="1" x14ac:dyDescent="0.2">
      <c r="B24" s="25" t="s">
        <v>272</v>
      </c>
      <c r="C24" s="21" t="s">
        <v>270</v>
      </c>
      <c r="D24" s="72"/>
      <c r="E24" s="72" t="s">
        <v>152</v>
      </c>
      <c r="F24" s="91">
        <v>11749.5</v>
      </c>
      <c r="G24" s="92">
        <v>1225.2008639999999</v>
      </c>
      <c r="H24" s="54">
        <f t="shared" si="0"/>
        <v>5793.6390532544374</v>
      </c>
      <c r="I24" s="54">
        <f t="shared" si="1"/>
        <v>604.1424378698224</v>
      </c>
      <c r="J24" s="54"/>
      <c r="K24" s="54">
        <v>4</v>
      </c>
      <c r="L24" s="54">
        <f t="shared" si="2"/>
        <v>5185.4966153846153</v>
      </c>
      <c r="M24" s="36"/>
      <c r="N24" s="95"/>
      <c r="O24" s="45"/>
    </row>
    <row r="25" spans="2:16" ht="18.75" customHeight="1" x14ac:dyDescent="0.2">
      <c r="B25" s="90" t="s">
        <v>377</v>
      </c>
      <c r="C25" s="21" t="s">
        <v>372</v>
      </c>
      <c r="D25" s="90"/>
      <c r="E25" s="72" t="s">
        <v>236</v>
      </c>
      <c r="F25" s="91">
        <v>11749.5</v>
      </c>
      <c r="G25" s="92">
        <v>1225.2008639999999</v>
      </c>
      <c r="H25" s="54">
        <f t="shared" si="0"/>
        <v>5793.6390532544374</v>
      </c>
      <c r="I25" s="54">
        <f t="shared" si="1"/>
        <v>604.1424378698224</v>
      </c>
      <c r="J25" s="90"/>
      <c r="K25" s="90"/>
      <c r="L25" s="54">
        <f t="shared" si="2"/>
        <v>5189.4966153846153</v>
      </c>
      <c r="M25" s="36"/>
      <c r="N25" s="95"/>
    </row>
    <row r="26" spans="2:16" x14ac:dyDescent="0.2">
      <c r="B26" s="90"/>
      <c r="C26" s="90"/>
      <c r="D26" s="90"/>
      <c r="E26" s="136" t="s">
        <v>89</v>
      </c>
      <c r="F26" s="137">
        <f t="shared" ref="F26:L26" si="3">SUM(F7:F25)</f>
        <v>254086.86</v>
      </c>
      <c r="G26" s="137">
        <f t="shared" si="3"/>
        <v>31261.588439999981</v>
      </c>
      <c r="H26" s="138">
        <f>SUM(H7:H25)</f>
        <v>125289.37869822478</v>
      </c>
      <c r="I26" s="138">
        <f t="shared" si="3"/>
        <v>15414.984437869827</v>
      </c>
      <c r="J26" s="138">
        <f t="shared" si="3"/>
        <v>0</v>
      </c>
      <c r="K26" s="138">
        <f t="shared" si="3"/>
        <v>16</v>
      </c>
      <c r="L26" s="138">
        <f t="shared" si="3"/>
        <v>109858.39426035505</v>
      </c>
      <c r="M26" s="90"/>
    </row>
    <row r="27" spans="2:16" x14ac:dyDescent="0.2">
      <c r="E27" s="59"/>
      <c r="F27" s="96"/>
      <c r="G27" s="96"/>
      <c r="H27" s="60">
        <v>2</v>
      </c>
      <c r="I27" s="60"/>
      <c r="J27" s="60">
        <f>SUM(J17:J26)</f>
        <v>0</v>
      </c>
      <c r="K27" s="60"/>
      <c r="L27" s="60"/>
    </row>
    <row r="28" spans="2:16" x14ac:dyDescent="0.2">
      <c r="F28" s="89"/>
      <c r="G28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opLeftCell="A8" workbookViewId="0">
      <selection activeCell="I9" sqref="I9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2:16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ABRIL DE 2018</v>
      </c>
    </row>
    <row r="3" spans="2:16" x14ac:dyDescent="0.2">
      <c r="F3" s="48" t="str">
        <f>PRESIDENCIA!F3</f>
        <v>PRIMER QUINCENA DE ABRIL DE 2018</v>
      </c>
      <c r="G3" s="82"/>
      <c r="H3" s="82"/>
      <c r="I3" s="82"/>
      <c r="J3" s="82"/>
      <c r="K3" s="82"/>
      <c r="L3" s="82"/>
    </row>
    <row r="4" spans="2:16" x14ac:dyDescent="0.2">
      <c r="F4" s="83"/>
      <c r="G4" s="82"/>
      <c r="H4" s="82"/>
      <c r="I4" s="82"/>
      <c r="J4" s="82"/>
      <c r="K4" s="82"/>
      <c r="L4" s="82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204</v>
      </c>
      <c r="H5" s="86" t="s">
        <v>4</v>
      </c>
      <c r="I5" s="87" t="s">
        <v>204</v>
      </c>
      <c r="J5" s="88" t="s">
        <v>253</v>
      </c>
      <c r="K5" s="52" t="s">
        <v>192</v>
      </c>
      <c r="L5" s="88" t="s">
        <v>5</v>
      </c>
      <c r="M5" s="49" t="s">
        <v>6</v>
      </c>
    </row>
    <row r="6" spans="2:16" ht="3.75" customHeight="1" x14ac:dyDescent="0.2">
      <c r="F6" s="89"/>
      <c r="G6" s="89"/>
      <c r="J6" s="90"/>
      <c r="K6" s="90"/>
    </row>
    <row r="7" spans="2:16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1">
        <v>11749.5</v>
      </c>
      <c r="G8" s="92">
        <v>1225.2008639999999</v>
      </c>
      <c r="H8" s="93">
        <f t="shared" ref="H8:H26" si="0">+F8/30.42*15</f>
        <v>5793.6390532544374</v>
      </c>
      <c r="I8" s="93">
        <f t="shared" ref="I8:I26" si="1">+G8/30.42*15</f>
        <v>604.1424378698224</v>
      </c>
      <c r="J8" s="94"/>
      <c r="K8" s="94">
        <v>4</v>
      </c>
      <c r="L8" s="93">
        <f t="shared" ref="L8:L13" si="2">H8-I8+J8-K8</f>
        <v>5185.4966153846153</v>
      </c>
      <c r="M8" s="36"/>
    </row>
    <row r="9" spans="2:16" ht="24.95" customHeight="1" x14ac:dyDescent="0.2">
      <c r="B9" s="42" t="s">
        <v>308</v>
      </c>
      <c r="C9" s="42" t="s">
        <v>418</v>
      </c>
      <c r="D9" s="34"/>
      <c r="E9" s="34" t="s">
        <v>152</v>
      </c>
      <c r="F9" s="91">
        <v>11749.5</v>
      </c>
      <c r="G9" s="92">
        <v>1225.2008639999999</v>
      </c>
      <c r="H9" s="93">
        <f>+F9/30.42*5</f>
        <v>1931.2130177514791</v>
      </c>
      <c r="I9" s="93">
        <f>+G9/30.42*5</f>
        <v>201.38081262327415</v>
      </c>
      <c r="J9" s="94"/>
      <c r="K9" s="94"/>
      <c r="L9" s="93">
        <f t="shared" si="2"/>
        <v>1729.832205128205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378</v>
      </c>
      <c r="F10" s="91">
        <v>11749.5</v>
      </c>
      <c r="G10" s="92">
        <v>1225.2008639999999</v>
      </c>
      <c r="H10" s="93">
        <f t="shared" si="0"/>
        <v>5793.6390532544374</v>
      </c>
      <c r="I10" s="93">
        <f t="shared" si="1"/>
        <v>604.1424378698224</v>
      </c>
      <c r="J10" s="94"/>
      <c r="K10" s="94"/>
      <c r="L10" s="93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379</v>
      </c>
      <c r="F11" s="91">
        <v>13087.2</v>
      </c>
      <c r="G11" s="92">
        <v>1501.9705999999999</v>
      </c>
      <c r="H11" s="93">
        <f t="shared" si="0"/>
        <v>6453.2544378698221</v>
      </c>
      <c r="I11" s="93">
        <f t="shared" si="1"/>
        <v>740.61666666666656</v>
      </c>
      <c r="J11" s="94"/>
      <c r="K11" s="94">
        <v>4</v>
      </c>
      <c r="L11" s="93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1">
        <v>11749.5</v>
      </c>
      <c r="G12" s="92">
        <v>1225.2008639999999</v>
      </c>
      <c r="H12" s="93">
        <f t="shared" si="0"/>
        <v>5793.6390532544374</v>
      </c>
      <c r="I12" s="93">
        <f t="shared" si="1"/>
        <v>604.1424378698224</v>
      </c>
      <c r="J12" s="94"/>
      <c r="K12" s="94"/>
      <c r="L12" s="93">
        <f t="shared" si="2"/>
        <v>5189.4966153846153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380</v>
      </c>
      <c r="F13" s="91">
        <v>11749.5</v>
      </c>
      <c r="G13" s="92">
        <v>1225.2008639999999</v>
      </c>
      <c r="H13" s="93">
        <f t="shared" si="0"/>
        <v>5793.6390532544374</v>
      </c>
      <c r="I13" s="93">
        <f t="shared" si="1"/>
        <v>604.1424378698224</v>
      </c>
      <c r="J13" s="94"/>
      <c r="K13" s="94"/>
      <c r="L13" s="93">
        <f t="shared" si="2"/>
        <v>5189.4966153846153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1">
        <v>11749.5</v>
      </c>
      <c r="G14" s="92">
        <v>1225.2008639999999</v>
      </c>
      <c r="H14" s="93">
        <f t="shared" si="0"/>
        <v>5793.6390532544374</v>
      </c>
      <c r="I14" s="93">
        <f t="shared" si="1"/>
        <v>604.1424378698224</v>
      </c>
      <c r="J14" s="94"/>
      <c r="K14" s="94"/>
      <c r="L14" s="93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378</v>
      </c>
      <c r="F15" s="91">
        <v>11749.5</v>
      </c>
      <c r="G15" s="92">
        <v>1225.2008639999999</v>
      </c>
      <c r="H15" s="93">
        <f t="shared" si="0"/>
        <v>5793.6390532544374</v>
      </c>
      <c r="I15" s="93">
        <f t="shared" si="1"/>
        <v>604.1424378698224</v>
      </c>
      <c r="J15" s="94"/>
      <c r="K15" s="94"/>
      <c r="L15" s="93">
        <f t="shared" ref="L15:L25" si="3">H15-I15+J15-K15</f>
        <v>5189.4966153846153</v>
      </c>
      <c r="M15" s="36"/>
      <c r="O15" s="45"/>
    </row>
    <row r="16" spans="2:16" ht="21.95" customHeight="1" x14ac:dyDescent="0.2">
      <c r="B16" s="42" t="s">
        <v>492</v>
      </c>
      <c r="C16" s="35" t="s">
        <v>491</v>
      </c>
      <c r="D16" s="34"/>
      <c r="E16" s="34" t="s">
        <v>273</v>
      </c>
      <c r="F16" s="91">
        <v>11749.5</v>
      </c>
      <c r="G16" s="92">
        <v>1225.2008639999999</v>
      </c>
      <c r="H16" s="93">
        <f t="shared" si="0"/>
        <v>5793.6390532544374</v>
      </c>
      <c r="I16" s="93">
        <f t="shared" si="1"/>
        <v>604.1424378698224</v>
      </c>
      <c r="J16" s="94"/>
      <c r="K16" s="94"/>
      <c r="L16" s="93">
        <f t="shared" si="3"/>
        <v>5189.4966153846153</v>
      </c>
      <c r="M16" s="36"/>
      <c r="N16" s="95">
        <f>F16/30.42*50/12*5</f>
        <v>8046.7209072978303</v>
      </c>
      <c r="O16" s="45">
        <f>F16/30.42*10*0.25/6*5</f>
        <v>804.67209072978289</v>
      </c>
      <c r="P16" s="95">
        <f>N16+O16</f>
        <v>8851.3929980276134</v>
      </c>
    </row>
    <row r="17" spans="2:16" ht="21.95" customHeight="1" x14ac:dyDescent="0.2">
      <c r="B17" s="42" t="s">
        <v>384</v>
      </c>
      <c r="C17" s="35" t="s">
        <v>381</v>
      </c>
      <c r="D17" s="34"/>
      <c r="E17" s="34" t="s">
        <v>419</v>
      </c>
      <c r="F17" s="91">
        <v>15369.89</v>
      </c>
      <c r="G17" s="92">
        <v>1989.5531839999996</v>
      </c>
      <c r="H17" s="93">
        <f t="shared" si="0"/>
        <v>7578.8412228796842</v>
      </c>
      <c r="I17" s="93">
        <f t="shared" si="1"/>
        <v>981.042003944773</v>
      </c>
      <c r="J17" s="94"/>
      <c r="K17" s="94"/>
      <c r="L17" s="93">
        <f t="shared" si="3"/>
        <v>6597.7992189349116</v>
      </c>
      <c r="M17" s="36"/>
      <c r="N17" s="95"/>
      <c r="O17" s="45"/>
    </row>
    <row r="18" spans="2:16" ht="21.95" customHeight="1" x14ac:dyDescent="0.2">
      <c r="B18" s="42" t="s">
        <v>385</v>
      </c>
      <c r="C18" s="35" t="s">
        <v>382</v>
      </c>
      <c r="D18" s="34"/>
      <c r="E18" s="34" t="s">
        <v>383</v>
      </c>
      <c r="F18" s="91">
        <v>11749.5</v>
      </c>
      <c r="G18" s="92">
        <v>1225.2008639999999</v>
      </c>
      <c r="H18" s="93">
        <f t="shared" si="0"/>
        <v>5793.6390532544374</v>
      </c>
      <c r="I18" s="93">
        <f t="shared" si="1"/>
        <v>604.1424378698224</v>
      </c>
      <c r="J18" s="94"/>
      <c r="K18" s="94"/>
      <c r="L18" s="93">
        <f t="shared" si="3"/>
        <v>5189.4966153846153</v>
      </c>
      <c r="M18" s="36"/>
      <c r="O18" s="45"/>
    </row>
    <row r="19" spans="2:16" ht="21.95" customHeight="1" x14ac:dyDescent="0.2">
      <c r="B19" s="42"/>
      <c r="C19" s="35" t="s">
        <v>411</v>
      </c>
      <c r="D19" s="34"/>
      <c r="E19" s="34" t="s">
        <v>152</v>
      </c>
      <c r="F19" s="91">
        <v>11749.5</v>
      </c>
      <c r="G19" s="92">
        <v>1225.2008639999999</v>
      </c>
      <c r="H19" s="93">
        <f t="shared" si="0"/>
        <v>5793.6390532544374</v>
      </c>
      <c r="I19" s="93">
        <f t="shared" si="1"/>
        <v>604.1424378698224</v>
      </c>
      <c r="J19" s="94"/>
      <c r="K19" s="94"/>
      <c r="L19" s="93">
        <f t="shared" si="3"/>
        <v>5189.4966153846153</v>
      </c>
      <c r="M19" s="36"/>
      <c r="O19" s="45"/>
    </row>
    <row r="20" spans="2:16" ht="21.95" customHeight="1" x14ac:dyDescent="0.2">
      <c r="B20" s="42" t="s">
        <v>429</v>
      </c>
      <c r="C20" s="35" t="s">
        <v>423</v>
      </c>
      <c r="D20" s="34"/>
      <c r="E20" s="34" t="s">
        <v>152</v>
      </c>
      <c r="F20" s="91">
        <v>11749.5</v>
      </c>
      <c r="G20" s="92">
        <v>1225.2008639999999</v>
      </c>
      <c r="H20" s="93">
        <f t="shared" si="0"/>
        <v>5793.6390532544374</v>
      </c>
      <c r="I20" s="93">
        <f t="shared" si="1"/>
        <v>604.1424378698224</v>
      </c>
      <c r="J20" s="94"/>
      <c r="K20" s="94"/>
      <c r="L20" s="93">
        <f t="shared" si="3"/>
        <v>5189.4966153846153</v>
      </c>
      <c r="M20" s="36"/>
    </row>
    <row r="21" spans="2:16" ht="21.95" customHeight="1" x14ac:dyDescent="0.2">
      <c r="B21" s="42" t="s">
        <v>462</v>
      </c>
      <c r="C21" s="35" t="s">
        <v>463</v>
      </c>
      <c r="D21" s="34"/>
      <c r="E21" s="34" t="s">
        <v>152</v>
      </c>
      <c r="F21" s="91">
        <v>11749.5</v>
      </c>
      <c r="G21" s="92">
        <v>1225.2008639999999</v>
      </c>
      <c r="H21" s="93">
        <f t="shared" si="0"/>
        <v>5793.6390532544374</v>
      </c>
      <c r="I21" s="93">
        <f t="shared" si="1"/>
        <v>604.1424378698224</v>
      </c>
      <c r="J21" s="94"/>
      <c r="K21" s="94"/>
      <c r="L21" s="93">
        <f t="shared" si="3"/>
        <v>5189.4966153846153</v>
      </c>
      <c r="M21" s="36"/>
    </row>
    <row r="22" spans="2:16" ht="21.95" customHeight="1" x14ac:dyDescent="0.2">
      <c r="B22" s="42" t="s">
        <v>475</v>
      </c>
      <c r="C22" s="35" t="s">
        <v>476</v>
      </c>
      <c r="D22" s="34"/>
      <c r="E22" s="34" t="s">
        <v>152</v>
      </c>
      <c r="F22" s="91">
        <v>11749.5</v>
      </c>
      <c r="G22" s="92">
        <v>1225.2008639999999</v>
      </c>
      <c r="H22" s="93">
        <f t="shared" si="0"/>
        <v>5793.6390532544374</v>
      </c>
      <c r="I22" s="93">
        <f t="shared" si="1"/>
        <v>604.1424378698224</v>
      </c>
      <c r="J22" s="94"/>
      <c r="K22" s="94"/>
      <c r="L22" s="93">
        <f t="shared" si="3"/>
        <v>5189.4966153846153</v>
      </c>
      <c r="M22" s="36"/>
    </row>
    <row r="23" spans="2:16" ht="21.95" customHeight="1" x14ac:dyDescent="0.2">
      <c r="B23" s="42" t="s">
        <v>490</v>
      </c>
      <c r="C23" s="35" t="s">
        <v>489</v>
      </c>
      <c r="D23" s="34"/>
      <c r="E23" s="34" t="s">
        <v>236</v>
      </c>
      <c r="F23" s="91">
        <v>11749.5</v>
      </c>
      <c r="G23" s="92">
        <v>1225.2008639999999</v>
      </c>
      <c r="H23" s="93">
        <f t="shared" si="0"/>
        <v>5793.6390532544374</v>
      </c>
      <c r="I23" s="93">
        <f t="shared" si="1"/>
        <v>604.1424378698224</v>
      </c>
      <c r="J23" s="94"/>
      <c r="K23" s="94"/>
      <c r="L23" s="93">
        <f t="shared" si="3"/>
        <v>5189.4966153846153</v>
      </c>
      <c r="M23" s="36"/>
      <c r="N23" s="95"/>
      <c r="O23" s="58"/>
      <c r="P23" s="95"/>
    </row>
    <row r="24" spans="2:16" ht="21.95" customHeight="1" x14ac:dyDescent="0.2">
      <c r="B24" s="42" t="s">
        <v>502</v>
      </c>
      <c r="C24" s="35" t="s">
        <v>503</v>
      </c>
      <c r="D24" s="34"/>
      <c r="E24" s="34" t="s">
        <v>152</v>
      </c>
      <c r="F24" s="91">
        <v>11749.5</v>
      </c>
      <c r="G24" s="92">
        <v>1225.2008639999999</v>
      </c>
      <c r="H24" s="93">
        <f t="shared" si="0"/>
        <v>5793.6390532544374</v>
      </c>
      <c r="I24" s="93">
        <f t="shared" si="1"/>
        <v>604.1424378698224</v>
      </c>
      <c r="J24" s="94"/>
      <c r="K24" s="94"/>
      <c r="L24" s="93">
        <f t="shared" si="3"/>
        <v>5189.4966153846153</v>
      </c>
      <c r="M24" s="36"/>
      <c r="N24" s="95"/>
      <c r="O24" s="58"/>
      <c r="P24" s="95"/>
    </row>
    <row r="25" spans="2:16" ht="21.95" customHeight="1" x14ac:dyDescent="0.2">
      <c r="B25" s="42" t="s">
        <v>504</v>
      </c>
      <c r="C25" s="35" t="s">
        <v>505</v>
      </c>
      <c r="E25" s="34" t="s">
        <v>152</v>
      </c>
      <c r="F25" s="91">
        <v>11749.5</v>
      </c>
      <c r="G25" s="92">
        <v>1225.2008639999999</v>
      </c>
      <c r="H25" s="93">
        <f t="shared" si="0"/>
        <v>5793.6390532544374</v>
      </c>
      <c r="I25" s="93">
        <f t="shared" si="1"/>
        <v>604.1424378698224</v>
      </c>
      <c r="J25" s="94"/>
      <c r="K25" s="94"/>
      <c r="L25" s="93">
        <f t="shared" si="3"/>
        <v>5189.4966153846153</v>
      </c>
      <c r="M25" s="36"/>
    </row>
    <row r="26" spans="2:16" ht="21.95" customHeight="1" x14ac:dyDescent="0.2">
      <c r="B26" s="42" t="s">
        <v>509</v>
      </c>
      <c r="C26" s="35" t="s">
        <v>510</v>
      </c>
      <c r="E26" s="34" t="s">
        <v>152</v>
      </c>
      <c r="F26" s="91">
        <v>11749.5</v>
      </c>
      <c r="G26" s="92">
        <v>1225.2008639999999</v>
      </c>
      <c r="H26" s="93">
        <f t="shared" si="0"/>
        <v>5793.6390532544374</v>
      </c>
      <c r="I26" s="93">
        <f t="shared" si="1"/>
        <v>604.1424378698224</v>
      </c>
      <c r="J26" s="94"/>
      <c r="K26" s="94"/>
      <c r="L26" s="93">
        <f>H26-I26+J26-K26</f>
        <v>5189.4966153846153</v>
      </c>
      <c r="M26" s="36"/>
    </row>
    <row r="27" spans="2:16" ht="21.95" customHeight="1" x14ac:dyDescent="0.2">
      <c r="B27" s="42" t="s">
        <v>517</v>
      </c>
      <c r="C27" s="35" t="s">
        <v>516</v>
      </c>
      <c r="D27" s="34"/>
      <c r="E27" s="34" t="s">
        <v>152</v>
      </c>
      <c r="F27" s="91">
        <v>11749.5</v>
      </c>
      <c r="G27" s="92">
        <v>1225.2008639999999</v>
      </c>
      <c r="H27" s="93">
        <f>+F27/30.42*15</f>
        <v>5793.6390532544374</v>
      </c>
      <c r="I27" s="93">
        <f>+G27/30.42*15</f>
        <v>604.1424378698224</v>
      </c>
      <c r="J27" s="94"/>
      <c r="K27" s="94"/>
      <c r="L27" s="93">
        <f>H27-I27+J27-K27</f>
        <v>5189.4966153846153</v>
      </c>
      <c r="M27" s="36"/>
    </row>
    <row r="28" spans="2:16" x14ac:dyDescent="0.2">
      <c r="E28" s="59" t="s">
        <v>89</v>
      </c>
      <c r="F28" s="96">
        <f>SUM(F7:F16)</f>
        <v>107083.2</v>
      </c>
      <c r="G28" s="96">
        <f>SUM(G7:G16)</f>
        <v>11303.577512000002</v>
      </c>
      <c r="H28" s="60">
        <f>SUM(H7:H27)</f>
        <v>114455.1725838264</v>
      </c>
      <c r="I28" s="60">
        <f>SUM(I7:I27)</f>
        <v>12193.460927021697</v>
      </c>
      <c r="J28" s="60">
        <f>SUM(J7:J27)</f>
        <v>0</v>
      </c>
      <c r="K28" s="60">
        <f>SUM(K7:K27)</f>
        <v>8</v>
      </c>
      <c r="L28" s="60">
        <f>SUM(L7:L27)</f>
        <v>102253.71165680476</v>
      </c>
    </row>
    <row r="29" spans="2:16" x14ac:dyDescent="0.2">
      <c r="F29" s="89"/>
      <c r="G29" s="89"/>
      <c r="J29" s="90"/>
      <c r="K29" s="97" t="s">
        <v>193</v>
      </c>
    </row>
    <row r="30" spans="2:16" x14ac:dyDescent="0.2">
      <c r="F30" s="89"/>
      <c r="G30" s="89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" workbookViewId="0">
      <selection activeCell="A2" sqref="A2:F2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9" t="str">
        <f>+PRESIDENCIA!F1</f>
        <v>MUNICIPIO IXTLAHUACAN DEL RIO, JALISCO.</v>
      </c>
      <c r="B2" s="149"/>
      <c r="C2" s="149"/>
      <c r="D2" s="149"/>
      <c r="E2" s="149"/>
      <c r="F2" s="149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9" t="str">
        <f>+PRESIDENCIA!F3</f>
        <v>PRIMER QUINCENA DE ABRIL DE 2018</v>
      </c>
      <c r="B4" s="149"/>
      <c r="C4" s="149"/>
      <c r="D4" s="149"/>
      <c r="E4" s="149"/>
      <c r="F4" s="149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451</v>
      </c>
      <c r="B8" s="75" t="s">
        <v>4</v>
      </c>
      <c r="C8" s="75" t="s">
        <v>204</v>
      </c>
      <c r="D8" s="75" t="s">
        <v>253</v>
      </c>
      <c r="E8" s="75" t="s">
        <v>192</v>
      </c>
      <c r="F8" s="75" t="s">
        <v>5</v>
      </c>
    </row>
    <row r="9" spans="1:6" x14ac:dyDescent="0.2">
      <c r="A9" s="76" t="s">
        <v>430</v>
      </c>
      <c r="B9" s="77">
        <f>+DIETAS!H17</f>
        <v>127351.88856015779</v>
      </c>
      <c r="C9" s="77">
        <f>+DIETAS!I17</f>
        <v>21027.4672504931</v>
      </c>
      <c r="D9" s="77">
        <f>+DIETAS!J17</f>
        <v>0</v>
      </c>
      <c r="E9" s="77">
        <f>+DIETAS!K17</f>
        <v>0</v>
      </c>
      <c r="F9" s="77">
        <f>B9-C9+D9-E9</f>
        <v>106324.4213096647</v>
      </c>
    </row>
    <row r="10" spans="1:6" x14ac:dyDescent="0.2">
      <c r="A10" s="76" t="s">
        <v>431</v>
      </c>
      <c r="B10" s="77">
        <f>+PRESIDENCIA!H15</f>
        <v>67400.28599605523</v>
      </c>
      <c r="C10" s="77">
        <f>+PRESIDENCIA!I15</f>
        <v>12652.911952662718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54747.374043392512</v>
      </c>
    </row>
    <row r="11" spans="1:6" x14ac:dyDescent="0.2">
      <c r="A11" s="76" t="s">
        <v>432</v>
      </c>
      <c r="B11" s="77">
        <f>+'SECRETARIA GENERAL'!H9</f>
        <v>22552.618343195267</v>
      </c>
      <c r="C11" s="77">
        <f>+'SECRETARIA GENERAL'!I9</f>
        <v>3737.0898067061144</v>
      </c>
      <c r="D11" s="77">
        <f>+'SECRETARIA GENERAL'!J9</f>
        <v>0</v>
      </c>
      <c r="E11" s="77">
        <f>+'SECRETARIA GENERAL'!K9</f>
        <v>0</v>
      </c>
      <c r="F11" s="77">
        <f t="shared" si="0"/>
        <v>18815.528536489153</v>
      </c>
    </row>
    <row r="12" spans="1:6" x14ac:dyDescent="0.2">
      <c r="A12" s="76" t="s">
        <v>433</v>
      </c>
      <c r="B12" s="77">
        <f>+'OFICIALIA MAYOR'!H9</f>
        <v>16612.5</v>
      </c>
      <c r="C12" s="77">
        <f>+'OFICIALIA MAYOR'!I9</f>
        <v>2406.2747771203158</v>
      </c>
      <c r="D12" s="77">
        <f>+'OFICIALIA MAYOR'!J9</f>
        <v>0</v>
      </c>
      <c r="E12" s="77">
        <f>+'OFICIALIA MAYOR'!K9</f>
        <v>0</v>
      </c>
      <c r="F12" s="77">
        <f t="shared" si="0"/>
        <v>14206.225222879684</v>
      </c>
    </row>
    <row r="13" spans="1:6" x14ac:dyDescent="0.2">
      <c r="A13" s="76" t="s">
        <v>434</v>
      </c>
      <c r="B13" s="77">
        <f>+'REGISTRO CIVIL'!I13</f>
        <v>19922.682445759368</v>
      </c>
      <c r="C13" s="77">
        <f>+'REGISTRO CIVIL'!J13</f>
        <v>1325.2277041420118</v>
      </c>
      <c r="D13" s="77">
        <f>+'REGISTRO CIVIL'!K13</f>
        <v>0</v>
      </c>
      <c r="E13" s="77">
        <f>+'REGISTRO CIVIL'!L13</f>
        <v>0</v>
      </c>
      <c r="F13" s="77">
        <f t="shared" si="0"/>
        <v>18597.454741617355</v>
      </c>
    </row>
    <row r="14" spans="1:6" x14ac:dyDescent="0.2">
      <c r="A14" s="76" t="s">
        <v>435</v>
      </c>
      <c r="B14" s="77">
        <f>+DEL!I19</f>
        <v>24132.396449704142</v>
      </c>
      <c r="C14" s="77">
        <f>+DEL!J19</f>
        <v>314.82512031558178</v>
      </c>
      <c r="D14" s="77">
        <f>+DEL!K19</f>
        <v>632.55727810650865</v>
      </c>
      <c r="E14" s="77">
        <f>+DEL!L19</f>
        <v>0</v>
      </c>
      <c r="F14" s="77">
        <f t="shared" si="0"/>
        <v>24450.128607495069</v>
      </c>
    </row>
    <row r="15" spans="1:6" x14ac:dyDescent="0.2">
      <c r="A15" s="76" t="s">
        <v>436</v>
      </c>
      <c r="B15" s="77">
        <f>+H.MPAL!H19</f>
        <v>88713.362919132138</v>
      </c>
      <c r="C15" s="77">
        <f>+H.MPAL!I19</f>
        <v>12396.829668639055</v>
      </c>
      <c r="D15" s="77">
        <f>+H.MPAL!J19</f>
        <v>0</v>
      </c>
      <c r="E15" s="77">
        <f>+H.MPAL!K19</f>
        <v>7</v>
      </c>
      <c r="F15" s="77">
        <f t="shared" si="0"/>
        <v>76309.533250493085</v>
      </c>
    </row>
    <row r="16" spans="1:6" x14ac:dyDescent="0.2">
      <c r="A16" s="76" t="s">
        <v>437</v>
      </c>
      <c r="B16" s="77">
        <f>+O.PUB!H26</f>
        <v>101524.27021696251</v>
      </c>
      <c r="C16" s="77">
        <f>+O.PUB!I26</f>
        <v>11906.08560157791</v>
      </c>
      <c r="D16" s="77">
        <f>+O.PUB!J26</f>
        <v>0</v>
      </c>
      <c r="E16" s="77">
        <f>+O.PUB!K26</f>
        <v>13</v>
      </c>
      <c r="F16" s="77">
        <f t="shared" si="0"/>
        <v>89605.184615384598</v>
      </c>
    </row>
    <row r="17" spans="1:6" x14ac:dyDescent="0.2">
      <c r="A17" s="76" t="s">
        <v>438</v>
      </c>
      <c r="B17" s="77">
        <f>+O.PUB2!H22</f>
        <v>81108.994082840218</v>
      </c>
      <c r="C17" s="77">
        <f>+O.PUB2!I22</f>
        <v>8218.1368599605521</v>
      </c>
      <c r="D17" s="77">
        <f>+O.PUB2!J22</f>
        <v>0</v>
      </c>
      <c r="E17" s="77">
        <f>+O.PUB2!K22</f>
        <v>4</v>
      </c>
      <c r="F17" s="77">
        <f t="shared" si="0"/>
        <v>72886.857222879669</v>
      </c>
    </row>
    <row r="18" spans="1:6" x14ac:dyDescent="0.2">
      <c r="A18" s="76" t="s">
        <v>439</v>
      </c>
      <c r="B18" s="77">
        <f>+'DESARROLLO SOCIAL'!H9</f>
        <v>8187.9684418145953</v>
      </c>
      <c r="C18" s="77">
        <f>+'DESARROLLO SOCIAL'!I9</f>
        <v>1111.1538461538462</v>
      </c>
      <c r="D18" s="77">
        <f>+'DESARROLLO SOCIAL'!J9</f>
        <v>0</v>
      </c>
      <c r="E18" s="77">
        <f>+'DESARROLLO SOCIAL'!K9</f>
        <v>0</v>
      </c>
      <c r="F18" s="77">
        <f t="shared" si="0"/>
        <v>7076.8145956607495</v>
      </c>
    </row>
    <row r="19" spans="1:6" x14ac:dyDescent="0.2">
      <c r="A19" s="76" t="s">
        <v>440</v>
      </c>
      <c r="B19" s="77">
        <f>+'SERVICIOS PUBLICOS'!I22</f>
        <v>80763.185404339238</v>
      </c>
      <c r="C19" s="77">
        <f>+'SERVICIOS PUBLICOS'!J22</f>
        <v>7055.728568047336</v>
      </c>
      <c r="D19" s="77">
        <f>+'SERVICIOS PUBLICOS'!K22</f>
        <v>47.085798816568044</v>
      </c>
      <c r="E19" s="77">
        <f>+'SERVICIOS PUBLICOS'!L22</f>
        <v>1</v>
      </c>
      <c r="F19" s="77">
        <f t="shared" si="0"/>
        <v>73753.542635108475</v>
      </c>
    </row>
    <row r="20" spans="1:6" x14ac:dyDescent="0.2">
      <c r="A20" s="76" t="s">
        <v>481</v>
      </c>
      <c r="B20" s="77">
        <f>+'S.P. ASEO PUBLICO'!I14</f>
        <v>28859.664694280076</v>
      </c>
      <c r="C20" s="77">
        <f>+'S.P. ASEO PUBLICO'!J14</f>
        <v>1094.9013570019727</v>
      </c>
      <c r="D20" s="77">
        <f>+'S.P. ASEO PUBLICO'!K14</f>
        <v>11.055226824457595</v>
      </c>
      <c r="E20" s="77">
        <f>+'S.P. ASEO PUBLICO'!L14</f>
        <v>0</v>
      </c>
      <c r="F20" s="77">
        <f t="shared" si="0"/>
        <v>27775.818564102559</v>
      </c>
    </row>
    <row r="21" spans="1:6" x14ac:dyDescent="0.2">
      <c r="A21" s="76" t="s">
        <v>441</v>
      </c>
      <c r="B21" s="77">
        <f>+'s.p. rastro'!H8</f>
        <v>10490.655818540432</v>
      </c>
      <c r="C21" s="77">
        <f>+'s.p. rastro'!I8</f>
        <v>1043.3301222879682</v>
      </c>
      <c r="D21" s="77">
        <f>+'s.p. rastro'!J8</f>
        <v>0</v>
      </c>
      <c r="E21" s="77">
        <f>+'s.p. rastro'!K8</f>
        <v>0</v>
      </c>
      <c r="F21" s="77">
        <f t="shared" si="0"/>
        <v>9447.3256962524647</v>
      </c>
    </row>
    <row r="22" spans="1:6" x14ac:dyDescent="0.2">
      <c r="A22" s="76" t="s">
        <v>442</v>
      </c>
      <c r="B22" s="77">
        <f>+'AGUA POTABLE'!I18</f>
        <v>61315.251479289953</v>
      </c>
      <c r="C22" s="77">
        <f>+'AGUA POTABLE'!J18</f>
        <v>6022.2403668639054</v>
      </c>
      <c r="D22" s="77">
        <f>+'AGUA POTABLE'!K18</f>
        <v>7.223865877712031</v>
      </c>
      <c r="E22" s="77">
        <f>+'AGUA POTABLE'!L18</f>
        <v>1</v>
      </c>
      <c r="F22" s="77">
        <f t="shared" si="0"/>
        <v>55299.234978303757</v>
      </c>
    </row>
    <row r="23" spans="1:6" x14ac:dyDescent="0.2">
      <c r="A23" s="76" t="s">
        <v>443</v>
      </c>
      <c r="B23" s="77">
        <f>+'PROTECCION CIVIL'!I10</f>
        <v>17645.16765285996</v>
      </c>
      <c r="C23" s="77">
        <f>+'PROTECCION CIVIL'!J10</f>
        <v>1521.6822090729784</v>
      </c>
      <c r="D23" s="77">
        <f>+'PROTECCION CIVIL'!K10</f>
        <v>0</v>
      </c>
      <c r="E23" s="77">
        <f>+'PROTECCION CIVIL'!L10</f>
        <v>0</v>
      </c>
      <c r="F23" s="77">
        <f t="shared" si="0"/>
        <v>16123.485443786982</v>
      </c>
    </row>
    <row r="24" spans="1:6" x14ac:dyDescent="0.2">
      <c r="A24" s="76" t="s">
        <v>444</v>
      </c>
      <c r="B24" s="77">
        <f>+'DEPARTAMENTO AGROPECUARIO'!I13</f>
        <v>33539.324457593684</v>
      </c>
      <c r="C24" s="77">
        <f>+'DEPARTAMENTO AGROPECUARIO'!J13</f>
        <v>2989.60483234714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30549.719625246544</v>
      </c>
    </row>
    <row r="25" spans="1:6" x14ac:dyDescent="0.2">
      <c r="A25" s="76" t="s">
        <v>445</v>
      </c>
      <c r="B25" s="77">
        <f>+CULTURA!I10</f>
        <v>17690.695266272189</v>
      </c>
      <c r="C25" s="77">
        <f>+CULTURA!J10</f>
        <v>1988.8788007889548</v>
      </c>
      <c r="D25" s="77">
        <f>+CULTURA!K10</f>
        <v>0</v>
      </c>
      <c r="E25" s="77">
        <f>+CULTURA!L10</f>
        <v>0</v>
      </c>
      <c r="F25" s="77">
        <f t="shared" si="0"/>
        <v>15701.816465483234</v>
      </c>
    </row>
    <row r="26" spans="1:6" x14ac:dyDescent="0.2">
      <c r="A26" s="76" t="s">
        <v>446</v>
      </c>
      <c r="B26" s="77">
        <f>+DEPORTE!I11</f>
        <v>20521.030571992109</v>
      </c>
      <c r="C26" s="77">
        <f>+DEPORTE!J11</f>
        <v>1540.0185167652862</v>
      </c>
      <c r="D26" s="77">
        <f>+DEPORTE!K11</f>
        <v>9.9852071005917153</v>
      </c>
      <c r="E26" s="77">
        <f>+DEPORTE!L11</f>
        <v>0</v>
      </c>
      <c r="F26" s="77">
        <f t="shared" si="0"/>
        <v>18990.997262327415</v>
      </c>
    </row>
    <row r="27" spans="1:6" x14ac:dyDescent="0.2">
      <c r="A27" s="76" t="s">
        <v>471</v>
      </c>
      <c r="B27" s="77">
        <f>+'PROMOCION ECONOMICA'!H9</f>
        <v>8841.3708086784991</v>
      </c>
      <c r="C27" s="77">
        <f>+'PROMOCION ECONOMICA'!I9</f>
        <v>1250.7199211045363</v>
      </c>
      <c r="D27" s="77"/>
      <c r="E27" s="77"/>
      <c r="F27" s="77">
        <f t="shared" si="0"/>
        <v>7590.6508875739628</v>
      </c>
    </row>
    <row r="28" spans="1:6" x14ac:dyDescent="0.2">
      <c r="A28" s="78" t="s">
        <v>453</v>
      </c>
      <c r="B28" s="79">
        <f>SUM(B9:B27)</f>
        <v>837173.31360946759</v>
      </c>
      <c r="C28" s="79">
        <f>SUM(C9:C27)</f>
        <v>99603.107282051264</v>
      </c>
      <c r="D28" s="79">
        <f>SUM(D9:D27)</f>
        <v>707.90737672583805</v>
      </c>
      <c r="E28" s="79">
        <f>SUM(E9:E27)</f>
        <v>26</v>
      </c>
      <c r="F28" s="79">
        <f>SUM(F9:F27)</f>
        <v>738252.11370414216</v>
      </c>
    </row>
    <row r="29" spans="1:6" x14ac:dyDescent="0.2">
      <c r="A29" s="76" t="s">
        <v>454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449</v>
      </c>
      <c r="B30" s="79">
        <f>+B28+B29</f>
        <v>853007.10360946762</v>
      </c>
      <c r="C30" s="79">
        <f>+C28+C29</f>
        <v>99603.107282051264</v>
      </c>
      <c r="D30" s="79">
        <f>+D28+D29</f>
        <v>707.90737672583805</v>
      </c>
      <c r="E30" s="79">
        <f>+E28+E29</f>
        <v>26</v>
      </c>
      <c r="F30" s="79">
        <f>+F28+F29</f>
        <v>754085.9037041422</v>
      </c>
    </row>
    <row r="31" spans="1:6" x14ac:dyDescent="0.2">
      <c r="A31" s="76" t="s">
        <v>447</v>
      </c>
      <c r="B31" s="77">
        <f>+SEG.P.!H26</f>
        <v>125289.37869822478</v>
      </c>
      <c r="C31" s="77">
        <f>+SEG.P.!I26</f>
        <v>15414.984437869827</v>
      </c>
      <c r="D31" s="77">
        <f>+SEG.P.!J26</f>
        <v>0</v>
      </c>
      <c r="E31" s="77">
        <f>+SEG.P.!K26</f>
        <v>16</v>
      </c>
      <c r="F31" s="77">
        <f t="shared" si="0"/>
        <v>109858.39426035495</v>
      </c>
    </row>
    <row r="32" spans="1:6" x14ac:dyDescent="0.2">
      <c r="A32" s="76" t="s">
        <v>448</v>
      </c>
      <c r="B32" s="77">
        <f>+SEG.P.2!H28</f>
        <v>114455.1725838264</v>
      </c>
      <c r="C32" s="77">
        <f>+SEG.P.2!I28</f>
        <v>12193.460927021697</v>
      </c>
      <c r="D32" s="77">
        <f>+SEG.P.2!J28</f>
        <v>0</v>
      </c>
      <c r="E32" s="77">
        <f>+SEG.P.2!K28</f>
        <v>8</v>
      </c>
      <c r="F32" s="77">
        <f t="shared" si="0"/>
        <v>102253.71165680469</v>
      </c>
    </row>
    <row r="33" spans="1:6" x14ac:dyDescent="0.2">
      <c r="A33" s="78" t="s">
        <v>450</v>
      </c>
      <c r="B33" s="79">
        <f>SUM(B31:B32)</f>
        <v>239744.55128205119</v>
      </c>
      <c r="C33" s="79">
        <f>SUM(C31:C32)</f>
        <v>27608.445364891522</v>
      </c>
      <c r="D33" s="79">
        <f>SUM(D31:D32)</f>
        <v>0</v>
      </c>
      <c r="E33" s="79">
        <f>SUM(E31:E32)</f>
        <v>24</v>
      </c>
      <c r="F33" s="79">
        <f>SUM(F31:F32)</f>
        <v>212112.10591715964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452</v>
      </c>
      <c r="B35" s="79">
        <f>+B30+B33</f>
        <v>1092751.6548915189</v>
      </c>
      <c r="C35" s="79">
        <f>+C30+C33</f>
        <v>127211.55264694279</v>
      </c>
      <c r="D35" s="79">
        <f>+D30+D33</f>
        <v>707.90737672583805</v>
      </c>
      <c r="E35" s="79">
        <f>+E30+E33</f>
        <v>50</v>
      </c>
      <c r="F35" s="79">
        <f>+F30+F33</f>
        <v>966198.0096213019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291</v>
      </c>
      <c r="G2" s="45"/>
      <c r="H2" s="45"/>
      <c r="I2" s="45"/>
      <c r="J2" s="47"/>
      <c r="K2" s="45"/>
      <c r="L2" s="45"/>
      <c r="M2" s="48" t="str">
        <f>PRESIDENCIA!M2</f>
        <v>15 DE ABRIL DE 2018</v>
      </c>
    </row>
    <row r="3" spans="1:15" x14ac:dyDescent="0.2">
      <c r="F3" s="99" t="str">
        <f>PRESIDENCIA!F3</f>
        <v>PRIMER QUINCENA DE ABRIL DE 2018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426</v>
      </c>
      <c r="C7" s="41" t="s">
        <v>366</v>
      </c>
      <c r="D7" s="53"/>
      <c r="E7" s="70" t="s">
        <v>121</v>
      </c>
      <c r="F7" s="65">
        <v>36772.71</v>
      </c>
      <c r="G7" s="65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143" t="s">
        <v>485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746.52640000000019</v>
      </c>
      <c r="H8" s="18">
        <f>F8/30.42*15</f>
        <v>4420.1183431952659</v>
      </c>
      <c r="I8" s="18">
        <f>+G8/30.42*15</f>
        <v>368.10966469428018</v>
      </c>
      <c r="J8" s="18"/>
      <c r="K8" s="18"/>
      <c r="L8" s="18">
        <f>H8-I8+J8-K8</f>
        <v>4052.0086785009858</v>
      </c>
      <c r="M8" s="36"/>
      <c r="O8" s="55"/>
    </row>
    <row r="9" spans="1:15" ht="21.95" customHeight="1" x14ac:dyDescent="0.2">
      <c r="E9" s="59" t="s">
        <v>89</v>
      </c>
      <c r="F9" s="96">
        <f t="shared" ref="F9:L9" si="0">SUM(F7:F8)</f>
        <v>45736.71</v>
      </c>
      <c r="G9" s="96">
        <f t="shared" si="0"/>
        <v>7578.8181280000008</v>
      </c>
      <c r="H9" s="60">
        <f t="shared" si="0"/>
        <v>22552.618343195267</v>
      </c>
      <c r="I9" s="60">
        <f t="shared" si="0"/>
        <v>3737.0898067061144</v>
      </c>
      <c r="J9" s="60">
        <f t="shared" si="0"/>
        <v>0</v>
      </c>
      <c r="K9" s="60">
        <f t="shared" si="0"/>
        <v>0</v>
      </c>
      <c r="L9" s="60">
        <f t="shared" si="0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E18" sqref="E1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15 DE ABRIL DE 2018</v>
      </c>
    </row>
    <row r="3" spans="1:16" x14ac:dyDescent="0.2">
      <c r="F3" s="99" t="str">
        <f>PRESIDENCIA!F3</f>
        <v>PRIMER QUINCENA DE ABRIL DE 2018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343</v>
      </c>
      <c r="C7" s="41" t="s">
        <v>339</v>
      </c>
      <c r="D7" s="53"/>
      <c r="E7" s="38" t="s">
        <v>123</v>
      </c>
      <c r="F7" s="65">
        <v>25925.5</v>
      </c>
      <c r="G7" s="65">
        <v>4281.03</v>
      </c>
      <c r="H7" s="18">
        <f>F7/30.42*15</f>
        <v>12783.777120315581</v>
      </c>
      <c r="I7" s="18">
        <f>+G7/30.42*15</f>
        <v>2110.9615384615386</v>
      </c>
      <c r="J7" s="18"/>
      <c r="K7" s="18"/>
      <c r="L7" s="18">
        <f>H7-I7+J7-K7</f>
        <v>10672.815581854042</v>
      </c>
      <c r="M7" s="36"/>
      <c r="N7" s="143" t="s">
        <v>485</v>
      </c>
      <c r="O7" s="45"/>
    </row>
    <row r="8" spans="1:16" ht="24.95" customHeight="1" x14ac:dyDescent="0.2">
      <c r="B8" s="38" t="s">
        <v>425</v>
      </c>
      <c r="C8" s="41" t="s">
        <v>367</v>
      </c>
      <c r="D8" s="53"/>
      <c r="E8" s="38" t="s">
        <v>118</v>
      </c>
      <c r="F8" s="65">
        <v>7764.65</v>
      </c>
      <c r="G8" s="65">
        <v>598.89524800000004</v>
      </c>
      <c r="H8" s="18">
        <f>F8/30.42*15</f>
        <v>3828.7228796844179</v>
      </c>
      <c r="I8" s="18">
        <f>+G8/30.42*15</f>
        <v>295.31323865877715</v>
      </c>
      <c r="J8" s="18"/>
      <c r="K8" s="18"/>
      <c r="L8" s="18">
        <f>H8-I8+J8-K8</f>
        <v>3533.4096410256407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0">SUM(F7:F8)</f>
        <v>33690.15</v>
      </c>
      <c r="G9" s="96">
        <f t="shared" si="0"/>
        <v>4879.9252479999996</v>
      </c>
      <c r="H9" s="60">
        <f t="shared" si="0"/>
        <v>16612.5</v>
      </c>
      <c r="I9" s="60">
        <f t="shared" si="0"/>
        <v>2406.2747771203158</v>
      </c>
      <c r="J9" s="60">
        <f t="shared" si="0"/>
        <v>0</v>
      </c>
      <c r="K9" s="60">
        <f t="shared" si="0"/>
        <v>0</v>
      </c>
      <c r="L9" s="60">
        <f t="shared" si="0"/>
        <v>14206.225222879682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293</v>
      </c>
      <c r="G2" s="45"/>
      <c r="H2" s="45"/>
      <c r="I2" s="45"/>
      <c r="J2" s="45"/>
      <c r="K2" s="45"/>
      <c r="L2" s="45"/>
      <c r="M2" s="45"/>
      <c r="N2" s="48" t="str">
        <f>PRESIDENCIA!M2</f>
        <v>15 DE ABRIL DE 2018</v>
      </c>
    </row>
    <row r="3" spans="2:17" x14ac:dyDescent="0.2">
      <c r="F3" s="48" t="str">
        <f>PRESIDENCIA!F3</f>
        <v>PRIMER QUINCENA DE ABRIL DE 2018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100" t="s">
        <v>253</v>
      </c>
      <c r="I5" s="50" t="s">
        <v>4</v>
      </c>
      <c r="J5" s="50" t="s">
        <v>204</v>
      </c>
      <c r="K5" s="101" t="s">
        <v>253</v>
      </c>
      <c r="L5" s="52" t="s">
        <v>192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427</v>
      </c>
      <c r="C7" s="41" t="s">
        <v>417</v>
      </c>
      <c r="D7" s="53"/>
      <c r="E7" s="70" t="s">
        <v>124</v>
      </c>
      <c r="F7" s="65">
        <v>12521.2</v>
      </c>
      <c r="G7" s="65">
        <v>1381.0729999999999</v>
      </c>
      <c r="H7" s="65"/>
      <c r="I7" s="18">
        <f t="shared" ref="I7:J11" si="0">+F7/30.42*15</f>
        <v>6174.1617357001978</v>
      </c>
      <c r="J7" s="18">
        <f t="shared" si="0"/>
        <v>681.00246548323457</v>
      </c>
      <c r="K7" s="18">
        <f>+H7/30.42*16</f>
        <v>0</v>
      </c>
      <c r="L7" s="18"/>
      <c r="M7" s="18">
        <f>I7-J7+K7-L7</f>
        <v>5493.1592702169637</v>
      </c>
      <c r="N7" s="36"/>
      <c r="O7" s="143" t="s">
        <v>485</v>
      </c>
      <c r="Q7" s="60"/>
    </row>
    <row r="8" spans="2:17" ht="24.95" customHeight="1" x14ac:dyDescent="0.2">
      <c r="B8" s="38" t="s">
        <v>207</v>
      </c>
      <c r="C8" s="41" t="s">
        <v>206</v>
      </c>
      <c r="D8" s="53"/>
      <c r="E8" s="70" t="s">
        <v>118</v>
      </c>
      <c r="F8" s="65">
        <v>8964</v>
      </c>
      <c r="G8" s="65">
        <v>746.52640000000019</v>
      </c>
      <c r="H8" s="65"/>
      <c r="I8" s="18">
        <f t="shared" si="0"/>
        <v>4420.1183431952659</v>
      </c>
      <c r="J8" s="18">
        <f t="shared" si="0"/>
        <v>368.10966469428018</v>
      </c>
      <c r="K8" s="18">
        <f>+H8/30.42*16</f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7" t="s">
        <v>176</v>
      </c>
      <c r="C9" s="108" t="s">
        <v>171</v>
      </c>
      <c r="D9" s="53"/>
      <c r="E9" s="70" t="s">
        <v>294</v>
      </c>
      <c r="F9" s="65">
        <v>6306</v>
      </c>
      <c r="G9" s="65">
        <v>186.65412799999999</v>
      </c>
      <c r="H9" s="65"/>
      <c r="I9" s="18">
        <f t="shared" si="0"/>
        <v>3109.4674556213013</v>
      </c>
      <c r="J9" s="18">
        <f t="shared" si="0"/>
        <v>92.038524654832344</v>
      </c>
      <c r="K9" s="18">
        <f>+H9/30.42*16</f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332</v>
      </c>
      <c r="C10" s="41" t="s">
        <v>330</v>
      </c>
      <c r="D10" s="53"/>
      <c r="E10" s="70" t="s">
        <v>295</v>
      </c>
      <c r="F10" s="65">
        <v>6306</v>
      </c>
      <c r="G10" s="65">
        <v>186.65412799999999</v>
      </c>
      <c r="H10" s="65"/>
      <c r="I10" s="18">
        <f t="shared" si="0"/>
        <v>3109.4674556213013</v>
      </c>
      <c r="J10" s="18">
        <f t="shared" si="0"/>
        <v>92.038524654832344</v>
      </c>
      <c r="K10" s="18">
        <f>+H10/30.42*16</f>
        <v>0</v>
      </c>
      <c r="L10" s="18"/>
      <c r="M10" s="18">
        <f>I10-J10+K10-L10</f>
        <v>3017.4289309664691</v>
      </c>
      <c r="N10" s="36"/>
      <c r="O10" s="143" t="s">
        <v>485</v>
      </c>
    </row>
    <row r="11" spans="2:17" ht="24.95" customHeight="1" x14ac:dyDescent="0.2">
      <c r="B11" s="38" t="s">
        <v>333</v>
      </c>
      <c r="C11" s="41" t="s">
        <v>331</v>
      </c>
      <c r="D11" s="53"/>
      <c r="E11" s="70" t="s">
        <v>296</v>
      </c>
      <c r="F11" s="65">
        <v>6306</v>
      </c>
      <c r="G11" s="65">
        <v>186.65412799999999</v>
      </c>
      <c r="H11" s="65"/>
      <c r="I11" s="18">
        <f t="shared" si="0"/>
        <v>3109.4674556213013</v>
      </c>
      <c r="J11" s="18">
        <f t="shared" si="0"/>
        <v>92.038524654832344</v>
      </c>
      <c r="K11" s="18">
        <f>+H11/30.42*16</f>
        <v>0</v>
      </c>
      <c r="L11" s="18"/>
      <c r="M11" s="18">
        <f>I11-J11+K11-L11</f>
        <v>3017.4289309664691</v>
      </c>
      <c r="N11" s="36"/>
      <c r="O11" s="143" t="s">
        <v>485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1">SUM(F6:F12)</f>
        <v>40403.199999999997</v>
      </c>
      <c r="G13" s="96">
        <f t="shared" si="1"/>
        <v>2687.5617840000004</v>
      </c>
      <c r="H13" s="96">
        <f t="shared" si="1"/>
        <v>0</v>
      </c>
      <c r="I13" s="60">
        <f>SUM(I6:I12)</f>
        <v>19922.682445759368</v>
      </c>
      <c r="J13" s="60">
        <f t="shared" si="1"/>
        <v>1325.2277041420118</v>
      </c>
      <c r="K13" s="60">
        <f t="shared" si="1"/>
        <v>0</v>
      </c>
      <c r="L13" s="60">
        <f t="shared" si="1"/>
        <v>0</v>
      </c>
      <c r="M13" s="60">
        <f t="shared" si="1"/>
        <v>18597.454741617359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I7" sqref="I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ABRIL DE 2018</v>
      </c>
    </row>
    <row r="3" spans="2:14" x14ac:dyDescent="0.2">
      <c r="F3" s="17" t="str">
        <f>PRESIDENCIA!F3</f>
        <v>PRIMER QUINCENA DE ABRIL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61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364</v>
      </c>
      <c r="C7" s="8" t="s">
        <v>362</v>
      </c>
      <c r="D7" s="13"/>
      <c r="E7" s="71" t="s">
        <v>245</v>
      </c>
      <c r="F7" s="62">
        <v>4725</v>
      </c>
      <c r="G7" s="62"/>
      <c r="H7" s="62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365</v>
      </c>
      <c r="C8" s="10" t="s">
        <v>363</v>
      </c>
      <c r="D8" s="13"/>
      <c r="E8" s="71" t="s">
        <v>246</v>
      </c>
      <c r="F8" s="62">
        <v>4725</v>
      </c>
      <c r="G8" s="62"/>
      <c r="H8" s="62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496</v>
      </c>
      <c r="C9" s="8" t="s">
        <v>497</v>
      </c>
      <c r="D9" s="13"/>
      <c r="E9" s="71" t="s">
        <v>247</v>
      </c>
      <c r="F9" s="62">
        <v>4725</v>
      </c>
      <c r="G9" s="62"/>
      <c r="H9" s="62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269.39652799999999</v>
      </c>
      <c r="H13" s="62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127</v>
      </c>
      <c r="F14" s="62">
        <v>7066.5</v>
      </c>
      <c r="G14" s="62">
        <v>269.39652799999999</v>
      </c>
      <c r="H14" s="62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128</v>
      </c>
      <c r="F15" s="62">
        <v>5884.2</v>
      </c>
      <c r="G15" s="62">
        <v>99.67228799999998</v>
      </c>
      <c r="H15" s="62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415</v>
      </c>
      <c r="D16" s="13"/>
      <c r="E16" s="71" t="s">
        <v>248</v>
      </c>
      <c r="F16" s="62">
        <v>2929.5</v>
      </c>
      <c r="G16" s="62"/>
      <c r="H16" s="62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1" t="s">
        <v>130</v>
      </c>
      <c r="F17" s="62">
        <v>2125.1999999999998</v>
      </c>
      <c r="G17" s="62"/>
      <c r="H17" s="62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2"/>
      <c r="G18" s="62"/>
      <c r="H18" s="62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3">
        <f t="shared" ref="F19:L19" si="4">SUM(F6:F18)</f>
        <v>48940.499999999993</v>
      </c>
      <c r="G19" s="63">
        <f t="shared" si="4"/>
        <v>638.46534399999996</v>
      </c>
      <c r="H19" s="63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ABRIL DE 2018</v>
      </c>
    </row>
    <row r="3" spans="2:22" x14ac:dyDescent="0.2">
      <c r="F3" s="48" t="str">
        <f>PRESIDENCIA!F3</f>
        <v>PRIMER QUINCENA DE ABRIL DE 2018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358</v>
      </c>
      <c r="C7" s="41" t="s">
        <v>356</v>
      </c>
      <c r="D7" s="53"/>
      <c r="E7" s="111" t="s">
        <v>131</v>
      </c>
      <c r="F7" s="65">
        <v>36772.71</v>
      </c>
      <c r="G7" s="65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359</v>
      </c>
      <c r="C8" s="41" t="s">
        <v>405</v>
      </c>
      <c r="D8" s="53"/>
      <c r="E8" s="111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143" t="s">
        <v>485</v>
      </c>
      <c r="O8" s="45">
        <f>F8/30.42*16</f>
        <v>6056.1735700197232</v>
      </c>
      <c r="P8" s="45">
        <f>G8/30.42*16</f>
        <v>622.25011124260345</v>
      </c>
      <c r="Q8" s="45">
        <f>O8-P8</f>
        <v>5433.9234587771198</v>
      </c>
      <c r="S8" s="45"/>
      <c r="T8" s="45"/>
      <c r="U8" s="45"/>
      <c r="V8" s="45"/>
    </row>
    <row r="9" spans="2:22" ht="36" x14ac:dyDescent="0.2">
      <c r="B9" s="38" t="s">
        <v>27</v>
      </c>
      <c r="C9" s="41" t="s">
        <v>28</v>
      </c>
      <c r="D9" s="53"/>
      <c r="E9" s="111" t="s">
        <v>512</v>
      </c>
      <c r="F9" s="65">
        <v>16793.669999999998</v>
      </c>
      <c r="G9" s="65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499</v>
      </c>
      <c r="C11" s="41" t="s">
        <v>498</v>
      </c>
      <c r="D11" s="53"/>
      <c r="E11" s="111" t="s">
        <v>133</v>
      </c>
      <c r="F11" s="65">
        <v>8964</v>
      </c>
      <c r="G11" s="65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143" t="s">
        <v>485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5"/>
      <c r="O12" s="45">
        <f>+F12/30.42*50/12*8</f>
        <v>36395.134779750158</v>
      </c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250</v>
      </c>
      <c r="C15" s="41" t="s">
        <v>252</v>
      </c>
      <c r="D15" s="53"/>
      <c r="E15" s="111" t="s">
        <v>118</v>
      </c>
      <c r="F15" s="65">
        <v>8964</v>
      </c>
      <c r="G15" s="65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N15" s="55"/>
      <c r="O15" s="55"/>
    </row>
    <row r="16" spans="2:22" ht="36" x14ac:dyDescent="0.2">
      <c r="B16" s="38" t="s">
        <v>360</v>
      </c>
      <c r="C16" s="41" t="s">
        <v>357</v>
      </c>
      <c r="D16" s="53"/>
      <c r="E16" s="111" t="s">
        <v>512</v>
      </c>
      <c r="F16" s="65">
        <v>16793.669999999998</v>
      </c>
      <c r="G16" s="65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5"/>
      <c r="O16" s="55"/>
    </row>
    <row r="17" spans="1:15" ht="24.75" customHeight="1" x14ac:dyDescent="0.2">
      <c r="B17" s="38" t="s">
        <v>361</v>
      </c>
      <c r="C17" s="41" t="s">
        <v>410</v>
      </c>
      <c r="D17" s="53"/>
      <c r="E17" s="111" t="s">
        <v>231</v>
      </c>
      <c r="F17" s="65">
        <v>12791.05</v>
      </c>
      <c r="G17" s="65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143" t="s">
        <v>485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179910.7</v>
      </c>
      <c r="G19" s="96">
        <f t="shared" si="3"/>
        <v>25140.770568000004</v>
      </c>
      <c r="H19" s="60">
        <f t="shared" si="3"/>
        <v>88713.362919132138</v>
      </c>
      <c r="I19" s="60">
        <f t="shared" si="3"/>
        <v>12396.829668639055</v>
      </c>
      <c r="J19" s="60">
        <f t="shared" si="3"/>
        <v>0</v>
      </c>
      <c r="K19" s="60">
        <f t="shared" si="3"/>
        <v>7</v>
      </c>
      <c r="L19" s="60">
        <f t="shared" si="3"/>
        <v>76309.533250493085</v>
      </c>
    </row>
    <row r="20" spans="1:15" ht="21.95" customHeight="1" x14ac:dyDescent="0.2"/>
    <row r="21" spans="1:15" x14ac:dyDescent="0.2">
      <c r="A21" s="113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abSelected="1" zoomScale="80" zoomScaleNormal="80" workbookViewId="0">
      <selection activeCell="Q9" sqref="Q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ABRIL DE 2018</v>
      </c>
    </row>
    <row r="3" spans="2:18" x14ac:dyDescent="0.2">
      <c r="F3" s="48" t="str">
        <f>PRESIDENCIA!F3</f>
        <v>PRIMER QUINCENA DE ABRIL DE 2018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390</v>
      </c>
      <c r="C7" s="41" t="s">
        <v>406</v>
      </c>
      <c r="D7" s="114"/>
      <c r="E7" s="115" t="s">
        <v>151</v>
      </c>
      <c r="F7" s="65">
        <v>23172.400000000001</v>
      </c>
      <c r="G7" s="65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143" t="s">
        <v>485</v>
      </c>
      <c r="O7" s="60"/>
      <c r="P7" s="60"/>
    </row>
    <row r="8" spans="2:18" ht="58.5" customHeight="1" x14ac:dyDescent="0.2">
      <c r="B8" s="38" t="s">
        <v>391</v>
      </c>
      <c r="C8" s="41" t="s">
        <v>386</v>
      </c>
      <c r="D8" s="114"/>
      <c r="E8" s="115" t="s">
        <v>306</v>
      </c>
      <c r="F8" s="65">
        <v>17304.02</v>
      </c>
      <c r="G8" s="65">
        <v>2402.683352</v>
      </c>
      <c r="H8" s="18">
        <f t="shared" ref="H8:H22" si="0">+F8/30.42*15</f>
        <v>8532.5542406311633</v>
      </c>
      <c r="I8" s="18">
        <f t="shared" ref="I8:I22" si="1">+G8/30.42*15</f>
        <v>1184.7551045364892</v>
      </c>
      <c r="J8" s="18"/>
      <c r="K8" s="18"/>
      <c r="L8" s="18">
        <f>H8-I8+J8-K8</f>
        <v>7347.7991360946744</v>
      </c>
      <c r="M8" s="36"/>
      <c r="N8" s="58">
        <f>F8/30.42*50/12*4</f>
        <v>9480.6158229235152</v>
      </c>
      <c r="O8" s="60">
        <f>F8/30.42*10*0.25/6*4</f>
        <v>948.06158229235143</v>
      </c>
      <c r="P8" s="45">
        <f>L8/15*10</f>
        <v>4898.5327573964496</v>
      </c>
      <c r="Q8" s="58">
        <f>N8+O8+P8</f>
        <v>15327.210162612317</v>
      </c>
    </row>
    <row r="9" spans="2:18" ht="24.75" customHeight="1" x14ac:dyDescent="0.2">
      <c r="B9" s="38" t="s">
        <v>39</v>
      </c>
      <c r="C9" s="41" t="s">
        <v>40</v>
      </c>
      <c r="D9" s="114"/>
      <c r="E9" s="115" t="s">
        <v>136</v>
      </c>
      <c r="F9" s="65">
        <v>19626.599999999999</v>
      </c>
      <c r="G9" s="65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4"/>
      <c r="E10" s="115" t="s">
        <v>136</v>
      </c>
      <c r="F10" s="65">
        <v>19626.599999999999</v>
      </c>
      <c r="G10" s="65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60"/>
    </row>
    <row r="11" spans="2:18" ht="24.95" customHeight="1" x14ac:dyDescent="0.2">
      <c r="B11" s="37" t="s">
        <v>392</v>
      </c>
      <c r="C11" s="41" t="s">
        <v>407</v>
      </c>
      <c r="D11" s="114"/>
      <c r="E11" s="115" t="s">
        <v>118</v>
      </c>
      <c r="F11" s="65">
        <v>7764.65</v>
      </c>
      <c r="G11" s="65">
        <v>598.89524800000004</v>
      </c>
      <c r="H11" s="18">
        <f t="shared" si="0"/>
        <v>3828.7228796844179</v>
      </c>
      <c r="I11" s="18">
        <f t="shared" si="1"/>
        <v>295.31323865877715</v>
      </c>
      <c r="J11" s="18"/>
      <c r="K11" s="18">
        <v>0</v>
      </c>
      <c r="L11" s="18">
        <f t="shared" si="2"/>
        <v>3533.4096410256407</v>
      </c>
      <c r="M11" s="36"/>
      <c r="N11" s="143" t="s">
        <v>485</v>
      </c>
      <c r="O11" s="60">
        <f>F11/30.42</f>
        <v>255.24819197896119</v>
      </c>
      <c r="P11" s="45">
        <f>O11*50/12*3.5</f>
        <v>3722.3694663598508</v>
      </c>
      <c r="Q11" s="58">
        <f>O11*10*0.25/6*3.5</f>
        <v>372.23694663598508</v>
      </c>
      <c r="R11" s="58">
        <f>P11+Q11</f>
        <v>4094.6064129958359</v>
      </c>
    </row>
    <row r="12" spans="2:18" ht="24.95" customHeight="1" x14ac:dyDescent="0.2">
      <c r="B12" s="38" t="s">
        <v>41</v>
      </c>
      <c r="C12" s="41" t="s">
        <v>42</v>
      </c>
      <c r="D12" s="114"/>
      <c r="E12" s="115" t="s">
        <v>137</v>
      </c>
      <c r="F12" s="65">
        <v>12826.8</v>
      </c>
      <c r="G12" s="65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4"/>
      <c r="E13" s="115" t="s">
        <v>137</v>
      </c>
      <c r="F13" s="65">
        <v>12826.8</v>
      </c>
      <c r="G13" s="65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4"/>
      <c r="E14" s="115" t="s">
        <v>137</v>
      </c>
      <c r="F14" s="65">
        <v>9819.6</v>
      </c>
      <c r="G14" s="65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4"/>
      <c r="E15" s="115" t="s">
        <v>137</v>
      </c>
      <c r="F15" s="65">
        <v>9819.6</v>
      </c>
      <c r="G15" s="65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4"/>
      <c r="E16" s="115" t="s">
        <v>119</v>
      </c>
      <c r="F16" s="65">
        <v>7816.2</v>
      </c>
      <c r="G16" s="65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4"/>
      <c r="E17" s="115" t="s">
        <v>119</v>
      </c>
      <c r="F17" s="65">
        <v>7236.6</v>
      </c>
      <c r="G17" s="65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60"/>
      <c r="Q17" s="45"/>
    </row>
    <row r="18" spans="2:18" ht="21.95" customHeight="1" x14ac:dyDescent="0.2">
      <c r="B18" s="38" t="s">
        <v>199</v>
      </c>
      <c r="C18" s="41" t="s">
        <v>200</v>
      </c>
      <c r="D18" s="114"/>
      <c r="E18" s="115" t="s">
        <v>138</v>
      </c>
      <c r="F18" s="65">
        <v>10714.2</v>
      </c>
      <c r="G18" s="65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6"/>
      <c r="O18" s="60"/>
      <c r="Q18" s="45"/>
    </row>
    <row r="19" spans="2:18" ht="21.95" customHeight="1" x14ac:dyDescent="0.2">
      <c r="B19" s="38" t="s">
        <v>393</v>
      </c>
      <c r="C19" s="41" t="s">
        <v>394</v>
      </c>
      <c r="D19" s="114"/>
      <c r="E19" s="115" t="s">
        <v>118</v>
      </c>
      <c r="F19" s="65">
        <v>8964</v>
      </c>
      <c r="G19" s="65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6"/>
      <c r="N19" s="143" t="s">
        <v>485</v>
      </c>
      <c r="O19" s="60"/>
      <c r="Q19" s="45"/>
    </row>
    <row r="20" spans="2:18" ht="21.95" customHeight="1" x14ac:dyDescent="0.2">
      <c r="B20" s="38" t="s">
        <v>455</v>
      </c>
      <c r="C20" s="41" t="s">
        <v>398</v>
      </c>
      <c r="D20" s="114"/>
      <c r="E20" s="115" t="s">
        <v>413</v>
      </c>
      <c r="F20" s="65">
        <v>12791.05</v>
      </c>
      <c r="G20" s="65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6"/>
      <c r="N20" s="143" t="s">
        <v>485</v>
      </c>
      <c r="O20" s="60"/>
      <c r="Q20" s="45"/>
    </row>
    <row r="21" spans="2:18" ht="21.95" customHeight="1" x14ac:dyDescent="0.2">
      <c r="B21" s="38" t="s">
        <v>395</v>
      </c>
      <c r="C21" s="41" t="s">
        <v>396</v>
      </c>
      <c r="D21" s="114"/>
      <c r="E21" s="115" t="s">
        <v>388</v>
      </c>
      <c r="F21" s="65">
        <v>12791.05</v>
      </c>
      <c r="G21" s="65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6"/>
      <c r="N21" s="143" t="s">
        <v>485</v>
      </c>
      <c r="O21" s="60"/>
      <c r="Q21" s="45"/>
    </row>
    <row r="22" spans="2:18" ht="21.95" customHeight="1" x14ac:dyDescent="0.2">
      <c r="B22" s="38" t="s">
        <v>397</v>
      </c>
      <c r="C22" s="41" t="s">
        <v>387</v>
      </c>
      <c r="D22" s="114"/>
      <c r="E22" s="115" t="s">
        <v>389</v>
      </c>
      <c r="F22" s="65">
        <v>12791.05</v>
      </c>
      <c r="G22" s="65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6"/>
      <c r="N22" s="143" t="s">
        <v>485</v>
      </c>
      <c r="O22" s="60"/>
      <c r="Q22" s="45"/>
      <c r="R22" s="58"/>
    </row>
    <row r="23" spans="2:18" ht="21.95" customHeight="1" x14ac:dyDescent="0.2">
      <c r="B23" s="38"/>
      <c r="C23" s="41"/>
      <c r="D23" s="114"/>
      <c r="E23" s="115"/>
      <c r="F23" s="65"/>
      <c r="G23" s="65"/>
      <c r="H23" s="18"/>
      <c r="I23" s="18"/>
      <c r="J23" s="18"/>
      <c r="K23" s="18"/>
      <c r="L23" s="18"/>
      <c r="M23" s="116"/>
      <c r="N23" s="143"/>
      <c r="O23" s="60"/>
      <c r="Q23" s="45"/>
      <c r="R23" s="58"/>
    </row>
    <row r="24" spans="2:18" ht="21.95" customHeight="1" x14ac:dyDescent="0.2">
      <c r="B24" s="38"/>
      <c r="C24" s="41"/>
      <c r="D24" s="114"/>
      <c r="E24" s="115"/>
      <c r="F24" s="65"/>
      <c r="G24" s="65"/>
      <c r="H24" s="18"/>
      <c r="I24" s="18"/>
      <c r="J24" s="18"/>
      <c r="K24" s="18"/>
      <c r="L24" s="18"/>
      <c r="M24" s="116"/>
      <c r="N24" s="143"/>
      <c r="O24" s="60"/>
      <c r="Q24" s="45"/>
      <c r="R24" s="58"/>
    </row>
    <row r="25" spans="2:18" ht="21.95" customHeight="1" x14ac:dyDescent="0.2">
      <c r="B25" s="38"/>
      <c r="C25" s="41"/>
      <c r="D25" s="114"/>
      <c r="E25" s="117"/>
      <c r="F25" s="65"/>
      <c r="G25" s="65"/>
      <c r="H25" s="18"/>
      <c r="I25" s="18"/>
      <c r="J25" s="18"/>
      <c r="K25" s="18"/>
      <c r="L25" s="18"/>
      <c r="M25" s="90"/>
      <c r="O25" s="55"/>
    </row>
    <row r="26" spans="2:18" ht="21.95" customHeight="1" x14ac:dyDescent="0.2">
      <c r="E26" s="59" t="s">
        <v>89</v>
      </c>
      <c r="F26" s="96">
        <f>SUM(F7:F18)</f>
        <v>158554.07000000004</v>
      </c>
      <c r="G26" s="96">
        <f>SUM(G7:G18)</f>
        <v>19082.876319999999</v>
      </c>
      <c r="H26" s="60">
        <f>SUM(H7:H25)</f>
        <v>101524.27021696251</v>
      </c>
      <c r="I26" s="60">
        <f>SUM(I7:I25)</f>
        <v>11906.08560157791</v>
      </c>
      <c r="J26" s="60">
        <f>SUM(J7:J25)</f>
        <v>0</v>
      </c>
      <c r="K26" s="60">
        <f>SUM(K7:K25)</f>
        <v>13</v>
      </c>
      <c r="L26" s="60">
        <f>SUM(L7:L25)</f>
        <v>89605.184615384613</v>
      </c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3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10" workbookViewId="0">
      <selection activeCell="F15" sqref="F15:G15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ABRIL DE 2018</v>
      </c>
    </row>
    <row r="3" spans="2:14" x14ac:dyDescent="0.2">
      <c r="F3" s="17" t="str">
        <f>+O.PUB!F3</f>
        <v>PRIMER QUINCENA DE ABRIL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251</v>
      </c>
      <c r="C7" s="8" t="s">
        <v>249</v>
      </c>
      <c r="D7" s="13"/>
      <c r="E7" s="71" t="s">
        <v>138</v>
      </c>
      <c r="F7" s="62">
        <v>8828</v>
      </c>
      <c r="G7" s="62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44"/>
    </row>
    <row r="8" spans="2:14" ht="24.95" customHeight="1" x14ac:dyDescent="0.2">
      <c r="B8" s="9" t="s">
        <v>195</v>
      </c>
      <c r="C8" s="8" t="s">
        <v>196</v>
      </c>
      <c r="D8" s="13"/>
      <c r="E8" s="71" t="s">
        <v>139</v>
      </c>
      <c r="F8" s="62">
        <v>12087.6</v>
      </c>
      <c r="G8" s="62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44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44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44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44"/>
    </row>
    <row r="12" spans="2:14" ht="24.95" customHeight="1" x14ac:dyDescent="0.2">
      <c r="B12" s="25" t="s">
        <v>197</v>
      </c>
      <c r="C12" s="8" t="s">
        <v>198</v>
      </c>
      <c r="D12" s="13"/>
      <c r="E12" s="71" t="s">
        <v>139</v>
      </c>
      <c r="F12" s="62">
        <v>12087.6</v>
      </c>
      <c r="G12" s="62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44"/>
    </row>
    <row r="13" spans="2:14" ht="24.95" customHeight="1" x14ac:dyDescent="0.2">
      <c r="B13" s="25" t="s">
        <v>208</v>
      </c>
      <c r="C13" s="8" t="s">
        <v>183</v>
      </c>
      <c r="D13" s="13"/>
      <c r="E13" s="71" t="s">
        <v>139</v>
      </c>
      <c r="F13" s="62">
        <v>6757.8</v>
      </c>
      <c r="G13" s="62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44"/>
    </row>
    <row r="14" spans="2:14" ht="24.95" customHeight="1" x14ac:dyDescent="0.2">
      <c r="B14" s="25" t="s">
        <v>257</v>
      </c>
      <c r="C14" s="8" t="s">
        <v>256</v>
      </c>
      <c r="D14" s="13"/>
      <c r="E14" s="71" t="s">
        <v>139</v>
      </c>
      <c r="F14" s="62">
        <v>8635.2000000000007</v>
      </c>
      <c r="G14" s="62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44"/>
    </row>
    <row r="15" spans="2:14" ht="24.95" customHeight="1" x14ac:dyDescent="0.2">
      <c r="B15" s="25" t="s">
        <v>259</v>
      </c>
      <c r="C15" s="8" t="s">
        <v>258</v>
      </c>
      <c r="D15" s="13"/>
      <c r="E15" s="71" t="s">
        <v>139</v>
      </c>
      <c r="F15" s="62">
        <v>12087.6</v>
      </c>
      <c r="G15" s="62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44"/>
    </row>
    <row r="16" spans="2:14" ht="24.95" customHeight="1" x14ac:dyDescent="0.2">
      <c r="B16" s="25" t="s">
        <v>260</v>
      </c>
      <c r="C16" s="8" t="s">
        <v>261</v>
      </c>
      <c r="D16" s="13"/>
      <c r="E16" s="71" t="s">
        <v>139</v>
      </c>
      <c r="F16" s="62">
        <v>9853</v>
      </c>
      <c r="G16" s="62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44"/>
    </row>
    <row r="17" spans="2:14" ht="24.95" customHeight="1" x14ac:dyDescent="0.2">
      <c r="B17" s="25" t="s">
        <v>189</v>
      </c>
      <c r="C17" s="8" t="s">
        <v>190</v>
      </c>
      <c r="D17" s="13"/>
      <c r="E17" s="71" t="s">
        <v>209</v>
      </c>
      <c r="F17" s="62">
        <v>10117.799999999999</v>
      </c>
      <c r="G17" s="62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44"/>
    </row>
    <row r="18" spans="2:14" ht="24.95" customHeight="1" x14ac:dyDescent="0.2">
      <c r="B18" s="9" t="s">
        <v>227</v>
      </c>
      <c r="C18" s="8" t="s">
        <v>228</v>
      </c>
      <c r="D18" s="13"/>
      <c r="E18" s="71" t="s">
        <v>137</v>
      </c>
      <c r="F18" s="62">
        <v>9819.6</v>
      </c>
      <c r="G18" s="62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44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44"/>
    </row>
    <row r="20" spans="2:14" ht="21.95" customHeight="1" x14ac:dyDescent="0.2">
      <c r="B20" s="9" t="s">
        <v>456</v>
      </c>
      <c r="C20" s="8" t="s">
        <v>233</v>
      </c>
      <c r="D20" s="13"/>
      <c r="E20" s="71" t="s">
        <v>122</v>
      </c>
      <c r="F20" s="62">
        <v>8098</v>
      </c>
      <c r="G20" s="62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44"/>
    </row>
    <row r="21" spans="2:14" ht="21.95" customHeight="1" x14ac:dyDescent="0.2">
      <c r="B21" s="9" t="s">
        <v>465</v>
      </c>
      <c r="C21" s="8" t="s">
        <v>422</v>
      </c>
      <c r="D21" s="13"/>
      <c r="E21" s="71" t="s">
        <v>125</v>
      </c>
      <c r="F21" s="62">
        <v>21718</v>
      </c>
      <c r="G21" s="62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44"/>
    </row>
    <row r="22" spans="2:14" ht="21.95" customHeight="1" x14ac:dyDescent="0.2">
      <c r="E22" s="15" t="s">
        <v>89</v>
      </c>
      <c r="F22" s="63">
        <f>SUM(F7:F19)</f>
        <v>134673.04</v>
      </c>
      <c r="G22" s="63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2018-04-13T13:14:08Z</cp:lastPrinted>
  <dcterms:created xsi:type="dcterms:W3CDTF">2004-03-09T14:35:28Z</dcterms:created>
  <dcterms:modified xsi:type="dcterms:W3CDTF">2018-05-10T18:40:13Z</dcterms:modified>
</cp:coreProperties>
</file>